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ine.le-faouder\Documents\PROJETS\LE GOUELLEC Audrey\Retraitements global\"/>
    </mc:Choice>
  </mc:AlternateContent>
  <bookViews>
    <workbookView xWindow="-28920" yWindow="-120" windowWidth="29040" windowHeight="17640" activeTab="2"/>
  </bookViews>
  <sheets>
    <sheet name="Données brutes POS (Area)" sheetId="1" r:id="rId1"/>
    <sheet name="Données brutes NEG (Area)" sheetId="13" r:id="rId2"/>
    <sheet name="Abondance relative POS" sheetId="3" r:id="rId3"/>
    <sheet name="Abondance relative NEG" sheetId="14" r:id="rId4"/>
    <sheet name="Abondance relative SM" sheetId="4" r:id="rId5"/>
    <sheet name="Abondance relative PI-PG-PS" sheetId="5" r:id="rId6"/>
    <sheet name="Abondance relative CE" sheetId="6" r:id="rId7"/>
    <sheet name="Abondance relative Cer" sheetId="7" r:id="rId8"/>
    <sheet name="Abondance relative PC-LPC" sheetId="9" r:id="rId9"/>
    <sheet name="Abondance relative PE-LPE" sheetId="8" r:id="rId10"/>
    <sheet name="Abondance relative DG" sheetId="11" r:id="rId11"/>
    <sheet name="Abondance relative TG" sheetId="10" r:id="rId12"/>
    <sheet name="Abondance relative FA" sheetId="12" r:id="rId13"/>
  </sheets>
  <definedNames>
    <definedName name="_xlnm._FilterDatabase" localSheetId="6" hidden="1">'Abondance relative CE'!$A$2:$B$2</definedName>
    <definedName name="_xlnm._FilterDatabase" localSheetId="7" hidden="1">'Abondance relative Cer'!$A$2:$B$2</definedName>
    <definedName name="_xlnm._FilterDatabase" localSheetId="10" hidden="1">'Abondance relative DG'!$A$2:$B$2</definedName>
    <definedName name="_xlnm._FilterDatabase" localSheetId="12" hidden="1">'Abondance relative FA'!$A$2:$B$2</definedName>
    <definedName name="_xlnm._FilterDatabase" localSheetId="8" hidden="1">'Abondance relative PC-LPC'!$A$2:$B$2</definedName>
    <definedName name="_xlnm._FilterDatabase" localSheetId="9" hidden="1">'Abondance relative PE-LPE'!$A$2:$B$2</definedName>
    <definedName name="_xlnm._FilterDatabase" localSheetId="5" hidden="1">'Abondance relative PI-PG-PS'!$A$2:$B$2</definedName>
    <definedName name="_xlnm._FilterDatabase" localSheetId="2" hidden="1">'Abondance relative POS'!$A$2:$B$2</definedName>
    <definedName name="_xlnm._FilterDatabase" localSheetId="4" hidden="1">'Abondance relative SM'!$A$2:$B$2</definedName>
    <definedName name="_xlnm._FilterDatabase" localSheetId="11" hidden="1">'Abondance relative TG'!$A$2:$B$2</definedName>
    <definedName name="_xlnm._FilterDatabase" localSheetId="0" hidden="1">'Données brutes POS (Area)'!$A$2:$I$2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135" i="3" l="1"/>
  <c r="AL207" i="3"/>
  <c r="BN89" i="3" l="1"/>
  <c r="BO89" i="3"/>
  <c r="BP89" i="3"/>
  <c r="BQ89" i="3"/>
  <c r="BN90" i="3"/>
  <c r="BO90" i="3"/>
  <c r="BP90" i="3"/>
  <c r="BQ90" i="3"/>
  <c r="BN91" i="3"/>
  <c r="BO91" i="3"/>
  <c r="BP91" i="3"/>
  <c r="BQ91" i="3"/>
  <c r="BN92" i="3"/>
  <c r="BO92" i="3"/>
  <c r="BP92" i="3"/>
  <c r="BQ92" i="3"/>
  <c r="BN93" i="3"/>
  <c r="BO93" i="3"/>
  <c r="BP93" i="3"/>
  <c r="BQ93" i="3"/>
  <c r="BN94" i="3"/>
  <c r="BO94" i="3"/>
  <c r="BP94" i="3"/>
  <c r="BQ94" i="3"/>
  <c r="BN95" i="3"/>
  <c r="BO95" i="3"/>
  <c r="BP95" i="3"/>
  <c r="BQ95" i="3"/>
  <c r="BN96" i="3"/>
  <c r="BO96" i="3"/>
  <c r="BP96" i="3"/>
  <c r="BQ96" i="3"/>
  <c r="BN97" i="3"/>
  <c r="BQ97" i="3"/>
  <c r="BN98" i="3"/>
  <c r="BO98" i="3"/>
  <c r="BP98" i="3"/>
  <c r="BQ98" i="3"/>
  <c r="BN99" i="3"/>
  <c r="BO99" i="3"/>
  <c r="BP99" i="3"/>
  <c r="BQ99" i="3"/>
  <c r="BN100" i="3"/>
  <c r="BO100" i="3"/>
  <c r="BP100" i="3"/>
  <c r="BQ100" i="3"/>
  <c r="BN101" i="3"/>
  <c r="BO101" i="3"/>
  <c r="BP101" i="3"/>
  <c r="BQ101" i="3"/>
  <c r="BN102" i="3"/>
  <c r="BO102" i="3"/>
  <c r="BP102" i="3"/>
  <c r="BQ102" i="3"/>
  <c r="BN103" i="3"/>
  <c r="BO103" i="3"/>
  <c r="BP103" i="3"/>
  <c r="BQ103" i="3"/>
  <c r="BN104" i="3"/>
  <c r="BO104" i="3"/>
  <c r="BP104" i="3"/>
  <c r="BQ104" i="3"/>
  <c r="BN105" i="3"/>
  <c r="BO105" i="3"/>
  <c r="BP105" i="3"/>
  <c r="BQ105" i="3"/>
  <c r="BN106" i="3"/>
  <c r="BO106" i="3"/>
  <c r="BP106" i="3"/>
  <c r="BQ106" i="3"/>
  <c r="BN107" i="3"/>
  <c r="BO107" i="3"/>
  <c r="BP107" i="3"/>
  <c r="BQ107" i="3"/>
  <c r="BN108" i="3"/>
  <c r="BO108" i="3"/>
  <c r="BP108" i="3"/>
  <c r="BQ108" i="3"/>
  <c r="BN109" i="3"/>
  <c r="BO109" i="3"/>
  <c r="BP109" i="3"/>
  <c r="BQ109" i="3"/>
  <c r="BN110" i="3"/>
  <c r="BO110" i="3"/>
  <c r="BP110" i="3"/>
  <c r="BQ110" i="3"/>
  <c r="BN111" i="3"/>
  <c r="BO111" i="3"/>
  <c r="BP111" i="3"/>
  <c r="BQ111" i="3"/>
  <c r="BN112" i="3"/>
  <c r="BO112" i="3"/>
  <c r="BP112" i="3"/>
  <c r="BQ112" i="3"/>
  <c r="BN113" i="3"/>
  <c r="BO113" i="3"/>
  <c r="BP113" i="3"/>
  <c r="BQ113" i="3"/>
  <c r="BN114" i="3"/>
  <c r="BO114" i="3"/>
  <c r="BP114" i="3"/>
  <c r="BQ114" i="3"/>
  <c r="BN115" i="3"/>
  <c r="BO115" i="3"/>
  <c r="BP115" i="3"/>
  <c r="BQ115" i="3"/>
  <c r="BN116" i="3"/>
  <c r="BO116" i="3"/>
  <c r="BP116" i="3"/>
  <c r="BQ116" i="3"/>
  <c r="BN117" i="3"/>
  <c r="BO117" i="3"/>
  <c r="BP117" i="3"/>
  <c r="BQ117" i="3"/>
  <c r="BN118" i="3"/>
  <c r="BO118" i="3"/>
  <c r="BP118" i="3"/>
  <c r="BQ118" i="3"/>
  <c r="BN119" i="3"/>
  <c r="BO119" i="3"/>
  <c r="BP119" i="3"/>
  <c r="BQ119" i="3"/>
  <c r="BN120" i="3"/>
  <c r="BO120" i="3"/>
  <c r="BP120" i="3"/>
  <c r="BQ120" i="3"/>
  <c r="BN121" i="3"/>
  <c r="BO121" i="3"/>
  <c r="BP121" i="3"/>
  <c r="BQ121" i="3"/>
  <c r="BN122" i="3"/>
  <c r="BO122" i="3"/>
  <c r="BP122" i="3"/>
  <c r="BQ122" i="3"/>
  <c r="BN123" i="3"/>
  <c r="BO123" i="3"/>
  <c r="BP123" i="3"/>
  <c r="BQ123" i="3"/>
  <c r="BN124" i="3"/>
  <c r="BO124" i="3"/>
  <c r="BP124" i="3"/>
  <c r="BQ124" i="3"/>
  <c r="BN125" i="3"/>
  <c r="BO125" i="3"/>
  <c r="BP125" i="3"/>
  <c r="BQ125" i="3"/>
  <c r="BN126" i="3"/>
  <c r="BO126" i="3"/>
  <c r="BP126" i="3"/>
  <c r="BQ126" i="3"/>
  <c r="BN127" i="3"/>
  <c r="BO127" i="3"/>
  <c r="BN128" i="3"/>
  <c r="BO128" i="3"/>
  <c r="BP128" i="3"/>
  <c r="BQ128" i="3"/>
  <c r="BN4" i="3"/>
  <c r="BO4" i="3"/>
  <c r="BP4" i="3"/>
  <c r="BQ4" i="3"/>
  <c r="BN5" i="3"/>
  <c r="BO5" i="3"/>
  <c r="BP5" i="3"/>
  <c r="BQ5" i="3"/>
  <c r="BN6" i="3"/>
  <c r="BO6" i="3"/>
  <c r="BP6" i="3"/>
  <c r="BQ6" i="3"/>
  <c r="BN7" i="3"/>
  <c r="BO7" i="3"/>
  <c r="BP7" i="3"/>
  <c r="BQ7" i="3"/>
  <c r="BN8" i="3"/>
  <c r="BO8" i="3"/>
  <c r="BP8" i="3"/>
  <c r="BQ8" i="3"/>
  <c r="BN9" i="3"/>
  <c r="BO9" i="3"/>
  <c r="BP9" i="3"/>
  <c r="BQ9" i="3"/>
  <c r="BN10" i="3"/>
  <c r="BO10" i="3"/>
  <c r="BP10" i="3"/>
  <c r="BQ10" i="3"/>
  <c r="BN11" i="3"/>
  <c r="BO11" i="3"/>
  <c r="BP11" i="3"/>
  <c r="BQ11" i="3"/>
  <c r="BN12" i="3"/>
  <c r="BO12" i="3"/>
  <c r="BP12" i="3"/>
  <c r="BQ12" i="3"/>
  <c r="BN13" i="3"/>
  <c r="BO13" i="3"/>
  <c r="BP13" i="3"/>
  <c r="BQ13" i="3"/>
  <c r="BN14" i="3"/>
  <c r="BO14" i="3"/>
  <c r="BP14" i="3"/>
  <c r="BQ14" i="3"/>
  <c r="BN15" i="3"/>
  <c r="BO15" i="3"/>
  <c r="BP15" i="3"/>
  <c r="BQ15" i="3"/>
  <c r="BN16" i="3"/>
  <c r="BO16" i="3"/>
  <c r="BP16" i="3"/>
  <c r="BQ16" i="3"/>
  <c r="BN18" i="3"/>
  <c r="BO18" i="3"/>
  <c r="BP18" i="3"/>
  <c r="BQ18" i="3"/>
  <c r="BN19" i="3"/>
  <c r="BO19" i="3"/>
  <c r="BP19" i="3"/>
  <c r="BQ19" i="3"/>
  <c r="BN20" i="3"/>
  <c r="BO20" i="3"/>
  <c r="BP20" i="3"/>
  <c r="BQ20" i="3"/>
  <c r="BN21" i="3"/>
  <c r="BO21" i="3"/>
  <c r="BP21" i="3"/>
  <c r="BQ21" i="3"/>
  <c r="BN22" i="3"/>
  <c r="BO22" i="3"/>
  <c r="BP22" i="3"/>
  <c r="BQ22" i="3"/>
  <c r="BN23" i="3"/>
  <c r="BO23" i="3"/>
  <c r="BP23" i="3"/>
  <c r="BQ23" i="3"/>
  <c r="BN24" i="3"/>
  <c r="BO24" i="3"/>
  <c r="BP24" i="3"/>
  <c r="BQ24" i="3"/>
  <c r="BN25" i="3"/>
  <c r="BO25" i="3"/>
  <c r="BP25" i="3"/>
  <c r="BQ25" i="3"/>
  <c r="BN26" i="3"/>
  <c r="BO26" i="3"/>
  <c r="BP26" i="3"/>
  <c r="BQ26" i="3"/>
  <c r="BN27" i="3"/>
  <c r="BO27" i="3"/>
  <c r="BP27" i="3"/>
  <c r="BQ27" i="3"/>
  <c r="BN28" i="3"/>
  <c r="BO28" i="3"/>
  <c r="BP28" i="3"/>
  <c r="BQ28" i="3"/>
  <c r="BN29" i="3"/>
  <c r="BO29" i="3"/>
  <c r="BP29" i="3"/>
  <c r="BQ29" i="3"/>
  <c r="BN30" i="3"/>
  <c r="BO30" i="3"/>
  <c r="BP30" i="3"/>
  <c r="BQ30" i="3"/>
  <c r="BN31" i="3"/>
  <c r="BO31" i="3"/>
  <c r="BP31" i="3"/>
  <c r="BQ31" i="3"/>
  <c r="BN32" i="3"/>
  <c r="BO32" i="3"/>
  <c r="BP32" i="3"/>
  <c r="BQ32" i="3"/>
  <c r="BN33" i="3"/>
  <c r="BO33" i="3"/>
  <c r="BP33" i="3"/>
  <c r="BQ33" i="3"/>
  <c r="BN34" i="3"/>
  <c r="BO34" i="3"/>
  <c r="BP34" i="3"/>
  <c r="BQ34" i="3"/>
  <c r="BN35" i="3"/>
  <c r="BO35" i="3"/>
  <c r="BP35" i="3"/>
  <c r="BQ35" i="3"/>
  <c r="BN36" i="3"/>
  <c r="BO36" i="3"/>
  <c r="BP36" i="3"/>
  <c r="BQ36" i="3"/>
  <c r="BO37" i="3"/>
  <c r="BP37" i="3"/>
  <c r="BQ37" i="3"/>
  <c r="BN38" i="3"/>
  <c r="BO38" i="3"/>
  <c r="BP38" i="3"/>
  <c r="BQ38" i="3"/>
  <c r="BN39" i="3"/>
  <c r="BO39" i="3"/>
  <c r="BP39" i="3"/>
  <c r="BQ39" i="3"/>
  <c r="BN40" i="3"/>
  <c r="BO40" i="3"/>
  <c r="BP40" i="3"/>
  <c r="BQ40" i="3"/>
  <c r="BN41" i="3"/>
  <c r="BO41" i="3"/>
  <c r="BP41" i="3"/>
  <c r="BQ41" i="3"/>
  <c r="BN42" i="3"/>
  <c r="BO42" i="3"/>
  <c r="BP42" i="3"/>
  <c r="BQ42" i="3"/>
  <c r="BN43" i="3"/>
  <c r="BO43" i="3"/>
  <c r="BP43" i="3"/>
  <c r="BQ43" i="3"/>
  <c r="BN44" i="3"/>
  <c r="BO44" i="3"/>
  <c r="BP44" i="3"/>
  <c r="BQ44" i="3"/>
  <c r="BN45" i="3"/>
  <c r="BO45" i="3"/>
  <c r="BP45" i="3"/>
  <c r="BQ45" i="3"/>
  <c r="BN46" i="3"/>
  <c r="BO46" i="3"/>
  <c r="BP46" i="3"/>
  <c r="BQ46" i="3"/>
  <c r="BN47" i="3"/>
  <c r="BO47" i="3"/>
  <c r="BP47" i="3"/>
  <c r="BQ47" i="3"/>
  <c r="BN48" i="3"/>
  <c r="BO48" i="3"/>
  <c r="BP48" i="3"/>
  <c r="BQ48" i="3"/>
  <c r="BN49" i="3"/>
  <c r="BO49" i="3"/>
  <c r="BP49" i="3"/>
  <c r="BQ49" i="3"/>
  <c r="BN51" i="3"/>
  <c r="BO51" i="3"/>
  <c r="BP51" i="3"/>
  <c r="BQ51" i="3"/>
  <c r="BN52" i="3"/>
  <c r="BO52" i="3"/>
  <c r="BP52" i="3"/>
  <c r="BN53" i="3"/>
  <c r="BO53" i="3"/>
  <c r="BP53" i="3"/>
  <c r="BN54" i="3"/>
  <c r="BO54" i="3"/>
  <c r="BP54" i="3"/>
  <c r="BQ54" i="3"/>
  <c r="BN55" i="3"/>
  <c r="BO55" i="3"/>
  <c r="BP55" i="3"/>
  <c r="BN56" i="3"/>
  <c r="BO56" i="3"/>
  <c r="BP56" i="3"/>
  <c r="BQ56" i="3"/>
  <c r="BN57" i="3"/>
  <c r="BO57" i="3"/>
  <c r="BP57" i="3"/>
  <c r="BN58" i="3"/>
  <c r="BO58" i="3"/>
  <c r="BP58" i="3"/>
  <c r="BQ58" i="3"/>
  <c r="BN59" i="3"/>
  <c r="BO59" i="3"/>
  <c r="BP59" i="3"/>
  <c r="BQ59" i="3"/>
  <c r="BN60" i="3"/>
  <c r="BO60" i="3"/>
  <c r="BP60" i="3"/>
  <c r="BQ60" i="3"/>
  <c r="BN61" i="3"/>
  <c r="BO61" i="3"/>
  <c r="BP61" i="3"/>
  <c r="BQ61" i="3"/>
  <c r="BN62" i="3"/>
  <c r="BO62" i="3"/>
  <c r="BP62" i="3"/>
  <c r="BQ62" i="3"/>
  <c r="BN63" i="3"/>
  <c r="BO63" i="3"/>
  <c r="BP63" i="3"/>
  <c r="BQ63" i="3"/>
  <c r="BN67" i="3"/>
  <c r="BO67" i="3"/>
  <c r="BP67" i="3"/>
  <c r="BQ67" i="3"/>
  <c r="BN68" i="3"/>
  <c r="BO68" i="3"/>
  <c r="BP68" i="3"/>
  <c r="BQ68" i="3"/>
  <c r="BN69" i="3"/>
  <c r="BO69" i="3"/>
  <c r="BP69" i="3"/>
  <c r="BQ69" i="3"/>
  <c r="BN70" i="3"/>
  <c r="BO70" i="3"/>
  <c r="BP70" i="3"/>
  <c r="BQ70" i="3"/>
  <c r="BN71" i="3"/>
  <c r="BO71" i="3"/>
  <c r="BP71" i="3"/>
  <c r="BQ71" i="3"/>
  <c r="BN72" i="3"/>
  <c r="BO72" i="3"/>
  <c r="BP72" i="3"/>
  <c r="BQ72" i="3"/>
  <c r="BN73" i="3"/>
  <c r="BO73" i="3"/>
  <c r="BP73" i="3"/>
  <c r="BQ73" i="3"/>
  <c r="BN74" i="3"/>
  <c r="BO74" i="3"/>
  <c r="BP74" i="3"/>
  <c r="BQ74" i="3"/>
  <c r="BN75" i="3"/>
  <c r="BO75" i="3"/>
  <c r="BP75" i="3"/>
  <c r="BQ75" i="3"/>
  <c r="BN76" i="3"/>
  <c r="BO76" i="3"/>
  <c r="BP76" i="3"/>
  <c r="BQ76" i="3"/>
  <c r="BN77" i="3"/>
  <c r="BO77" i="3"/>
  <c r="BP77" i="3"/>
  <c r="BQ77" i="3"/>
  <c r="BN78" i="3"/>
  <c r="BO78" i="3"/>
  <c r="BP78" i="3"/>
  <c r="BQ78" i="3"/>
  <c r="BN79" i="3"/>
  <c r="BO79" i="3"/>
  <c r="BP79" i="3"/>
  <c r="BQ79" i="3"/>
  <c r="BN80" i="3"/>
  <c r="BO80" i="3"/>
  <c r="BP80" i="3"/>
  <c r="BQ80" i="3"/>
  <c r="BN81" i="3"/>
  <c r="BO81" i="3"/>
  <c r="BP81" i="3"/>
  <c r="BQ81" i="3"/>
  <c r="BN82" i="3"/>
  <c r="BO82" i="3"/>
  <c r="BP82" i="3"/>
  <c r="BQ82" i="3"/>
  <c r="BN83" i="3"/>
  <c r="BO83" i="3"/>
  <c r="BQ83" i="3"/>
  <c r="BN84" i="3"/>
  <c r="BO84" i="3"/>
  <c r="BP84" i="3"/>
  <c r="BQ84" i="3"/>
  <c r="BN85" i="3"/>
  <c r="BO85" i="3"/>
  <c r="BP85" i="3"/>
  <c r="BQ85" i="3"/>
  <c r="BN86" i="3"/>
  <c r="BO86" i="3"/>
  <c r="BP86" i="3"/>
  <c r="BQ86" i="3"/>
  <c r="BN130" i="3"/>
  <c r="BO130" i="3"/>
  <c r="BN131" i="3"/>
  <c r="BO131" i="3"/>
  <c r="BP131" i="3"/>
  <c r="BQ131" i="3"/>
  <c r="BN132" i="3"/>
  <c r="BO132" i="3"/>
  <c r="BN133" i="3"/>
  <c r="BO133" i="3"/>
  <c r="BP133" i="3"/>
  <c r="BQ133" i="3"/>
  <c r="BN134" i="3"/>
  <c r="BO134" i="3"/>
  <c r="BP134" i="3"/>
  <c r="BQ134" i="3"/>
  <c r="BN135" i="3"/>
  <c r="BO135" i="3"/>
  <c r="BN137" i="3"/>
  <c r="BO137" i="3"/>
  <c r="BP137" i="3"/>
  <c r="BQ137" i="3"/>
  <c r="BN138" i="3"/>
  <c r="BO138" i="3"/>
  <c r="BP138" i="3"/>
  <c r="BQ138" i="3"/>
  <c r="BN139" i="3"/>
  <c r="BO139" i="3"/>
  <c r="BN141" i="3"/>
  <c r="BO141" i="3"/>
  <c r="BP141" i="3"/>
  <c r="BQ141" i="3"/>
  <c r="BN142" i="3"/>
  <c r="BO142" i="3"/>
  <c r="BP142" i="3"/>
  <c r="BQ142" i="3"/>
  <c r="BN143" i="3"/>
  <c r="BO143" i="3"/>
  <c r="BP143" i="3"/>
  <c r="BQ143" i="3"/>
  <c r="BN144" i="3"/>
  <c r="BO144" i="3"/>
  <c r="BP144" i="3"/>
  <c r="BQ144" i="3"/>
  <c r="BN145" i="3"/>
  <c r="BO145" i="3"/>
  <c r="BP145" i="3"/>
  <c r="BQ145" i="3"/>
  <c r="BN146" i="3"/>
  <c r="BO146" i="3"/>
  <c r="BP146" i="3"/>
  <c r="BQ146" i="3"/>
  <c r="BN147" i="3"/>
  <c r="BO147" i="3"/>
  <c r="BP147" i="3"/>
  <c r="BQ147" i="3"/>
  <c r="BN148" i="3"/>
  <c r="BO148" i="3"/>
  <c r="BP148" i="3"/>
  <c r="BQ148" i="3"/>
  <c r="BN149" i="3"/>
  <c r="BO149" i="3"/>
  <c r="BP149" i="3"/>
  <c r="BQ149" i="3"/>
  <c r="BN150" i="3"/>
  <c r="BO150" i="3"/>
  <c r="BP150" i="3"/>
  <c r="BQ150" i="3"/>
  <c r="BN151" i="3"/>
  <c r="BO151" i="3"/>
  <c r="BP151" i="3"/>
  <c r="BQ151" i="3"/>
  <c r="BN152" i="3"/>
  <c r="BO152" i="3"/>
  <c r="BP152" i="3"/>
  <c r="BQ152" i="3"/>
  <c r="BN153" i="3"/>
  <c r="BO153" i="3"/>
  <c r="BP153" i="3"/>
  <c r="BQ153" i="3"/>
  <c r="BN154" i="3"/>
  <c r="BO154" i="3"/>
  <c r="BP154" i="3"/>
  <c r="BQ154" i="3"/>
  <c r="BN155" i="3"/>
  <c r="BO155" i="3"/>
  <c r="BP155" i="3"/>
  <c r="BQ155" i="3"/>
  <c r="BN156" i="3"/>
  <c r="BO156" i="3"/>
  <c r="BP156" i="3"/>
  <c r="BQ156" i="3"/>
  <c r="BN157" i="3"/>
  <c r="BO157" i="3"/>
  <c r="BP157" i="3"/>
  <c r="BQ157" i="3"/>
  <c r="BN158" i="3"/>
  <c r="BO158" i="3"/>
  <c r="BP158" i="3"/>
  <c r="BQ158" i="3"/>
  <c r="BN159" i="3"/>
  <c r="BO159" i="3"/>
  <c r="BP159" i="3"/>
  <c r="BQ159" i="3"/>
  <c r="BN160" i="3"/>
  <c r="BO160" i="3"/>
  <c r="BP160" i="3"/>
  <c r="BQ160" i="3"/>
  <c r="BN161" i="3"/>
  <c r="BO161" i="3"/>
  <c r="BP161" i="3"/>
  <c r="BQ161" i="3"/>
  <c r="BN162" i="3"/>
  <c r="BO162" i="3"/>
  <c r="BP162" i="3"/>
  <c r="BQ162" i="3"/>
  <c r="BN163" i="3"/>
  <c r="BO163" i="3"/>
  <c r="BP163" i="3"/>
  <c r="BQ163" i="3"/>
  <c r="BN164" i="3"/>
  <c r="BO164" i="3"/>
  <c r="BP164" i="3"/>
  <c r="BQ164" i="3"/>
  <c r="BN165" i="3"/>
  <c r="BO165" i="3"/>
  <c r="BP165" i="3"/>
  <c r="BQ165" i="3"/>
  <c r="BN166" i="3"/>
  <c r="BO166" i="3"/>
  <c r="BP166" i="3"/>
  <c r="BQ166" i="3"/>
  <c r="BN167" i="3"/>
  <c r="BO167" i="3"/>
  <c r="BP167" i="3"/>
  <c r="BQ167" i="3"/>
  <c r="BN168" i="3"/>
  <c r="BO168" i="3"/>
  <c r="BP168" i="3"/>
  <c r="BQ168" i="3"/>
  <c r="BN169" i="3"/>
  <c r="BO169" i="3"/>
  <c r="BP169" i="3"/>
  <c r="BQ169" i="3"/>
  <c r="BN170" i="3"/>
  <c r="BO170" i="3"/>
  <c r="BP170" i="3"/>
  <c r="BQ170" i="3"/>
  <c r="BN172" i="3"/>
  <c r="BO172" i="3"/>
  <c r="BP172" i="3"/>
  <c r="BQ172" i="3"/>
  <c r="BN173" i="3"/>
  <c r="BO173" i="3"/>
  <c r="BQ173" i="3"/>
  <c r="BN174" i="3"/>
  <c r="BO174" i="3"/>
  <c r="BP174" i="3"/>
  <c r="BQ174" i="3"/>
  <c r="BN175" i="3"/>
  <c r="BO175" i="3"/>
  <c r="BP175" i="3"/>
  <c r="BQ175" i="3"/>
  <c r="BN176" i="3"/>
  <c r="BO176" i="3"/>
  <c r="BP176" i="3"/>
  <c r="BQ176" i="3"/>
  <c r="BN177" i="3"/>
  <c r="BO177" i="3"/>
  <c r="BP177" i="3"/>
  <c r="BQ177" i="3"/>
  <c r="BN178" i="3"/>
  <c r="BO178" i="3"/>
  <c r="BP178" i="3"/>
  <c r="BQ178" i="3"/>
  <c r="BN179" i="3"/>
  <c r="BO179" i="3"/>
  <c r="BQ179" i="3"/>
  <c r="BN180" i="3"/>
  <c r="BO180" i="3"/>
  <c r="BP180" i="3"/>
  <c r="BQ180" i="3"/>
  <c r="BN181" i="3"/>
  <c r="BO181" i="3"/>
  <c r="BP181" i="3"/>
  <c r="BQ181" i="3"/>
  <c r="BN182" i="3"/>
  <c r="BO182" i="3"/>
  <c r="BP182" i="3"/>
  <c r="BQ182" i="3"/>
  <c r="BN183" i="3"/>
  <c r="BO183" i="3"/>
  <c r="BP183" i="3"/>
  <c r="BQ183" i="3"/>
  <c r="BN184" i="3"/>
  <c r="BO184" i="3"/>
  <c r="BP184" i="3"/>
  <c r="BQ184" i="3"/>
  <c r="BN185" i="3"/>
  <c r="BO185" i="3"/>
  <c r="BP185" i="3"/>
  <c r="BQ185" i="3"/>
  <c r="BN186" i="3"/>
  <c r="BO186" i="3"/>
  <c r="BP186" i="3"/>
  <c r="BQ186" i="3"/>
  <c r="BN187" i="3"/>
  <c r="BO187" i="3"/>
  <c r="BP187" i="3"/>
  <c r="BQ187" i="3"/>
  <c r="BN188" i="3"/>
  <c r="BO188" i="3"/>
  <c r="BP188" i="3"/>
  <c r="BQ188" i="3"/>
  <c r="BN189" i="3"/>
  <c r="BO189" i="3"/>
  <c r="BP189" i="3"/>
  <c r="BQ189" i="3"/>
  <c r="BN190" i="3"/>
  <c r="BO190" i="3"/>
  <c r="BP190" i="3"/>
  <c r="BQ190" i="3"/>
  <c r="BN191" i="3"/>
  <c r="BO191" i="3"/>
  <c r="BP191" i="3"/>
  <c r="BQ191" i="3"/>
  <c r="BN192" i="3"/>
  <c r="BO192" i="3"/>
  <c r="BP192" i="3"/>
  <c r="BQ192" i="3"/>
  <c r="BN193" i="3"/>
  <c r="BO193" i="3"/>
  <c r="BP193" i="3"/>
  <c r="BQ193" i="3"/>
  <c r="BN194" i="3"/>
  <c r="BO194" i="3"/>
  <c r="BP194" i="3"/>
  <c r="BQ194" i="3"/>
  <c r="BN195" i="3"/>
  <c r="BO195" i="3"/>
  <c r="BP195" i="3"/>
  <c r="BQ195" i="3"/>
  <c r="BN196" i="3"/>
  <c r="BO196" i="3"/>
  <c r="BP196" i="3"/>
  <c r="BQ196" i="3"/>
  <c r="BN197" i="3"/>
  <c r="BO197" i="3"/>
  <c r="BP197" i="3"/>
  <c r="BQ197" i="3"/>
  <c r="BN198" i="3"/>
  <c r="BO198" i="3"/>
  <c r="BP198" i="3"/>
  <c r="BQ198" i="3"/>
  <c r="BN199" i="3"/>
  <c r="BO199" i="3"/>
  <c r="BP199" i="3"/>
  <c r="BQ199" i="3"/>
  <c r="BN200" i="3"/>
  <c r="BO200" i="3"/>
  <c r="BP200" i="3"/>
  <c r="BQ200" i="3"/>
  <c r="BN201" i="3"/>
  <c r="BO201" i="3"/>
  <c r="BP201" i="3"/>
  <c r="BQ201" i="3"/>
  <c r="BN202" i="3"/>
  <c r="BO202" i="3"/>
  <c r="BP202" i="3"/>
  <c r="BQ202" i="3"/>
  <c r="BN203" i="3"/>
  <c r="BO203" i="3"/>
  <c r="BP203" i="3"/>
  <c r="BQ203" i="3"/>
  <c r="BN204" i="3"/>
  <c r="BO204" i="3"/>
  <c r="BP204" i="3"/>
  <c r="BQ204" i="3"/>
  <c r="BN205" i="3"/>
  <c r="BO205" i="3"/>
  <c r="BP205" i="3"/>
  <c r="BQ205" i="3"/>
  <c r="BN206" i="3"/>
  <c r="BO206" i="3"/>
  <c r="BP206" i="3"/>
  <c r="BQ206" i="3"/>
  <c r="BN207" i="3"/>
  <c r="BO207" i="3"/>
  <c r="BP207" i="3"/>
  <c r="BQ207" i="3"/>
  <c r="BN208" i="3"/>
  <c r="BN209" i="3"/>
  <c r="BO209" i="3"/>
  <c r="BP209" i="3"/>
  <c r="BQ209" i="3"/>
  <c r="BN210" i="3"/>
  <c r="BO210" i="3"/>
  <c r="BP210" i="3"/>
  <c r="BQ210" i="3"/>
  <c r="BN211" i="3"/>
  <c r="BO211" i="3"/>
  <c r="BP211" i="3"/>
  <c r="BQ211" i="3"/>
  <c r="BN212" i="3"/>
  <c r="BO212" i="3"/>
  <c r="BP212" i="3"/>
  <c r="BQ212" i="3"/>
  <c r="BN213" i="3"/>
  <c r="BO213" i="3"/>
  <c r="BP213" i="3"/>
  <c r="BQ213" i="3"/>
  <c r="BN214" i="3"/>
  <c r="BO214" i="3"/>
  <c r="BP214" i="3"/>
  <c r="BQ214" i="3"/>
  <c r="BN215" i="3"/>
  <c r="BO215" i="3"/>
  <c r="BP215" i="3"/>
  <c r="BQ215" i="3"/>
  <c r="BQ216" i="3"/>
  <c r="BN217" i="3"/>
  <c r="BO217" i="3"/>
  <c r="BP217" i="3"/>
  <c r="BQ217" i="3"/>
  <c r="BN218" i="3"/>
  <c r="BO218" i="3"/>
  <c r="BP218" i="3"/>
  <c r="BQ218" i="3"/>
  <c r="BN219" i="3"/>
  <c r="BO219" i="3"/>
  <c r="BP219" i="3"/>
  <c r="BQ219" i="3"/>
  <c r="BN220" i="3"/>
  <c r="BO220" i="3"/>
  <c r="BP220" i="3"/>
  <c r="BQ220" i="3"/>
  <c r="BN221" i="3"/>
  <c r="BO221" i="3"/>
  <c r="BP221" i="3"/>
  <c r="BQ221" i="3"/>
  <c r="BN222" i="3"/>
  <c r="BO222" i="3"/>
  <c r="BP222" i="3"/>
  <c r="BQ222" i="3"/>
  <c r="BP223" i="3"/>
  <c r="BQ223" i="3"/>
  <c r="BP224" i="3"/>
  <c r="BQ224" i="3"/>
  <c r="BN225" i="3"/>
  <c r="BP225" i="3"/>
  <c r="BQ225" i="3"/>
  <c r="BN226" i="3"/>
  <c r="BO226" i="3"/>
  <c r="BP226" i="3"/>
  <c r="BQ226" i="3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BQ18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BQ19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BQ20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D17" i="14"/>
  <c r="D18" i="14"/>
  <c r="D19" i="14"/>
  <c r="D20" i="14"/>
  <c r="D21" i="14"/>
  <c r="D22" i="14"/>
  <c r="D16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BQ3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BQ5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Q6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D8" i="14"/>
  <c r="D9" i="14"/>
  <c r="D10" i="14"/>
  <c r="D11" i="14"/>
  <c r="D12" i="14"/>
  <c r="D13" i="14"/>
  <c r="D14" i="14"/>
  <c r="D4" i="14"/>
  <c r="D5" i="14"/>
  <c r="D6" i="14"/>
  <c r="D3" i="14"/>
  <c r="E38" i="3"/>
  <c r="F38" i="3"/>
  <c r="G38" i="3"/>
  <c r="H38" i="3"/>
  <c r="I38" i="3"/>
  <c r="J38" i="3"/>
  <c r="K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J38" i="3"/>
  <c r="BK38" i="3"/>
  <c r="BL38" i="3"/>
  <c r="BM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S48" i="3"/>
  <c r="AT48" i="3"/>
  <c r="AU48" i="3"/>
  <c r="AV48" i="3"/>
  <c r="AW48" i="3"/>
  <c r="AX48" i="3"/>
  <c r="AY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D39" i="3"/>
  <c r="D40" i="3"/>
  <c r="D41" i="3"/>
  <c r="D42" i="3"/>
  <c r="D43" i="3"/>
  <c r="D44" i="3"/>
  <c r="D45" i="3"/>
  <c r="D46" i="3"/>
  <c r="D47" i="3"/>
  <c r="D48" i="3"/>
  <c r="D49" i="3"/>
  <c r="D38" i="3"/>
  <c r="E172" i="3"/>
  <c r="G172" i="3"/>
  <c r="H172" i="3"/>
  <c r="I172" i="3"/>
  <c r="J172" i="3"/>
  <c r="K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L172" i="3"/>
  <c r="BM172" i="3"/>
  <c r="E173" i="3"/>
  <c r="F173" i="3"/>
  <c r="G173" i="3"/>
  <c r="H173" i="3"/>
  <c r="I173" i="3"/>
  <c r="J173" i="3"/>
  <c r="K173" i="3"/>
  <c r="L173" i="3"/>
  <c r="M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G173" i="3"/>
  <c r="BH173" i="3"/>
  <c r="BI173" i="3"/>
  <c r="BJ173" i="3"/>
  <c r="BL173" i="3"/>
  <c r="BM173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G175" i="3"/>
  <c r="BH175" i="3"/>
  <c r="BI175" i="3"/>
  <c r="BJ175" i="3"/>
  <c r="BK175" i="3"/>
  <c r="BL175" i="3"/>
  <c r="BM175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Z179" i="3"/>
  <c r="AA179" i="3"/>
  <c r="AB179" i="3"/>
  <c r="AC179" i="3"/>
  <c r="AD179" i="3"/>
  <c r="AE179" i="3"/>
  <c r="AF179" i="3"/>
  <c r="AG179" i="3"/>
  <c r="AH179" i="3"/>
  <c r="AI179" i="3"/>
  <c r="AJ179" i="3"/>
  <c r="AL179" i="3"/>
  <c r="AM179" i="3"/>
  <c r="AN179" i="3"/>
  <c r="AO179" i="3"/>
  <c r="AP179" i="3"/>
  <c r="AQ179" i="3"/>
  <c r="AR179" i="3"/>
  <c r="AS179" i="3"/>
  <c r="AU179" i="3"/>
  <c r="AV179" i="3"/>
  <c r="AW179" i="3"/>
  <c r="AX179" i="3"/>
  <c r="AZ179" i="3"/>
  <c r="BA179" i="3"/>
  <c r="BB179" i="3"/>
  <c r="BC179" i="3"/>
  <c r="BD179" i="3"/>
  <c r="BE179" i="3"/>
  <c r="BG179" i="3"/>
  <c r="BL179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F180" i="3"/>
  <c r="AG180" i="3"/>
  <c r="AH180" i="3"/>
  <c r="AI180" i="3"/>
  <c r="AJ180" i="3"/>
  <c r="AK180" i="3"/>
  <c r="AM180" i="3"/>
  <c r="AN180" i="3"/>
  <c r="AO180" i="3"/>
  <c r="AP180" i="3"/>
  <c r="AQ180" i="3"/>
  <c r="AR180" i="3"/>
  <c r="AS180" i="3"/>
  <c r="AU180" i="3"/>
  <c r="AV180" i="3"/>
  <c r="AW180" i="3"/>
  <c r="AX180" i="3"/>
  <c r="AY180" i="3"/>
  <c r="AZ180" i="3"/>
  <c r="BA180" i="3"/>
  <c r="BB180" i="3"/>
  <c r="BC180" i="3"/>
  <c r="BD180" i="3"/>
  <c r="BE180" i="3"/>
  <c r="BG180" i="3"/>
  <c r="BJ180" i="3"/>
  <c r="BK180" i="3"/>
  <c r="BL180" i="3"/>
  <c r="E181" i="3"/>
  <c r="F181" i="3"/>
  <c r="G181" i="3"/>
  <c r="H181" i="3"/>
  <c r="I181" i="3"/>
  <c r="J181" i="3"/>
  <c r="K181" i="3"/>
  <c r="O181" i="3"/>
  <c r="P181" i="3"/>
  <c r="Q181" i="3"/>
  <c r="R181" i="3"/>
  <c r="S181" i="3"/>
  <c r="T181" i="3"/>
  <c r="V181" i="3"/>
  <c r="W181" i="3"/>
  <c r="X181" i="3"/>
  <c r="Y181" i="3"/>
  <c r="Z181" i="3"/>
  <c r="AA181" i="3"/>
  <c r="AB181" i="3"/>
  <c r="AC181" i="3"/>
  <c r="AD181" i="3"/>
  <c r="AF181" i="3"/>
  <c r="AG181" i="3"/>
  <c r="AH181" i="3"/>
  <c r="AI181" i="3"/>
  <c r="AJ181" i="3"/>
  <c r="AM181" i="3"/>
  <c r="AN181" i="3"/>
  <c r="AO181" i="3"/>
  <c r="AP181" i="3"/>
  <c r="AQ181" i="3"/>
  <c r="AR181" i="3"/>
  <c r="AS181" i="3"/>
  <c r="AU181" i="3"/>
  <c r="AV181" i="3"/>
  <c r="AW181" i="3"/>
  <c r="AX181" i="3"/>
  <c r="AY181" i="3"/>
  <c r="AZ181" i="3"/>
  <c r="BA181" i="3"/>
  <c r="BB181" i="3"/>
  <c r="BC181" i="3"/>
  <c r="BD181" i="3"/>
  <c r="BG181" i="3"/>
  <c r="BJ181" i="3"/>
  <c r="BL181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J188" i="3"/>
  <c r="BK188" i="3"/>
  <c r="BL188" i="3"/>
  <c r="BM188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G207" i="3"/>
  <c r="BH207" i="3"/>
  <c r="BI207" i="3"/>
  <c r="BJ207" i="3"/>
  <c r="BK207" i="3"/>
  <c r="BL207" i="3"/>
  <c r="BM207" i="3"/>
  <c r="E208" i="3"/>
  <c r="F208" i="3"/>
  <c r="G208" i="3"/>
  <c r="H208" i="3"/>
  <c r="K208" i="3"/>
  <c r="L208" i="3"/>
  <c r="O208" i="3"/>
  <c r="P208" i="3"/>
  <c r="S208" i="3"/>
  <c r="U208" i="3"/>
  <c r="V208" i="3"/>
  <c r="W208" i="3"/>
  <c r="X208" i="3"/>
  <c r="AB208" i="3"/>
  <c r="AC208" i="3"/>
  <c r="AE208" i="3"/>
  <c r="AW208" i="3"/>
  <c r="BA208" i="3"/>
  <c r="BB208" i="3"/>
  <c r="BD208" i="3"/>
  <c r="BF208" i="3"/>
  <c r="BI208" i="3"/>
  <c r="BK208" i="3"/>
  <c r="BL208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E216" i="3"/>
  <c r="F216" i="3"/>
  <c r="G216" i="3"/>
  <c r="H216" i="3"/>
  <c r="I216" i="3"/>
  <c r="J216" i="3"/>
  <c r="K216" i="3"/>
  <c r="M216" i="3"/>
  <c r="O216" i="3"/>
  <c r="P216" i="3"/>
  <c r="Q216" i="3"/>
  <c r="R216" i="3"/>
  <c r="S216" i="3"/>
  <c r="T216" i="3"/>
  <c r="U216" i="3"/>
  <c r="V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P216" i="3"/>
  <c r="AQ216" i="3"/>
  <c r="AR216" i="3"/>
  <c r="AS216" i="3"/>
  <c r="AT216" i="3"/>
  <c r="AU216" i="3"/>
  <c r="AW216" i="3"/>
  <c r="AX216" i="3"/>
  <c r="AZ216" i="3"/>
  <c r="BC216" i="3"/>
  <c r="BD216" i="3"/>
  <c r="BG216" i="3"/>
  <c r="BJ216" i="3"/>
  <c r="BM216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BC217" i="3"/>
  <c r="BD217" i="3"/>
  <c r="BE217" i="3"/>
  <c r="BF217" i="3"/>
  <c r="BG217" i="3"/>
  <c r="BH217" i="3"/>
  <c r="BI217" i="3"/>
  <c r="BJ217" i="3"/>
  <c r="BK217" i="3"/>
  <c r="BL217" i="3"/>
  <c r="BM217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BC218" i="3"/>
  <c r="BD218" i="3"/>
  <c r="BE218" i="3"/>
  <c r="BF218" i="3"/>
  <c r="BG218" i="3"/>
  <c r="BH218" i="3"/>
  <c r="BI218" i="3"/>
  <c r="BJ218" i="3"/>
  <c r="BK218" i="3"/>
  <c r="BL218" i="3"/>
  <c r="BM218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BC219" i="3"/>
  <c r="BD219" i="3"/>
  <c r="BE219" i="3"/>
  <c r="BF219" i="3"/>
  <c r="BG219" i="3"/>
  <c r="BH219" i="3"/>
  <c r="BI219" i="3"/>
  <c r="BJ219" i="3"/>
  <c r="BK219" i="3"/>
  <c r="BL219" i="3"/>
  <c r="BM219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BK220" i="3"/>
  <c r="BL220" i="3"/>
  <c r="BM220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BC221" i="3"/>
  <c r="BD221" i="3"/>
  <c r="BE221" i="3"/>
  <c r="BG221" i="3"/>
  <c r="BH221" i="3"/>
  <c r="BI221" i="3"/>
  <c r="BJ221" i="3"/>
  <c r="BK221" i="3"/>
  <c r="BL221" i="3"/>
  <c r="BM221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BC222" i="3"/>
  <c r="BD222" i="3"/>
  <c r="BE222" i="3"/>
  <c r="BG222" i="3"/>
  <c r="BH222" i="3"/>
  <c r="BI222" i="3"/>
  <c r="BJ222" i="3"/>
  <c r="BK222" i="3"/>
  <c r="BL222" i="3"/>
  <c r="BM222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W223" i="3"/>
  <c r="AX223" i="3"/>
  <c r="AY223" i="3"/>
  <c r="AZ223" i="3"/>
  <c r="BB223" i="3"/>
  <c r="BC223" i="3"/>
  <c r="BD223" i="3"/>
  <c r="BG223" i="3"/>
  <c r="BI223" i="3"/>
  <c r="BJ223" i="3"/>
  <c r="BL223" i="3"/>
  <c r="BM223" i="3"/>
  <c r="E224" i="3"/>
  <c r="F224" i="3"/>
  <c r="G224" i="3"/>
  <c r="H224" i="3"/>
  <c r="I224" i="3"/>
  <c r="J224" i="3"/>
  <c r="L224" i="3"/>
  <c r="M224" i="3"/>
  <c r="N224" i="3"/>
  <c r="O224" i="3"/>
  <c r="P224" i="3"/>
  <c r="Q224" i="3"/>
  <c r="R224" i="3"/>
  <c r="S224" i="3"/>
  <c r="T224" i="3"/>
  <c r="V224" i="3"/>
  <c r="W224" i="3"/>
  <c r="X224" i="3"/>
  <c r="Y224" i="3"/>
  <c r="AA224" i="3"/>
  <c r="AB224" i="3"/>
  <c r="AC224" i="3"/>
  <c r="AE224" i="3"/>
  <c r="AF224" i="3"/>
  <c r="AG224" i="3"/>
  <c r="AH224" i="3"/>
  <c r="AI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C224" i="3"/>
  <c r="BD224" i="3"/>
  <c r="BG224" i="3"/>
  <c r="BJ224" i="3"/>
  <c r="BL224" i="3"/>
  <c r="BM224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G225" i="3"/>
  <c r="BH225" i="3"/>
  <c r="BI225" i="3"/>
  <c r="BJ225" i="3"/>
  <c r="BK225" i="3"/>
  <c r="BL225" i="3"/>
  <c r="BM225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BC226" i="3"/>
  <c r="BD226" i="3"/>
  <c r="BE226" i="3"/>
  <c r="BG226" i="3"/>
  <c r="BH226" i="3"/>
  <c r="BI226" i="3"/>
  <c r="BJ226" i="3"/>
  <c r="BK226" i="3"/>
  <c r="BL226" i="3"/>
  <c r="BM226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172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M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M157" i="3"/>
  <c r="AN157" i="3"/>
  <c r="AO157" i="3"/>
  <c r="AP157" i="3"/>
  <c r="AQ157" i="3"/>
  <c r="AR157" i="3"/>
  <c r="AS157" i="3"/>
  <c r="AT157" i="3"/>
  <c r="AU157" i="3"/>
  <c r="AV157" i="3"/>
  <c r="AW157" i="3"/>
  <c r="AY157" i="3"/>
  <c r="AZ157" i="3"/>
  <c r="BA157" i="3"/>
  <c r="BB157" i="3"/>
  <c r="BC157" i="3"/>
  <c r="BD157" i="3"/>
  <c r="BE157" i="3"/>
  <c r="BF157" i="3"/>
  <c r="BG157" i="3"/>
  <c r="BH157" i="3"/>
  <c r="BK157" i="3"/>
  <c r="BL157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41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R130" i="3"/>
  <c r="S130" i="3"/>
  <c r="W130" i="3"/>
  <c r="X130" i="3"/>
  <c r="Z130" i="3"/>
  <c r="AA130" i="3"/>
  <c r="AB130" i="3"/>
  <c r="AC130" i="3"/>
  <c r="AD130" i="3"/>
  <c r="AE130" i="3"/>
  <c r="AF130" i="3"/>
  <c r="AG130" i="3"/>
  <c r="AI130" i="3"/>
  <c r="AJ130" i="3"/>
  <c r="AK130" i="3"/>
  <c r="AM130" i="3"/>
  <c r="AN130" i="3"/>
  <c r="AO130" i="3"/>
  <c r="AP130" i="3"/>
  <c r="AQ130" i="3"/>
  <c r="AR130" i="3"/>
  <c r="AS130" i="3"/>
  <c r="AT130" i="3"/>
  <c r="AU130" i="3"/>
  <c r="AW130" i="3"/>
  <c r="AX130" i="3"/>
  <c r="AY130" i="3"/>
  <c r="AZ130" i="3"/>
  <c r="BA130" i="3"/>
  <c r="BB130" i="3"/>
  <c r="BC130" i="3"/>
  <c r="BD130" i="3"/>
  <c r="BE130" i="3"/>
  <c r="BG130" i="3"/>
  <c r="BH130" i="3"/>
  <c r="BI130" i="3"/>
  <c r="BJ130" i="3"/>
  <c r="BK130" i="3"/>
  <c r="BL130" i="3"/>
  <c r="BM130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F132" i="3"/>
  <c r="G132" i="3"/>
  <c r="H132" i="3"/>
  <c r="I132" i="3"/>
  <c r="J132" i="3"/>
  <c r="K132" i="3"/>
  <c r="L132" i="3"/>
  <c r="M132" i="3"/>
  <c r="O132" i="3"/>
  <c r="P132" i="3"/>
  <c r="R132" i="3"/>
  <c r="X132" i="3"/>
  <c r="AA132" i="3"/>
  <c r="AB132" i="3"/>
  <c r="AC132" i="3"/>
  <c r="AE132" i="3"/>
  <c r="AF132" i="3"/>
  <c r="AG132" i="3"/>
  <c r="AI132" i="3"/>
  <c r="AM132" i="3"/>
  <c r="AN132" i="3"/>
  <c r="AO132" i="3"/>
  <c r="AP132" i="3"/>
  <c r="AQ132" i="3"/>
  <c r="AR132" i="3"/>
  <c r="AS132" i="3"/>
  <c r="AW132" i="3"/>
  <c r="AX132" i="3"/>
  <c r="AZ132" i="3"/>
  <c r="BA132" i="3"/>
  <c r="BB132" i="3"/>
  <c r="BC132" i="3"/>
  <c r="BD132" i="3"/>
  <c r="BE132" i="3"/>
  <c r="BG132" i="3"/>
  <c r="BH132" i="3"/>
  <c r="BJ132" i="3"/>
  <c r="BK132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W133" i="3"/>
  <c r="X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W133" i="3"/>
  <c r="AX133" i="3"/>
  <c r="AY133" i="3"/>
  <c r="AZ133" i="3"/>
  <c r="BA133" i="3"/>
  <c r="BB133" i="3"/>
  <c r="BC133" i="3"/>
  <c r="BD133" i="3"/>
  <c r="BE133" i="3"/>
  <c r="BG133" i="3"/>
  <c r="BH133" i="3"/>
  <c r="BI133" i="3"/>
  <c r="BJ133" i="3"/>
  <c r="BK133" i="3"/>
  <c r="BL133" i="3"/>
  <c r="BM133" i="3"/>
  <c r="E134" i="3"/>
  <c r="F134" i="3"/>
  <c r="G134" i="3"/>
  <c r="H134" i="3"/>
  <c r="I134" i="3"/>
  <c r="J134" i="3"/>
  <c r="K134" i="3"/>
  <c r="L134" i="3"/>
  <c r="M134" i="3"/>
  <c r="O134" i="3"/>
  <c r="P134" i="3"/>
  <c r="R134" i="3"/>
  <c r="S134" i="3"/>
  <c r="T134" i="3"/>
  <c r="W134" i="3"/>
  <c r="X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R134" i="3"/>
  <c r="AS134" i="3"/>
  <c r="AT134" i="3"/>
  <c r="AU134" i="3"/>
  <c r="AW134" i="3"/>
  <c r="AX134" i="3"/>
  <c r="AY134" i="3"/>
  <c r="AZ134" i="3"/>
  <c r="BA134" i="3"/>
  <c r="BB134" i="3"/>
  <c r="BC134" i="3"/>
  <c r="BD134" i="3"/>
  <c r="BE134" i="3"/>
  <c r="BG134" i="3"/>
  <c r="BI134" i="3"/>
  <c r="BJ134" i="3"/>
  <c r="BK134" i="3"/>
  <c r="BL134" i="3"/>
  <c r="BM134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S135" i="3"/>
  <c r="T135" i="3"/>
  <c r="U135" i="3"/>
  <c r="V135" i="3"/>
  <c r="W135" i="3"/>
  <c r="X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BA135" i="3"/>
  <c r="BB135" i="3"/>
  <c r="BC135" i="3"/>
  <c r="BD135" i="3"/>
  <c r="BE135" i="3"/>
  <c r="BG135" i="3"/>
  <c r="BH135" i="3"/>
  <c r="BI135" i="3"/>
  <c r="BJ135" i="3"/>
  <c r="BL135" i="3"/>
  <c r="BM135" i="3"/>
  <c r="F136" i="3"/>
  <c r="G136" i="3"/>
  <c r="M136" i="3"/>
  <c r="O136" i="3"/>
  <c r="P136" i="3"/>
  <c r="T136" i="3"/>
  <c r="U136" i="3"/>
  <c r="V136" i="3"/>
  <c r="W136" i="3"/>
  <c r="X136" i="3"/>
  <c r="Y136" i="3"/>
  <c r="AA136" i="3"/>
  <c r="AD136" i="3"/>
  <c r="AJ136" i="3"/>
  <c r="AL136" i="3"/>
  <c r="AM136" i="3"/>
  <c r="AP136" i="3"/>
  <c r="AR136" i="3"/>
  <c r="AV136" i="3"/>
  <c r="AW136" i="3"/>
  <c r="BA136" i="3"/>
  <c r="BC136" i="3"/>
  <c r="BD136" i="3"/>
  <c r="BG136" i="3"/>
  <c r="BH136" i="3"/>
  <c r="BI136" i="3"/>
  <c r="BL136" i="3"/>
  <c r="BM136" i="3"/>
  <c r="E137" i="3"/>
  <c r="F137" i="3"/>
  <c r="G137" i="3"/>
  <c r="H137" i="3"/>
  <c r="I137" i="3"/>
  <c r="J137" i="3"/>
  <c r="K137" i="3"/>
  <c r="L137" i="3"/>
  <c r="M137" i="3"/>
  <c r="N137" i="3"/>
  <c r="P137" i="3"/>
  <c r="Q137" i="3"/>
  <c r="R137" i="3"/>
  <c r="S137" i="3"/>
  <c r="V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D137" i="3"/>
  <c r="BE137" i="3"/>
  <c r="BF137" i="3"/>
  <c r="BG137" i="3"/>
  <c r="BH137" i="3"/>
  <c r="BJ137" i="3"/>
  <c r="BK137" i="3"/>
  <c r="BL137" i="3"/>
  <c r="BM137" i="3"/>
  <c r="E138" i="3"/>
  <c r="F138" i="3"/>
  <c r="G138" i="3"/>
  <c r="H138" i="3"/>
  <c r="I138" i="3"/>
  <c r="J138" i="3"/>
  <c r="K138" i="3"/>
  <c r="L138" i="3"/>
  <c r="N138" i="3"/>
  <c r="O138" i="3"/>
  <c r="P138" i="3"/>
  <c r="Q138" i="3"/>
  <c r="R138" i="3"/>
  <c r="S138" i="3"/>
  <c r="T138" i="3"/>
  <c r="U138" i="3"/>
  <c r="V138" i="3"/>
  <c r="W138" i="3"/>
  <c r="X138" i="3"/>
  <c r="Z138" i="3"/>
  <c r="AA138" i="3"/>
  <c r="AB138" i="3"/>
  <c r="AC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Z138" i="3"/>
  <c r="BA138" i="3"/>
  <c r="BB138" i="3"/>
  <c r="BC138" i="3"/>
  <c r="BD138" i="3"/>
  <c r="BE138" i="3"/>
  <c r="BF138" i="3"/>
  <c r="BG138" i="3"/>
  <c r="BH138" i="3"/>
  <c r="BI138" i="3"/>
  <c r="BK138" i="3"/>
  <c r="BL138" i="3"/>
  <c r="E139" i="3"/>
  <c r="F139" i="3"/>
  <c r="G139" i="3"/>
  <c r="H139" i="3"/>
  <c r="I139" i="3"/>
  <c r="O139" i="3"/>
  <c r="P139" i="3"/>
  <c r="Q139" i="3"/>
  <c r="S139" i="3"/>
  <c r="T139" i="3"/>
  <c r="V139" i="3"/>
  <c r="W139" i="3"/>
  <c r="X139" i="3"/>
  <c r="AA139" i="3"/>
  <c r="AC139" i="3"/>
  <c r="AE139" i="3"/>
  <c r="AF139" i="3"/>
  <c r="AG139" i="3"/>
  <c r="AH139" i="3"/>
  <c r="AI139" i="3"/>
  <c r="AJ139" i="3"/>
  <c r="AM139" i="3"/>
  <c r="AO139" i="3"/>
  <c r="AP139" i="3"/>
  <c r="AQ139" i="3"/>
  <c r="AR139" i="3"/>
  <c r="AS139" i="3"/>
  <c r="AT139" i="3"/>
  <c r="AU139" i="3"/>
  <c r="AV139" i="3"/>
  <c r="AW139" i="3"/>
  <c r="BB139" i="3"/>
  <c r="BC139" i="3"/>
  <c r="BD139" i="3"/>
  <c r="BE139" i="3"/>
  <c r="BH139" i="3"/>
  <c r="BK139" i="3"/>
  <c r="D131" i="3"/>
  <c r="D132" i="3"/>
  <c r="D133" i="3"/>
  <c r="D134" i="3"/>
  <c r="D135" i="3"/>
  <c r="D136" i="3"/>
  <c r="D137" i="3"/>
  <c r="D138" i="3"/>
  <c r="D130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E97" i="3"/>
  <c r="F97" i="3"/>
  <c r="G97" i="3"/>
  <c r="H97" i="3"/>
  <c r="I97" i="3"/>
  <c r="J97" i="3"/>
  <c r="K97" i="3"/>
  <c r="M97" i="3"/>
  <c r="N97" i="3"/>
  <c r="O97" i="3"/>
  <c r="Q97" i="3"/>
  <c r="R97" i="3"/>
  <c r="T97" i="3"/>
  <c r="U97" i="3"/>
  <c r="V97" i="3"/>
  <c r="W97" i="3"/>
  <c r="X97" i="3"/>
  <c r="Z97" i="3"/>
  <c r="AA97" i="3"/>
  <c r="AC97" i="3"/>
  <c r="AD97" i="3"/>
  <c r="AE97" i="3"/>
  <c r="AF97" i="3"/>
  <c r="AG97" i="3"/>
  <c r="AI97" i="3"/>
  <c r="AK97" i="3"/>
  <c r="AM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C97" i="3"/>
  <c r="BD97" i="3"/>
  <c r="BE97" i="3"/>
  <c r="BK97" i="3"/>
  <c r="BL97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E127" i="3"/>
  <c r="F127" i="3"/>
  <c r="G127" i="3"/>
  <c r="H127" i="3"/>
  <c r="I127" i="3"/>
  <c r="J127" i="3"/>
  <c r="K127" i="3"/>
  <c r="M127" i="3"/>
  <c r="N127" i="3"/>
  <c r="O127" i="3"/>
  <c r="P127" i="3"/>
  <c r="T127" i="3"/>
  <c r="U127" i="3"/>
  <c r="V127" i="3"/>
  <c r="W127" i="3"/>
  <c r="X127" i="3"/>
  <c r="AA127" i="3"/>
  <c r="AB127" i="3"/>
  <c r="AE127" i="3"/>
  <c r="AF127" i="3"/>
  <c r="AG127" i="3"/>
  <c r="AI127" i="3"/>
  <c r="AJ127" i="3"/>
  <c r="AK127" i="3"/>
  <c r="AO127" i="3"/>
  <c r="AP127" i="3"/>
  <c r="AQ127" i="3"/>
  <c r="AR127" i="3"/>
  <c r="AS127" i="3"/>
  <c r="AU127" i="3"/>
  <c r="AV127" i="3"/>
  <c r="AW127" i="3"/>
  <c r="BA127" i="3"/>
  <c r="BB127" i="3"/>
  <c r="BC127" i="3"/>
  <c r="BD127" i="3"/>
  <c r="BE127" i="3"/>
  <c r="BF127" i="3"/>
  <c r="BH127" i="3"/>
  <c r="BJ127" i="3"/>
  <c r="BK127" i="3"/>
  <c r="BL127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89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E83" i="3"/>
  <c r="F83" i="3"/>
  <c r="G83" i="3"/>
  <c r="H83" i="3"/>
  <c r="I83" i="3"/>
  <c r="J83" i="3"/>
  <c r="K83" i="3"/>
  <c r="L83" i="3"/>
  <c r="O83" i="3"/>
  <c r="P83" i="3"/>
  <c r="R83" i="3"/>
  <c r="S83" i="3"/>
  <c r="T83" i="3"/>
  <c r="V83" i="3"/>
  <c r="W83" i="3"/>
  <c r="X83" i="3"/>
  <c r="Y83" i="3"/>
  <c r="Z83" i="3"/>
  <c r="AA83" i="3"/>
  <c r="AC83" i="3"/>
  <c r="AE83" i="3"/>
  <c r="AF83" i="3"/>
  <c r="AG83" i="3"/>
  <c r="AH83" i="3"/>
  <c r="AI83" i="3"/>
  <c r="AJ83" i="3"/>
  <c r="AL83" i="3"/>
  <c r="AM83" i="3"/>
  <c r="AN83" i="3"/>
  <c r="AP83" i="3"/>
  <c r="AQ83" i="3"/>
  <c r="AR83" i="3"/>
  <c r="AS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E86" i="3"/>
  <c r="F86" i="3"/>
  <c r="G86" i="3"/>
  <c r="I86" i="3"/>
  <c r="J86" i="3"/>
  <c r="L86" i="3"/>
  <c r="N86" i="3"/>
  <c r="O86" i="3"/>
  <c r="P86" i="3"/>
  <c r="S86" i="3"/>
  <c r="T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L86" i="3"/>
  <c r="AM86" i="3"/>
  <c r="AP86" i="3"/>
  <c r="AQ86" i="3"/>
  <c r="AR86" i="3"/>
  <c r="AS86" i="3"/>
  <c r="AT86" i="3"/>
  <c r="AU86" i="3"/>
  <c r="AV86" i="3"/>
  <c r="AW86" i="3"/>
  <c r="AY86" i="3"/>
  <c r="AZ86" i="3"/>
  <c r="BA86" i="3"/>
  <c r="BB86" i="3"/>
  <c r="BC86" i="3"/>
  <c r="BD86" i="3"/>
  <c r="BE86" i="3"/>
  <c r="BF86" i="3"/>
  <c r="BH86" i="3"/>
  <c r="BI86" i="3"/>
  <c r="BJ86" i="3"/>
  <c r="BK86" i="3"/>
  <c r="BL86" i="3"/>
  <c r="BM86" i="3"/>
  <c r="D70" i="3"/>
  <c r="D71" i="3"/>
  <c r="D72" i="3"/>
  <c r="D73" i="3"/>
  <c r="D74" i="3"/>
  <c r="D75" i="3"/>
  <c r="D76" i="3"/>
  <c r="D77" i="3"/>
  <c r="D78" i="3"/>
  <c r="D79" i="3"/>
  <c r="D80" i="3"/>
  <c r="D81" i="3"/>
  <c r="D84" i="3"/>
  <c r="D85" i="3"/>
  <c r="D67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E52" i="3"/>
  <c r="F52" i="3"/>
  <c r="G52" i="3"/>
  <c r="H52" i="3"/>
  <c r="I52" i="3"/>
  <c r="J52" i="3"/>
  <c r="K52" i="3"/>
  <c r="L52" i="3"/>
  <c r="M52" i="3"/>
  <c r="O52" i="3"/>
  <c r="P52" i="3"/>
  <c r="Q52" i="3"/>
  <c r="R52" i="3"/>
  <c r="S52" i="3"/>
  <c r="T52" i="3"/>
  <c r="U52" i="3"/>
  <c r="W52" i="3"/>
  <c r="X52" i="3"/>
  <c r="Z52" i="3"/>
  <c r="AB52" i="3"/>
  <c r="AC52" i="3"/>
  <c r="AD52" i="3"/>
  <c r="AF52" i="3"/>
  <c r="AG52" i="3"/>
  <c r="AI52" i="3"/>
  <c r="AJ52" i="3"/>
  <c r="AK52" i="3"/>
  <c r="AM52" i="3"/>
  <c r="AN52" i="3"/>
  <c r="AO52" i="3"/>
  <c r="AP52" i="3"/>
  <c r="AQ52" i="3"/>
  <c r="AR52" i="3"/>
  <c r="AS52" i="3"/>
  <c r="AT52" i="3"/>
  <c r="AU52" i="3"/>
  <c r="AX52" i="3"/>
  <c r="AY52" i="3"/>
  <c r="AZ52" i="3"/>
  <c r="BA52" i="3"/>
  <c r="BB52" i="3"/>
  <c r="BC52" i="3"/>
  <c r="BD52" i="3"/>
  <c r="BF52" i="3"/>
  <c r="BG52" i="3"/>
  <c r="BH52" i="3"/>
  <c r="BI52" i="3"/>
  <c r="BJ52" i="3"/>
  <c r="BK52" i="3"/>
  <c r="BL52" i="3"/>
  <c r="E53" i="3"/>
  <c r="F53" i="3"/>
  <c r="G53" i="3"/>
  <c r="H53" i="3"/>
  <c r="I53" i="3"/>
  <c r="J53" i="3"/>
  <c r="K53" i="3"/>
  <c r="M53" i="3"/>
  <c r="O53" i="3"/>
  <c r="P53" i="3"/>
  <c r="Q53" i="3"/>
  <c r="R53" i="3"/>
  <c r="S53" i="3"/>
  <c r="T53" i="3"/>
  <c r="U53" i="3"/>
  <c r="V53" i="3"/>
  <c r="W53" i="3"/>
  <c r="X53" i="3"/>
  <c r="AA53" i="3"/>
  <c r="AB53" i="3"/>
  <c r="AC53" i="3"/>
  <c r="AE53" i="3"/>
  <c r="AF53" i="3"/>
  <c r="AG53" i="3"/>
  <c r="AH53" i="3"/>
  <c r="AI53" i="3"/>
  <c r="AJ53" i="3"/>
  <c r="AK53" i="3"/>
  <c r="AM53" i="3"/>
  <c r="AN53" i="3"/>
  <c r="AO53" i="3"/>
  <c r="AP53" i="3"/>
  <c r="AQ53" i="3"/>
  <c r="AR53" i="3"/>
  <c r="AS53" i="3"/>
  <c r="AT53" i="3"/>
  <c r="AU53" i="3"/>
  <c r="AW53" i="3"/>
  <c r="AX53" i="3"/>
  <c r="AY53" i="3"/>
  <c r="AZ53" i="3"/>
  <c r="BA53" i="3"/>
  <c r="BB53" i="3"/>
  <c r="BC53" i="3"/>
  <c r="BD53" i="3"/>
  <c r="BE53" i="3"/>
  <c r="BG53" i="3"/>
  <c r="BH53" i="3"/>
  <c r="BI53" i="3"/>
  <c r="BJ53" i="3"/>
  <c r="BK53" i="3"/>
  <c r="BL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B55" i="3"/>
  <c r="AC55" i="3"/>
  <c r="AD55" i="3"/>
  <c r="AE55" i="3"/>
  <c r="AF55" i="3"/>
  <c r="AG55" i="3"/>
  <c r="AH55" i="3"/>
  <c r="AI55" i="3"/>
  <c r="AJ55" i="3"/>
  <c r="AK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T57" i="3"/>
  <c r="U57" i="3"/>
  <c r="V57" i="3"/>
  <c r="W57" i="3"/>
  <c r="X57" i="3"/>
  <c r="Y57" i="3"/>
  <c r="Z57" i="3"/>
  <c r="AB57" i="3"/>
  <c r="AC57" i="3"/>
  <c r="AD57" i="3"/>
  <c r="AE57" i="3"/>
  <c r="AF57" i="3"/>
  <c r="AG57" i="3"/>
  <c r="AH57" i="3"/>
  <c r="AI57" i="3"/>
  <c r="AJ57" i="3"/>
  <c r="AK57" i="3"/>
  <c r="AM57" i="3"/>
  <c r="AN57" i="3"/>
  <c r="AO57" i="3"/>
  <c r="AP57" i="3"/>
  <c r="AQ57" i="3"/>
  <c r="AR57" i="3"/>
  <c r="AS57" i="3"/>
  <c r="AT57" i="3"/>
  <c r="AU57" i="3"/>
  <c r="AV57" i="3"/>
  <c r="AW57" i="3"/>
  <c r="AY57" i="3"/>
  <c r="AZ57" i="3"/>
  <c r="BA57" i="3"/>
  <c r="BB57" i="3"/>
  <c r="BC57" i="3"/>
  <c r="BD57" i="3"/>
  <c r="BE57" i="3"/>
  <c r="BF57" i="3"/>
  <c r="BH57" i="3"/>
  <c r="BI57" i="3"/>
  <c r="BJ57" i="3"/>
  <c r="BK57" i="3"/>
  <c r="BL57" i="3"/>
  <c r="E58" i="3"/>
  <c r="F58" i="3"/>
  <c r="G58" i="3"/>
  <c r="H58" i="3"/>
  <c r="I58" i="3"/>
  <c r="J58" i="3"/>
  <c r="K58" i="3"/>
  <c r="L58" i="3"/>
  <c r="M58" i="3"/>
  <c r="O58" i="3"/>
  <c r="P58" i="3"/>
  <c r="Q58" i="3"/>
  <c r="R58" i="3"/>
  <c r="S58" i="3"/>
  <c r="T58" i="3"/>
  <c r="U58" i="3"/>
  <c r="V58" i="3"/>
  <c r="W58" i="3"/>
  <c r="X58" i="3"/>
  <c r="Y58" i="3"/>
  <c r="Z58" i="3"/>
  <c r="AB58" i="3"/>
  <c r="AC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Y58" i="3"/>
  <c r="AZ58" i="3"/>
  <c r="BA58" i="3"/>
  <c r="BB58" i="3"/>
  <c r="BC58" i="3"/>
  <c r="BD58" i="3"/>
  <c r="BE58" i="3"/>
  <c r="BF58" i="3"/>
  <c r="BH58" i="3"/>
  <c r="BI58" i="3"/>
  <c r="BJ58" i="3"/>
  <c r="BK58" i="3"/>
  <c r="BL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E62" i="3"/>
  <c r="F62" i="3"/>
  <c r="G62" i="3"/>
  <c r="H62" i="3"/>
  <c r="I62" i="3"/>
  <c r="J62" i="3"/>
  <c r="K62" i="3"/>
  <c r="L62" i="3"/>
  <c r="M62" i="3"/>
  <c r="N62" i="3"/>
  <c r="O62" i="3"/>
  <c r="P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T63" i="3"/>
  <c r="U63" i="3"/>
  <c r="V63" i="3"/>
  <c r="W63" i="3"/>
  <c r="X63" i="3"/>
  <c r="Y63" i="3"/>
  <c r="Z63" i="3"/>
  <c r="AB63" i="3"/>
  <c r="AC63" i="3"/>
  <c r="AD63" i="3"/>
  <c r="AE63" i="3"/>
  <c r="AF63" i="3"/>
  <c r="AG63" i="3"/>
  <c r="AH63" i="3"/>
  <c r="AI63" i="3"/>
  <c r="AJ63" i="3"/>
  <c r="AK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H63" i="3"/>
  <c r="BI63" i="3"/>
  <c r="BJ63" i="3"/>
  <c r="BK63" i="3"/>
  <c r="BL63" i="3"/>
  <c r="BM63" i="3"/>
  <c r="D52" i="3"/>
  <c r="D53" i="3"/>
  <c r="D54" i="3"/>
  <c r="D55" i="3"/>
  <c r="D56" i="3"/>
  <c r="D57" i="3"/>
  <c r="D58" i="3"/>
  <c r="D59" i="3"/>
  <c r="D60" i="3"/>
  <c r="D61" i="3"/>
  <c r="D62" i="3"/>
  <c r="D63" i="3"/>
  <c r="D51" i="3"/>
  <c r="I18" i="3"/>
  <c r="J18" i="3"/>
  <c r="M18" i="3"/>
  <c r="O18" i="3"/>
  <c r="P18" i="3"/>
  <c r="Q18" i="3"/>
  <c r="R18" i="3"/>
  <c r="T18" i="3"/>
  <c r="W18" i="3"/>
  <c r="Y18" i="3"/>
  <c r="Z18" i="3"/>
  <c r="AA18" i="3"/>
  <c r="AB18" i="3"/>
  <c r="AC18" i="3"/>
  <c r="AD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J18" i="3"/>
  <c r="BK18" i="3"/>
  <c r="BL18" i="3"/>
  <c r="BM18" i="3"/>
  <c r="I19" i="3"/>
  <c r="J19" i="3"/>
  <c r="M19" i="3"/>
  <c r="O19" i="3"/>
  <c r="P19" i="3"/>
  <c r="Q19" i="3"/>
  <c r="R19" i="3"/>
  <c r="T19" i="3"/>
  <c r="Z19" i="3"/>
  <c r="AA19" i="3"/>
  <c r="AC19" i="3"/>
  <c r="AD19" i="3"/>
  <c r="AF19" i="3"/>
  <c r="AG19" i="3"/>
  <c r="AH19" i="3"/>
  <c r="AI19" i="3"/>
  <c r="AJ19" i="3"/>
  <c r="AM19" i="3"/>
  <c r="AN19" i="3"/>
  <c r="AO19" i="3"/>
  <c r="AP19" i="3"/>
  <c r="AQ19" i="3"/>
  <c r="AR19" i="3"/>
  <c r="AS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J19" i="3"/>
  <c r="BK19" i="3"/>
  <c r="BL19" i="3"/>
  <c r="BM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G31" i="3"/>
  <c r="I31" i="3"/>
  <c r="J31" i="3"/>
  <c r="P31" i="3"/>
  <c r="T31" i="3"/>
  <c r="V31" i="3"/>
  <c r="X31" i="3"/>
  <c r="Z31" i="3"/>
  <c r="AA31" i="3"/>
  <c r="AC31" i="3"/>
  <c r="AE31" i="3"/>
  <c r="AF31" i="3"/>
  <c r="AI31" i="3"/>
  <c r="AL31" i="3"/>
  <c r="AM31" i="3"/>
  <c r="AN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G31" i="3"/>
  <c r="BI31" i="3"/>
  <c r="BJ31" i="3"/>
  <c r="BK31" i="3"/>
  <c r="BL31" i="3"/>
  <c r="BM31" i="3"/>
  <c r="E32" i="3"/>
  <c r="F32" i="3"/>
  <c r="G32" i="3"/>
  <c r="H32" i="3"/>
  <c r="I32" i="3"/>
  <c r="J32" i="3"/>
  <c r="L32" i="3"/>
  <c r="M32" i="3"/>
  <c r="N32" i="3"/>
  <c r="O32" i="3"/>
  <c r="P32" i="3"/>
  <c r="Q32" i="3"/>
  <c r="R32" i="3"/>
  <c r="T32" i="3"/>
  <c r="V32" i="3"/>
  <c r="W32" i="3"/>
  <c r="X32" i="3"/>
  <c r="Z32" i="3"/>
  <c r="AA32" i="3"/>
  <c r="AB32" i="3"/>
  <c r="AC32" i="3"/>
  <c r="AD32" i="3"/>
  <c r="AF32" i="3"/>
  <c r="AG32" i="3"/>
  <c r="AH32" i="3"/>
  <c r="AI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E33" i="3"/>
  <c r="F33" i="3"/>
  <c r="G33" i="3"/>
  <c r="H33" i="3"/>
  <c r="I33" i="3"/>
  <c r="J33" i="3"/>
  <c r="K33" i="3"/>
  <c r="L33" i="3"/>
  <c r="M33" i="3"/>
  <c r="N33" i="3"/>
  <c r="O33" i="3"/>
  <c r="P33" i="3"/>
  <c r="R33" i="3"/>
  <c r="T33" i="3"/>
  <c r="V33" i="3"/>
  <c r="W33" i="3"/>
  <c r="X33" i="3"/>
  <c r="Z33" i="3"/>
  <c r="AA33" i="3"/>
  <c r="AB33" i="3"/>
  <c r="AC33" i="3"/>
  <c r="AE33" i="3"/>
  <c r="AF33" i="3"/>
  <c r="AG33" i="3"/>
  <c r="AH33" i="3"/>
  <c r="AI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E36" i="3"/>
  <c r="F36" i="3"/>
  <c r="G36" i="3"/>
  <c r="H36" i="3"/>
  <c r="I36" i="3"/>
  <c r="J36" i="3"/>
  <c r="K36" i="3"/>
  <c r="L36" i="3"/>
  <c r="M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G36" i="3"/>
  <c r="BI36" i="3"/>
  <c r="BJ36" i="3"/>
  <c r="BK36" i="3"/>
  <c r="BL36" i="3"/>
  <c r="BM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F37" i="3"/>
  <c r="AG37" i="3"/>
  <c r="AH37" i="3"/>
  <c r="AI37" i="3"/>
  <c r="AJ37" i="3"/>
  <c r="AL37" i="3"/>
  <c r="AM37" i="3"/>
  <c r="AN37" i="3"/>
  <c r="AO37" i="3"/>
  <c r="AP37" i="3"/>
  <c r="AQ37" i="3"/>
  <c r="AR37" i="3"/>
  <c r="AS37" i="3"/>
  <c r="AT37" i="3"/>
  <c r="AU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18" i="3"/>
  <c r="F4" i="3"/>
  <c r="G4" i="3"/>
  <c r="H4" i="3"/>
  <c r="I4" i="3"/>
  <c r="J4" i="3"/>
  <c r="O4" i="3"/>
  <c r="P4" i="3"/>
  <c r="R4" i="3"/>
  <c r="T4" i="3"/>
  <c r="V4" i="3"/>
  <c r="W4" i="3"/>
  <c r="X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U4" i="3"/>
  <c r="AV4" i="3"/>
  <c r="AW4" i="3"/>
  <c r="AX4" i="3"/>
  <c r="AY4" i="3"/>
  <c r="AZ4" i="3"/>
  <c r="BA4" i="3"/>
  <c r="BB4" i="3"/>
  <c r="BC4" i="3"/>
  <c r="BD4" i="3"/>
  <c r="BE4" i="3"/>
  <c r="BG4" i="3"/>
  <c r="BJ4" i="3"/>
  <c r="BK4" i="3"/>
  <c r="BL4" i="3"/>
  <c r="BM4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F16" i="3"/>
  <c r="G16" i="3"/>
  <c r="H16" i="3"/>
  <c r="I16" i="3"/>
  <c r="M16" i="3"/>
  <c r="O16" i="3"/>
  <c r="P16" i="3"/>
  <c r="R16" i="3"/>
  <c r="T16" i="3"/>
  <c r="W16" i="3"/>
  <c r="X16" i="3"/>
  <c r="AA16" i="3"/>
  <c r="AB16" i="3"/>
  <c r="AC16" i="3"/>
  <c r="AF16" i="3"/>
  <c r="AG16" i="3"/>
  <c r="AH16" i="3"/>
  <c r="AI16" i="3"/>
  <c r="AM16" i="3"/>
  <c r="AN16" i="3"/>
  <c r="AO16" i="3"/>
  <c r="AP16" i="3"/>
  <c r="AQ16" i="3"/>
  <c r="AR16" i="3"/>
  <c r="AS16" i="3"/>
  <c r="AU16" i="3"/>
  <c r="AV16" i="3"/>
  <c r="AW16" i="3"/>
  <c r="AX16" i="3"/>
  <c r="AY16" i="3"/>
  <c r="AZ16" i="3"/>
  <c r="BA16" i="3"/>
  <c r="BB16" i="3"/>
  <c r="BC16" i="3"/>
  <c r="BD16" i="3"/>
  <c r="BE16" i="3"/>
  <c r="BG16" i="3"/>
  <c r="BH16" i="3"/>
  <c r="BI16" i="3"/>
  <c r="BJ16" i="3"/>
  <c r="BK16" i="3"/>
  <c r="BL16" i="3"/>
  <c r="BM16" i="3"/>
  <c r="E5" i="3"/>
  <c r="E6" i="3"/>
  <c r="E7" i="3"/>
  <c r="E8" i="3"/>
  <c r="E9" i="3"/>
  <c r="E10" i="3"/>
  <c r="E11" i="3"/>
  <c r="E12" i="3"/>
  <c r="E13" i="3"/>
  <c r="E14" i="3"/>
  <c r="E15" i="3"/>
  <c r="D5" i="3"/>
  <c r="D6" i="3"/>
  <c r="D7" i="3"/>
  <c r="D8" i="3"/>
  <c r="D9" i="3"/>
  <c r="D10" i="3"/>
  <c r="D11" i="3"/>
  <c r="D12" i="3"/>
  <c r="D13" i="3"/>
  <c r="D14" i="3"/>
  <c r="D15" i="3"/>
  <c r="D16" i="3"/>
  <c r="D4" i="3"/>
</calcChain>
</file>

<file path=xl/sharedStrings.xml><?xml version="1.0" encoding="utf-8"?>
<sst xmlns="http://schemas.openxmlformats.org/spreadsheetml/2006/main" count="4977" uniqueCount="470">
  <si>
    <t>Famille</t>
  </si>
  <si>
    <t>Metabolite name</t>
  </si>
  <si>
    <t>(1,2) DG 24:0</t>
  </si>
  <si>
    <t>DG</t>
  </si>
  <si>
    <t>(1,2) DG 30:0</t>
  </si>
  <si>
    <t>(1,2) DG 32:0</t>
  </si>
  <si>
    <t>(1,2) DG 32:1</t>
  </si>
  <si>
    <t>(1,2) DG 34:0</t>
  </si>
  <si>
    <t>(1,2) DG 34:1</t>
  </si>
  <si>
    <t>(1,2) DG 34:2</t>
  </si>
  <si>
    <t>(1,2) DG 36:0</t>
  </si>
  <si>
    <t>(1,2) DG 36:1</t>
  </si>
  <si>
    <t>(1,2) DG 36:2</t>
  </si>
  <si>
    <t>(1,2) DG 36:3</t>
  </si>
  <si>
    <t>(1,3) DG 24:0</t>
  </si>
  <si>
    <t>(1,3) DG 30:0</t>
  </si>
  <si>
    <t>(1,3) DG 30:1</t>
  </si>
  <si>
    <t>(1,3) DG 32:0</t>
  </si>
  <si>
    <t>(1,3) DG 32:1</t>
  </si>
  <si>
    <t>(1,3) DG 34:0</t>
  </si>
  <si>
    <t>(1,3) DG 34:1</t>
  </si>
  <si>
    <t>(1,3) DG 34:2</t>
  </si>
  <si>
    <t>(1,3) DG 34:3</t>
  </si>
  <si>
    <t>(1,3) DG 36:0</t>
  </si>
  <si>
    <t>(1,3) DG 36:1</t>
  </si>
  <si>
    <t>(1,3) DG 36:2</t>
  </si>
  <si>
    <t>(1,3) DG 36:3</t>
  </si>
  <si>
    <t>CE</t>
  </si>
  <si>
    <t>CE 16:0</t>
  </si>
  <si>
    <t>CE 16:1</t>
  </si>
  <si>
    <t>CE 17:1</t>
  </si>
  <si>
    <t>CE 18:0</t>
  </si>
  <si>
    <t>CE 18:1</t>
  </si>
  <si>
    <t>CE 18:2</t>
  </si>
  <si>
    <t>Cer 30:1;O2</t>
  </si>
  <si>
    <t>Cer</t>
  </si>
  <si>
    <t>Cer 34:1;O2</t>
  </si>
  <si>
    <t>Cer 40:1;O2</t>
  </si>
  <si>
    <t>Cer 41:1;O2</t>
  </si>
  <si>
    <t>Cer 42:1;O2</t>
  </si>
  <si>
    <t>Cer 42:2;O2</t>
  </si>
  <si>
    <t>HexCer 30:1;O2</t>
  </si>
  <si>
    <t>Hex2Cer 30:1;O2</t>
  </si>
  <si>
    <t>LPC 11:0</t>
  </si>
  <si>
    <t>LPC</t>
  </si>
  <si>
    <t>LPC 13:0</t>
  </si>
  <si>
    <t>LPC 16:0</t>
  </si>
  <si>
    <t>LPC 18:1</t>
  </si>
  <si>
    <t>LPC 18:2</t>
  </si>
  <si>
    <t>LPE 13:0</t>
  </si>
  <si>
    <t>LPE</t>
  </si>
  <si>
    <t>PC (13:0/13:0)</t>
  </si>
  <si>
    <t>PC</t>
  </si>
  <si>
    <t>PC 30:0</t>
  </si>
  <si>
    <t>PC 32:0</t>
  </si>
  <si>
    <t>PC 32:1</t>
  </si>
  <si>
    <t>PC 32:2</t>
  </si>
  <si>
    <t>PC 34:0</t>
  </si>
  <si>
    <t>PC 34:1</t>
  </si>
  <si>
    <t>PC 36:0</t>
  </si>
  <si>
    <t>PC 34:2</t>
  </si>
  <si>
    <t>PC 34:3</t>
  </si>
  <si>
    <t>PC 36:1</t>
  </si>
  <si>
    <t>PC 36:2</t>
  </si>
  <si>
    <t>PC 36:3</t>
  </si>
  <si>
    <t>PC 36:4</t>
  </si>
  <si>
    <t>PC 38:4</t>
  </si>
  <si>
    <t>PC 38:5</t>
  </si>
  <si>
    <t>PC 38:6</t>
  </si>
  <si>
    <t>PC 40:6</t>
  </si>
  <si>
    <t>PE (12:0/12:0)</t>
  </si>
  <si>
    <t>PE</t>
  </si>
  <si>
    <t>PE 38:4</t>
  </si>
  <si>
    <t>PE 38:5</t>
  </si>
  <si>
    <t>SM 30:1;O2</t>
  </si>
  <si>
    <t>SM</t>
  </si>
  <si>
    <t>SM 43:1;O2</t>
  </si>
  <si>
    <t>SM 43:2;O2</t>
  </si>
  <si>
    <t>TG 36:0</t>
  </si>
  <si>
    <t>TG</t>
  </si>
  <si>
    <t>TG 44:0</t>
  </si>
  <si>
    <t>TG 44:1</t>
  </si>
  <si>
    <t>TG 46:0</t>
  </si>
  <si>
    <t>TG 46:1</t>
  </si>
  <si>
    <t>TG 46:2</t>
  </si>
  <si>
    <t>TG 46:3</t>
  </si>
  <si>
    <t>TG 47:1</t>
  </si>
  <si>
    <t>TG 47:2</t>
  </si>
  <si>
    <t>TG 48:0</t>
  </si>
  <si>
    <t>TG 48:1</t>
  </si>
  <si>
    <t>TG 48:2</t>
  </si>
  <si>
    <t>TG 48:3</t>
  </si>
  <si>
    <t>TG 49:1</t>
  </si>
  <si>
    <t>TG 49:2</t>
  </si>
  <si>
    <t>TG 49:6</t>
  </si>
  <si>
    <t>TG 50:0</t>
  </si>
  <si>
    <t>TG 50:1</t>
  </si>
  <si>
    <t>TG 50:2</t>
  </si>
  <si>
    <t>TG 50:3</t>
  </si>
  <si>
    <t>TG 50:4</t>
  </si>
  <si>
    <t>TG 51:1</t>
  </si>
  <si>
    <t>TG 51:2</t>
  </si>
  <si>
    <t>TG 51:7</t>
  </si>
  <si>
    <t>TG 52:1</t>
  </si>
  <si>
    <t>TG 52:2</t>
  </si>
  <si>
    <t>TG 52:3</t>
  </si>
  <si>
    <t>TG 54:2</t>
  </si>
  <si>
    <t>TG 56:4</t>
  </si>
  <si>
    <t>TG 56:5</t>
  </si>
  <si>
    <t>TG 56:6</t>
  </si>
  <si>
    <t>TG 56:7</t>
  </si>
  <si>
    <t>TG 56:8</t>
  </si>
  <si>
    <t>TG 56:9</t>
  </si>
  <si>
    <t>TG 58:5</t>
  </si>
  <si>
    <t>TG 58:7</t>
  </si>
  <si>
    <t>TG 58:8</t>
  </si>
  <si>
    <t>TG 58:9</t>
  </si>
  <si>
    <t>TG (17:0/17:1/17:0)D5</t>
  </si>
  <si>
    <t>FA</t>
  </si>
  <si>
    <t>FA 14:0</t>
  </si>
  <si>
    <t>FA 16:0</t>
  </si>
  <si>
    <t>FA 16:1</t>
  </si>
  <si>
    <t>FA 17:0</t>
  </si>
  <si>
    <t>FA 18:0</t>
  </si>
  <si>
    <t>FA 18:1</t>
  </si>
  <si>
    <t>FA 18:2</t>
  </si>
  <si>
    <t>PG 24:0</t>
  </si>
  <si>
    <t>PG</t>
  </si>
  <si>
    <t>PI 34:1</t>
  </si>
  <si>
    <t>PI</t>
  </si>
  <si>
    <t>PI 36:2</t>
  </si>
  <si>
    <t>PI 38:4</t>
  </si>
  <si>
    <t>PI(15:0-18:1)d7</t>
  </si>
  <si>
    <t>PS 24:0</t>
  </si>
  <si>
    <t>PS</t>
  </si>
  <si>
    <t>Internal Standard</t>
  </si>
  <si>
    <t>TG 42:1</t>
  </si>
  <si>
    <t>TG 52:4</t>
  </si>
  <si>
    <t>TG 52:5</t>
  </si>
  <si>
    <t>TG 54:3</t>
  </si>
  <si>
    <t>TG 54:4</t>
  </si>
  <si>
    <t>TG 54:5</t>
  </si>
  <si>
    <t>TG 54:6</t>
  </si>
  <si>
    <t>PI 36:1</t>
  </si>
  <si>
    <t>TG 58:10</t>
  </si>
  <si>
    <t>TG 58:11</t>
  </si>
  <si>
    <t>( Area of metabolites / Area of Internal Standard ) x concentration of Internal standard (ng/uL) pour 10uL d'échantillon</t>
  </si>
  <si>
    <t>( Area of metabolites / Area of Internal Standard ) x quantity of Internal standard (ng) pour 10uL d'échantillon</t>
  </si>
  <si>
    <t>(1,2) DG 34:3</t>
  </si>
  <si>
    <t>(1,2) DG 36:4</t>
  </si>
  <si>
    <t>(1,2) DG 38:2</t>
  </si>
  <si>
    <t>(1,3) DG 36:4</t>
  </si>
  <si>
    <t>(1,3) DG 36:5</t>
  </si>
  <si>
    <t>(1,3) DG 38:2</t>
  </si>
  <si>
    <t>(1,3) DG 38:3</t>
  </si>
  <si>
    <t>(1,3) DG 38:4</t>
  </si>
  <si>
    <t>(1,3) DG 38:5</t>
  </si>
  <si>
    <t>(1,3) DG 38:6</t>
  </si>
  <si>
    <t>(1,3) DG 40:7</t>
  </si>
  <si>
    <t>CE 14:0</t>
  </si>
  <si>
    <t>CE 18:3</t>
  </si>
  <si>
    <t>CE20:3</t>
  </si>
  <si>
    <t>CE20:4</t>
  </si>
  <si>
    <t>CE20:5</t>
  </si>
  <si>
    <t>CE22:6</t>
  </si>
  <si>
    <t>Cer 36:1;O2</t>
  </si>
  <si>
    <t>Cer 38:1;O2</t>
  </si>
  <si>
    <t>Cer 40:2;O2</t>
  </si>
  <si>
    <t>Cer 41:2;O2</t>
  </si>
  <si>
    <t>Cer 42:0;O2</t>
  </si>
  <si>
    <t>Cer 42:3;O2</t>
  </si>
  <si>
    <t>Cer 43:1;O2</t>
  </si>
  <si>
    <t>Cer 43:2;O2</t>
  </si>
  <si>
    <t>LPC 14:0</t>
  </si>
  <si>
    <t>LPC 15:0</t>
  </si>
  <si>
    <t>LPC 16:1</t>
  </si>
  <si>
    <t>LPC 17:0</t>
  </si>
  <si>
    <t>LPC 18:0</t>
  </si>
  <si>
    <t>LPC 18:3</t>
  </si>
  <si>
    <t>LPC 20:3</t>
  </si>
  <si>
    <t>LPC 20:4</t>
  </si>
  <si>
    <t>LPC 20:5</t>
  </si>
  <si>
    <t>LPC 22:5</t>
  </si>
  <si>
    <t>LPC 22:6</t>
  </si>
  <si>
    <t>LPC O-16:0</t>
  </si>
  <si>
    <t>LPC O-16:1//LPC P-16:0</t>
  </si>
  <si>
    <t>LPC O-16:2//LPC P-16:1</t>
  </si>
  <si>
    <t>LPC O-18:1//LPC P-18:0</t>
  </si>
  <si>
    <t>LPC O-18:2//LPC P-18:1</t>
  </si>
  <si>
    <t>PC 26:0_ISTD</t>
  </si>
  <si>
    <t>PC 34:4</t>
  </si>
  <si>
    <t>PC 36:5</t>
  </si>
  <si>
    <t>PC 38:2</t>
  </si>
  <si>
    <t>PC 38:3</t>
  </si>
  <si>
    <t>PC 38:7</t>
  </si>
  <si>
    <t>PC 40:4</t>
  </si>
  <si>
    <t>PC 40:5</t>
  </si>
  <si>
    <t>PC 40:7</t>
  </si>
  <si>
    <t>PC 40:8</t>
  </si>
  <si>
    <t>PC O-32:0</t>
  </si>
  <si>
    <t>PC O-32:1//PC P-32:0</t>
  </si>
  <si>
    <t>PC O-34:0</t>
  </si>
  <si>
    <t>PC O-34:1//PC P-34:0</t>
  </si>
  <si>
    <t>PC O-34:2//PC P-34:1</t>
  </si>
  <si>
    <t>PC O-36:1//PC P-36:0</t>
  </si>
  <si>
    <t>PC O-36:2//PC P-36:1</t>
  </si>
  <si>
    <t>PC O-36:3//PC P-36:2</t>
  </si>
  <si>
    <t>PC O-36:4//PC P-36:3</t>
  </si>
  <si>
    <t>PC O-38:3//PC P-38:2</t>
  </si>
  <si>
    <t>PC O-38:4//PC P-38:3</t>
  </si>
  <si>
    <t>PC O-38:5//PC P-38:4</t>
  </si>
  <si>
    <t>PC O-40:3//PC P-40:2</t>
  </si>
  <si>
    <t>PC O-40:4//PC P-40:3</t>
  </si>
  <si>
    <t>PE 24:0_ISTD</t>
  </si>
  <si>
    <t>PE 36:4</t>
  </si>
  <si>
    <t>PE 38:6</t>
  </si>
  <si>
    <t>PE 40:6</t>
  </si>
  <si>
    <t>PE 40:7</t>
  </si>
  <si>
    <t>PE 40:8</t>
  </si>
  <si>
    <t>PE 42:2</t>
  </si>
  <si>
    <t>PE O-38:5//PE P-38:4</t>
  </si>
  <si>
    <t>PE O-38:6//PE P-38:5</t>
  </si>
  <si>
    <t>SM 30:1 ;O2</t>
  </si>
  <si>
    <t>SM 32:0 ;O2</t>
  </si>
  <si>
    <t>SM 32:1 ;O2</t>
  </si>
  <si>
    <t>SM 33:1 ;O2</t>
  </si>
  <si>
    <t>SM 34:0 ;O2</t>
  </si>
  <si>
    <t>SM 34:1 ;O2</t>
  </si>
  <si>
    <t>SM 34:2 ;O2</t>
  </si>
  <si>
    <t>SM 35:1 ;O2</t>
  </si>
  <si>
    <t>SM 36:0 ;O2</t>
  </si>
  <si>
    <t>SM 36:1 ;O2</t>
  </si>
  <si>
    <t>SM 36:2 ;O2</t>
  </si>
  <si>
    <t>SM 36:3 ;O2</t>
  </si>
  <si>
    <t>SM 37:1 ;O2</t>
  </si>
  <si>
    <t>SM 38:0 ;O2</t>
  </si>
  <si>
    <t>SM 38:1 ;O2</t>
  </si>
  <si>
    <t>SM 38:2 ;O2</t>
  </si>
  <si>
    <t>SM 39:1 ;O2</t>
  </si>
  <si>
    <t>SM 39:2 ;O2</t>
  </si>
  <si>
    <t>SM 40:0 ;O2</t>
  </si>
  <si>
    <t>SM 40:1 ;O2</t>
  </si>
  <si>
    <t>SM 40:2 ;O2</t>
  </si>
  <si>
    <t>SM 40:3 ;O2</t>
  </si>
  <si>
    <t>SM 41:1 ;O2</t>
  </si>
  <si>
    <t>SM 41:2 ;O2</t>
  </si>
  <si>
    <t>SM 42:0 ;O2</t>
  </si>
  <si>
    <t>SM 42:1 ;O2</t>
  </si>
  <si>
    <t>SM 42:2 ;O2</t>
  </si>
  <si>
    <t>SM 42:3 ;O2</t>
  </si>
  <si>
    <t>SM 42:4 ;O2</t>
  </si>
  <si>
    <t>TG(17:0/17:1/17:0)D5_ISTD</t>
  </si>
  <si>
    <t>TG 54:8</t>
  </si>
  <si>
    <t>TG 56:10</t>
  </si>
  <si>
    <t>TG 60:10</t>
  </si>
  <si>
    <t>TG 60:11</t>
  </si>
  <si>
    <t>TG 60:12</t>
  </si>
  <si>
    <t>TG 60:7</t>
  </si>
  <si>
    <t>TG 60:8</t>
  </si>
  <si>
    <t>TG 60:9</t>
  </si>
  <si>
    <t>2200517ALG_global_pos01b</t>
  </si>
  <si>
    <t>2200517ALG_global_pos02b</t>
  </si>
  <si>
    <t>2200517ALG_global_pos03b</t>
  </si>
  <si>
    <t>2200517ALG_global_pos04b</t>
  </si>
  <si>
    <t>2200517ALG_global_pos05b</t>
  </si>
  <si>
    <t>2200517ALG_global_pos06b</t>
  </si>
  <si>
    <t>2200517ALG_global_pos07b</t>
  </si>
  <si>
    <t>2200517ALG_global_pos08b</t>
  </si>
  <si>
    <t>2200517ALG_global_pos09b</t>
  </si>
  <si>
    <t>2200517ALG_global_pos10b</t>
  </si>
  <si>
    <t>2200517ALG_global_pos11b</t>
  </si>
  <si>
    <t>2200517ALG_global_pos12b</t>
  </si>
  <si>
    <t>2200517ALG_global_pos13b</t>
  </si>
  <si>
    <t>2200517ALG_global_pos14b</t>
  </si>
  <si>
    <t>2200517ALG_global_pos15b</t>
  </si>
  <si>
    <t>2200517ALG_global_pos16b</t>
  </si>
  <si>
    <t>2200517ALG_global_pos17b</t>
  </si>
  <si>
    <t>2200517ALG_global_pos18b</t>
  </si>
  <si>
    <t>2200517ALG_global_pos19b</t>
  </si>
  <si>
    <t>2200517ALG_global_pos20b</t>
  </si>
  <si>
    <t>2200517ALG_global_pos21b</t>
  </si>
  <si>
    <t>2200517ALG_global_pos22b</t>
  </si>
  <si>
    <t>2200517ALG_global_pos23b</t>
  </si>
  <si>
    <t>2200517ALG_global_pos24b</t>
  </si>
  <si>
    <t>2200517ALG_global_pos25b</t>
  </si>
  <si>
    <t>2200517ALG_global_pos26b</t>
  </si>
  <si>
    <t>2200517ALG_global_pos27b</t>
  </si>
  <si>
    <t>2200517ALG_global_pos28b</t>
  </si>
  <si>
    <t>2200517ALG_global_pos29b</t>
  </si>
  <si>
    <t>2200517ALG_global_pos30b</t>
  </si>
  <si>
    <t>2200517ALG_global_pos31b</t>
  </si>
  <si>
    <t>2200517ALG_global_pos32b</t>
  </si>
  <si>
    <t>2200517ALG_global_pos33b</t>
  </si>
  <si>
    <t>2200517ALG_global_pos34b</t>
  </si>
  <si>
    <t>2200517ALG_global_pos35b</t>
  </si>
  <si>
    <t>2200517ALG_global_pos36b</t>
  </si>
  <si>
    <t>2200517ALG_global_pos37b</t>
  </si>
  <si>
    <t>2200517ALG_global_pos38b</t>
  </si>
  <si>
    <t>2200517ALG_global_pos39b</t>
  </si>
  <si>
    <t>2200517ALG_global_pos40b</t>
  </si>
  <si>
    <t>2200517ALG_global_pos41b</t>
  </si>
  <si>
    <t>2200517ALG_global_pos42b</t>
  </si>
  <si>
    <t>2200517ALG_global_pos43b</t>
  </si>
  <si>
    <t>2200517ALG_global_pos44b</t>
  </si>
  <si>
    <t>2200517ALG_global_pos45b</t>
  </si>
  <si>
    <t>2200517ALG_global_pos46b</t>
  </si>
  <si>
    <t>2200517ALG_global_pos47b</t>
  </si>
  <si>
    <t>2200517ALG_global_pos48b</t>
  </si>
  <si>
    <t>2200517ALG_global_pos49b</t>
  </si>
  <si>
    <t>2200517ALG_global_pos50b</t>
  </si>
  <si>
    <t>2200517ALG_global_pos51b</t>
  </si>
  <si>
    <t>2200517ALG_global_pos52b</t>
  </si>
  <si>
    <t>2200517ALG_global_pos53b</t>
  </si>
  <si>
    <t>2200517ALG_global_pos54b</t>
  </si>
  <si>
    <t>2200517ALG_global_pos55b</t>
  </si>
  <si>
    <t>2200517ALG_global_pos56b</t>
  </si>
  <si>
    <t>2200517ALG_global_pos57b</t>
  </si>
  <si>
    <t>2200517ALG_global_pos58b</t>
  </si>
  <si>
    <t>2200517ALG_global_pos59b</t>
  </si>
  <si>
    <t>2200517ALG_global_pos60b</t>
  </si>
  <si>
    <t>2200517ALG_global_pos61b</t>
  </si>
  <si>
    <t>2200517ALG_global_pos62b</t>
  </si>
  <si>
    <t>2200517ALG_global_pos63b</t>
  </si>
  <si>
    <t>2200517ALG_global_pos64b</t>
  </si>
  <si>
    <t>2200517ALG_global_pos65b</t>
  </si>
  <si>
    <t>2200517ALG_global_pos66b</t>
  </si>
  <si>
    <t>NQ</t>
  </si>
  <si>
    <t>( Area of metabolites / Area of Internal Standard ) x quantity of Internal standard</t>
  </si>
  <si>
    <t>FA 12:0</t>
  </si>
  <si>
    <t>FA 18:3</t>
  </si>
  <si>
    <t>FA 20:1</t>
  </si>
  <si>
    <t>FA 20:4</t>
  </si>
  <si>
    <t>FA 22:6</t>
  </si>
  <si>
    <t>PI 34:2</t>
  </si>
  <si>
    <t>PI 36:4</t>
  </si>
  <si>
    <t>PI 38:3</t>
  </si>
  <si>
    <t>2200517ALG_global_neg01</t>
  </si>
  <si>
    <t>2200517ALG_global_neg02</t>
  </si>
  <si>
    <t>2200517ALG_global_neg03</t>
  </si>
  <si>
    <t>2200517ALG_global_neg04</t>
  </si>
  <si>
    <t>2200517ALG_global_neg05</t>
  </si>
  <si>
    <t>2200517ALG_global_neg06</t>
  </si>
  <si>
    <t>2200517ALG_global_neg07</t>
  </si>
  <si>
    <t>2200517ALG_global_neg08</t>
  </si>
  <si>
    <t>2200517ALG_global_neg09</t>
  </si>
  <si>
    <t>2200517ALG_global_neg10</t>
  </si>
  <si>
    <t>2200517ALG_global_neg11</t>
  </si>
  <si>
    <t>2200517ALG_global_neg12</t>
  </si>
  <si>
    <t>2200517ALG_global_neg13</t>
  </si>
  <si>
    <t>2200517ALG_global_neg14</t>
  </si>
  <si>
    <t>2200517ALG_global_neg15</t>
  </si>
  <si>
    <t>2200517ALG_global_neg16</t>
  </si>
  <si>
    <t>2200517ALG_global_neg17</t>
  </si>
  <si>
    <t>2200517ALG_global_neg18</t>
  </si>
  <si>
    <t>2200517ALG_global_neg19</t>
  </si>
  <si>
    <t>2200517ALG_global_neg20</t>
  </si>
  <si>
    <t>2200517ALG_global_neg21</t>
  </si>
  <si>
    <t>2200517ALG_global_neg22</t>
  </si>
  <si>
    <t>2200517ALG_global_neg23</t>
  </si>
  <si>
    <t>2200517ALG_global_neg24</t>
  </si>
  <si>
    <t>2200517ALG_global_neg25</t>
  </si>
  <si>
    <t>2200517ALG_global_neg26</t>
  </si>
  <si>
    <t>2200517ALG_global_neg27</t>
  </si>
  <si>
    <t>2200517ALG_global_neg28</t>
  </si>
  <si>
    <t>2200517ALG_global_neg29</t>
  </si>
  <si>
    <t>2200517ALG_global_neg30</t>
  </si>
  <si>
    <t>2200517ALG_global_neg31</t>
  </si>
  <si>
    <t>2200517ALG_global_neg32</t>
  </si>
  <si>
    <t>2200517ALG_global_neg33</t>
  </si>
  <si>
    <t>2200517ALG_global_neg34</t>
  </si>
  <si>
    <t>2200517ALG_global_neg35</t>
  </si>
  <si>
    <t>2200517ALG_global_neg36</t>
  </si>
  <si>
    <t>2200517ALG_global_neg37</t>
  </si>
  <si>
    <t>2200517ALG_global_neg38</t>
  </si>
  <si>
    <t>2200517ALG_global_neg39</t>
  </si>
  <si>
    <t>2200517ALG_global_neg40</t>
  </si>
  <si>
    <t>2200517ALG_global_neg41</t>
  </si>
  <si>
    <t>2200517ALG_global_neg42</t>
  </si>
  <si>
    <t>2200517ALG_global_neg43</t>
  </si>
  <si>
    <t>2200517ALG_global_neg44</t>
  </si>
  <si>
    <t>2200517ALG_global_neg45</t>
  </si>
  <si>
    <t>2200517ALG_global_neg46</t>
  </si>
  <si>
    <t>2200517ALG_global_neg47</t>
  </si>
  <si>
    <t>2200517ALG_global_neg48</t>
  </si>
  <si>
    <t>2200517ALG_global_neg49</t>
  </si>
  <si>
    <t>2200517ALG_global_neg50</t>
  </si>
  <si>
    <t>2200517ALG_global_neg51</t>
  </si>
  <si>
    <t>2200517ALG_global_neg52</t>
  </si>
  <si>
    <t>2200517ALG_global_neg53</t>
  </si>
  <si>
    <t>2200517ALG_global_neg54</t>
  </si>
  <si>
    <t>2200517ALG_global_neg55</t>
  </si>
  <si>
    <t>2200517ALG_global_neg56</t>
  </si>
  <si>
    <t>2200517ALG_global_neg57</t>
  </si>
  <si>
    <t>2200517ALG_global_neg58</t>
  </si>
  <si>
    <t>2200517ALG_global_neg59</t>
  </si>
  <si>
    <t>2200517ALG_global_neg60</t>
  </si>
  <si>
    <t>2200517ALG_global_neg61</t>
  </si>
  <si>
    <t>2200517ALG_global_neg62</t>
  </si>
  <si>
    <t>2200517ALG_global_neg63</t>
  </si>
  <si>
    <t>2200517ALG_global_neg64</t>
  </si>
  <si>
    <t>2200517ALG_global_neg65</t>
  </si>
  <si>
    <t>2200517ALG_global_neg66</t>
  </si>
  <si>
    <t>(1,2) DG 24:0 + (1,3) DG 24:0</t>
  </si>
  <si>
    <t>084</t>
  </si>
  <si>
    <t>005</t>
  </si>
  <si>
    <t>029</t>
  </si>
  <si>
    <t>035</t>
  </si>
  <si>
    <t>030</t>
  </si>
  <si>
    <t>026</t>
  </si>
  <si>
    <t>021</t>
  </si>
  <si>
    <t>024</t>
  </si>
  <si>
    <t>023</t>
  </si>
  <si>
    <t>050</t>
  </si>
  <si>
    <t>022</t>
  </si>
  <si>
    <t>025</t>
  </si>
  <si>
    <t>032</t>
  </si>
  <si>
    <t>012</t>
  </si>
  <si>
    <t>043</t>
  </si>
  <si>
    <t>048</t>
  </si>
  <si>
    <t>041</t>
  </si>
  <si>
    <t>047</t>
  </si>
  <si>
    <t>072</t>
  </si>
  <si>
    <t>076</t>
  </si>
  <si>
    <t>009</t>
  </si>
  <si>
    <t>078</t>
  </si>
  <si>
    <t>077</t>
  </si>
  <si>
    <t>069</t>
  </si>
  <si>
    <t>096</t>
  </si>
  <si>
    <t>051</t>
  </si>
  <si>
    <t>040</t>
  </si>
  <si>
    <t>002</t>
  </si>
  <si>
    <t>017</t>
  </si>
  <si>
    <t>093</t>
  </si>
  <si>
    <t>073</t>
  </si>
  <si>
    <t>071</t>
  </si>
  <si>
    <t>008</t>
  </si>
  <si>
    <t>074</t>
  </si>
  <si>
    <t>001</t>
  </si>
  <si>
    <t>054</t>
  </si>
  <si>
    <t>014</t>
  </si>
  <si>
    <t>057</t>
  </si>
  <si>
    <t>115</t>
  </si>
  <si>
    <t>018</t>
  </si>
  <si>
    <t>064</t>
  </si>
  <si>
    <t>061</t>
  </si>
  <si>
    <t>066</t>
  </si>
  <si>
    <t>065</t>
  </si>
  <si>
    <t>015</t>
  </si>
  <si>
    <t>068</t>
  </si>
  <si>
    <t>010</t>
  </si>
  <si>
    <t>007</t>
  </si>
  <si>
    <t>053</t>
  </si>
  <si>
    <t>055</t>
  </si>
  <si>
    <t>020</t>
  </si>
  <si>
    <t>006</t>
  </si>
  <si>
    <t>089</t>
  </si>
  <si>
    <t>011</t>
  </si>
  <si>
    <t>108</t>
  </si>
  <si>
    <t>003</t>
  </si>
  <si>
    <t>088</t>
  </si>
  <si>
    <t>087</t>
  </si>
  <si>
    <t>111</t>
  </si>
  <si>
    <t>004</t>
  </si>
  <si>
    <t>062</t>
  </si>
  <si>
    <t>059</t>
  </si>
  <si>
    <t>113</t>
  </si>
  <si>
    <t>105</t>
  </si>
  <si>
    <t>102</t>
  </si>
  <si>
    <t>101</t>
  </si>
  <si>
    <t>ID metabolomique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</si>
</sst>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4" borderId="1" xfId="0" applyFont="1" applyFill="1" applyBorder="1"/>
    <xf numFmtId="0" fontId="0" fillId="4" borderId="2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2" borderId="4" xfId="0" applyFont="1" applyFill="1" applyBorder="1"/>
    <xf numFmtId="0" fontId="0" fillId="2" borderId="5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4" borderId="4" xfId="0" applyFont="1" applyFill="1" applyBorder="1"/>
    <xf numFmtId="0" fontId="0" fillId="4" borderId="5" xfId="0" applyFont="1" applyFill="1" applyBorder="1"/>
    <xf numFmtId="0" fontId="1" fillId="3" borderId="4" xfId="0" applyFont="1" applyFill="1" applyBorder="1" applyAlignment="1">
      <alignment horizontal="center"/>
    </xf>
    <xf numFmtId="0" fontId="2" fillId="2" borderId="5" xfId="0" applyFont="1" applyFill="1" applyBorder="1"/>
    <xf numFmtId="0" fontId="2" fillId="0" borderId="5" xfId="0" applyFont="1" applyBorder="1"/>
    <xf numFmtId="0" fontId="2" fillId="4" borderId="5" xfId="0" applyFont="1" applyFill="1" applyBorder="1"/>
    <xf numFmtId="0" fontId="0" fillId="0" borderId="0" xfId="0" applyAlignment="1">
      <alignment horizontal="center"/>
    </xf>
    <xf numFmtId="0" fontId="4" fillId="2" borderId="0" xfId="0" applyFont="1" applyFill="1"/>
    <xf numFmtId="0" fontId="0" fillId="2" borderId="0" xfId="0" applyFill="1"/>
    <xf numFmtId="0" fontId="1" fillId="3" borderId="0" xfId="0" applyFont="1" applyFill="1" applyBorder="1" applyAlignment="1">
      <alignment horizontal="center"/>
    </xf>
    <xf numFmtId="1" fontId="0" fillId="0" borderId="0" xfId="0" applyNumberFormat="1"/>
    <xf numFmtId="0" fontId="4" fillId="0" borderId="0" xfId="0" applyFont="1" applyFill="1" applyBorder="1" applyAlignment="1"/>
    <xf numFmtId="0" fontId="0" fillId="2" borderId="5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0" fillId="0" borderId="6" xfId="0" applyFont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0" fillId="4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0" fontId="0" fillId="4" borderId="1" xfId="0" applyFont="1" applyFill="1" applyBorder="1" applyAlignment="1">
      <alignment horizontal="right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2" fontId="0" fillId="2" borderId="0" xfId="0" applyNumberFormat="1" applyFill="1"/>
    <xf numFmtId="0" fontId="0" fillId="0" borderId="2" xfId="0" applyFont="1" applyBorder="1"/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2" fontId="0" fillId="0" borderId="5" xfId="0" applyNumberFormat="1" applyFont="1" applyBorder="1" applyAlignment="1">
      <alignment horizontal="center"/>
    </xf>
    <xf numFmtId="2" fontId="0" fillId="4" borderId="5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2" fontId="0" fillId="4" borderId="4" xfId="0" applyNumberFormat="1" applyFont="1" applyFill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2" fontId="0" fillId="2" borderId="5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164" fontId="0" fillId="4" borderId="2" xfId="0" applyNumberFormat="1" applyFont="1" applyFill="1" applyBorder="1" applyAlignment="1">
      <alignment horizontal="center"/>
    </xf>
    <xf numFmtId="2" fontId="0" fillId="4" borderId="4" xfId="0" applyNumberFormat="1" applyFont="1" applyFill="1" applyBorder="1" applyAlignment="1">
      <alignment horizontal="center" vertical="center"/>
    </xf>
    <xf numFmtId="2" fontId="0" fillId="0" borderId="4" xfId="0" applyNumberFormat="1" applyFont="1" applyBorder="1" applyAlignment="1">
      <alignment horizontal="center" vertical="center"/>
    </xf>
    <xf numFmtId="2" fontId="0" fillId="4" borderId="6" xfId="0" applyNumberFormat="1" applyFont="1" applyFill="1" applyBorder="1" applyAlignment="1">
      <alignment horizontal="center"/>
    </xf>
    <xf numFmtId="2" fontId="0" fillId="0" borderId="6" xfId="0" applyNumberFormat="1" applyFont="1" applyBorder="1" applyAlignment="1">
      <alignment horizontal="center"/>
    </xf>
    <xf numFmtId="2" fontId="0" fillId="4" borderId="5" xfId="0" applyNumberFormat="1" applyFont="1" applyFill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 vertical="center"/>
    </xf>
    <xf numFmtId="2" fontId="0" fillId="4" borderId="6" xfId="0" applyNumberFormat="1" applyFont="1" applyFill="1" applyBorder="1" applyAlignment="1">
      <alignment horizontal="center" vertical="center"/>
    </xf>
    <xf numFmtId="2" fontId="0" fillId="0" borderId="6" xfId="0" applyNumberFormat="1" applyFont="1" applyBorder="1" applyAlignment="1">
      <alignment horizontal="center" vertical="center"/>
    </xf>
    <xf numFmtId="2" fontId="0" fillId="4" borderId="2" xfId="0" applyNumberFormat="1" applyFont="1" applyFill="1" applyBorder="1" applyAlignment="1">
      <alignment horizontal="center" vertical="center"/>
    </xf>
    <xf numFmtId="2" fontId="0" fillId="4" borderId="3" xfId="0" applyNumberFormat="1" applyFont="1" applyFill="1" applyBorder="1" applyAlignment="1">
      <alignment horizontal="center" vertical="center"/>
    </xf>
    <xf numFmtId="2" fontId="0" fillId="4" borderId="1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</cellXfs>
  <cellStyles count="1">
    <cellStyle name="Normal" xfId="0" builtinId="0"/>
  </cellStyles>
  <dxfs count="7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A2:BP24" totalsRowShown="0" headerRowDxfId="74">
  <autoFilter ref="A2:BP24"/>
  <tableColumns count="68">
    <tableColumn id="1" name="Famille"/>
    <tableColumn id="2" name="Metabolite name"/>
    <tableColumn id="3" name="2200517ALG_global_neg01"/>
    <tableColumn id="4" name="2200517ALG_global_neg02"/>
    <tableColumn id="5" name="2200517ALG_global_neg03"/>
    <tableColumn id="6" name="2200517ALG_global_neg04"/>
    <tableColumn id="7" name="2200517ALG_global_neg05"/>
    <tableColumn id="8" name="2200517ALG_global_neg06"/>
    <tableColumn id="9" name="2200517ALG_global_neg07"/>
    <tableColumn id="95" name="2200517ALG_global_neg08" dataDxfId="73"/>
    <tableColumn id="94" name="2200517ALG_global_neg09" dataDxfId="72"/>
    <tableColumn id="93" name="2200517ALG_global_neg10" dataDxfId="71"/>
    <tableColumn id="35" name="2200517ALG_global_neg11" dataDxfId="70"/>
    <tableColumn id="31" name="2200517ALG_global_neg12" dataDxfId="69"/>
    <tableColumn id="10" name="2200517ALG_global_neg13" dataDxfId="68"/>
    <tableColumn id="96" name="2200517ALG_global_neg14" dataDxfId="67"/>
    <tableColumn id="11" name="2200517ALG_global_neg15"/>
    <tableColumn id="12" name="2200517ALG_global_neg16"/>
    <tableColumn id="13" name="2200517ALG_global_neg17"/>
    <tableColumn id="14" name="2200517ALG_global_neg18"/>
    <tableColumn id="15" name="2200517ALG_global_neg19"/>
    <tableColumn id="16" name="2200517ALG_global_neg20"/>
    <tableColumn id="17" name="2200517ALG_global_neg21"/>
    <tableColumn id="18" name="2200517ALG_global_neg22"/>
    <tableColumn id="19" name="2200517ALG_global_neg23"/>
    <tableColumn id="20" name="2200517ALG_global_neg24"/>
    <tableColumn id="21" name="2200517ALG_global_neg25"/>
    <tableColumn id="22" name="2200517ALG_global_neg26"/>
    <tableColumn id="23" name="2200517ALG_global_neg27"/>
    <tableColumn id="24" name="2200517ALG_global_neg28"/>
    <tableColumn id="25" name="2200517ALG_global_neg29"/>
    <tableColumn id="26" name="2200517ALG_global_neg30"/>
    <tableColumn id="27" name="2200517ALG_global_neg31"/>
    <tableColumn id="28" name="2200517ALG_global_neg32"/>
    <tableColumn id="29" name="2200517ALG_global_neg33"/>
    <tableColumn id="30" name="2200517ALG_global_neg34"/>
    <tableColumn id="32" name="2200517ALG_global_neg35"/>
    <tableColumn id="33" name="2200517ALG_global_neg36"/>
    <tableColumn id="34" name="2200517ALG_global_neg37"/>
    <tableColumn id="36" name="2200517ALG_global_neg38"/>
    <tableColumn id="37" name="2200517ALG_global_neg39"/>
    <tableColumn id="38" name="2200517ALG_global_neg40"/>
    <tableColumn id="39" name="2200517ALG_global_neg41"/>
    <tableColumn id="40" name="2200517ALG_global_neg42"/>
    <tableColumn id="41" name="2200517ALG_global_neg43"/>
    <tableColumn id="42" name="2200517ALG_global_neg44"/>
    <tableColumn id="43" name="2200517ALG_global_neg45"/>
    <tableColumn id="44" name="2200517ALG_global_neg46"/>
    <tableColumn id="45" name="2200517ALG_global_neg47"/>
    <tableColumn id="46" name="2200517ALG_global_neg48"/>
    <tableColumn id="47" name="2200517ALG_global_neg49"/>
    <tableColumn id="48" name="2200517ALG_global_neg50"/>
    <tableColumn id="49" name="2200517ALG_global_neg51"/>
    <tableColumn id="50" name="2200517ALG_global_neg52"/>
    <tableColumn id="51" name="2200517ALG_global_neg53"/>
    <tableColumn id="52" name="2200517ALG_global_neg54"/>
    <tableColumn id="53" name="2200517ALG_global_neg55"/>
    <tableColumn id="54" name="2200517ALG_global_neg56"/>
    <tableColumn id="55" name="2200517ALG_global_neg57"/>
    <tableColumn id="56" name="2200517ALG_global_neg58"/>
    <tableColumn id="57" name="2200517ALG_global_neg59"/>
    <tableColumn id="58" name="2200517ALG_global_neg60"/>
    <tableColumn id="59" name="2200517ALG_global_neg61"/>
    <tableColumn id="60" name="2200517ALG_global_neg62"/>
    <tableColumn id="61" name="2200517ALG_global_neg63"/>
    <tableColumn id="62" name="2200517ALG_global_neg64"/>
    <tableColumn id="63" name="2200517ALG_global_neg65"/>
    <tableColumn id="64" name="2200517ALG_global_neg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13" displayName="Tableau13" ref="A2:BQ24" totalsRowShown="0" headerRowDxfId="66">
  <autoFilter ref="A2:BQ24"/>
  <tableColumns count="69">
    <tableColumn id="1" name="Famille"/>
    <tableColumn id="2" name="Metabolite name"/>
    <tableColumn id="5" name="Internal Standard"/>
    <tableColumn id="3" name="2200517ALG_global_neg01" dataDxfId="65"/>
    <tableColumn id="4" name="2200517ALG_global_neg02" dataDxfId="64"/>
    <tableColumn id="9" name="2200517ALG_global_neg03" dataDxfId="63"/>
    <tableColumn id="6" name="2200517ALG_global_neg04" dataDxfId="62"/>
    <tableColumn id="7" name="2200517ALG_global_neg05" dataDxfId="61"/>
    <tableColumn id="8" name="2200517ALG_global_neg06" dataDxfId="60"/>
    <tableColumn id="10" name="2200517ALG_global_neg07" dataDxfId="59"/>
    <tableColumn id="31" name="2200517ALG_global_neg08" dataDxfId="58"/>
    <tableColumn id="35" name="2200517ALG_global_neg09" dataDxfId="57"/>
    <tableColumn id="93" name="2200517ALG_global_neg10" dataDxfId="56"/>
    <tableColumn id="11" name="2200517ALG_global_neg11" dataDxfId="55"/>
    <tableColumn id="12" name="2200517ALG_global_neg12" dataDxfId="54"/>
    <tableColumn id="13" name="2200517ALG_global_neg13" dataDxfId="53"/>
    <tableColumn id="14" name="2200517ALG_global_neg14" dataDxfId="52"/>
    <tableColumn id="15" name="2200517ALG_global_neg15" dataDxfId="51"/>
    <tableColumn id="16" name="2200517ALG_global_neg16" dataDxfId="50"/>
    <tableColumn id="17" name="2200517ALG_global_neg17" dataDxfId="49"/>
    <tableColumn id="18" name="2200517ALG_global_neg18" dataDxfId="48"/>
    <tableColumn id="19" name="2200517ALG_global_neg19" dataDxfId="47"/>
    <tableColumn id="20" name="2200517ALG_global_neg20" dataDxfId="46"/>
    <tableColumn id="21" name="2200517ALG_global_neg21" dataDxfId="45"/>
    <tableColumn id="22" name="2200517ALG_global_neg22" dataDxfId="44"/>
    <tableColumn id="23" name="2200517ALG_global_neg23" dataDxfId="43"/>
    <tableColumn id="24" name="2200517ALG_global_neg24" dataDxfId="42"/>
    <tableColumn id="25" name="2200517ALG_global_neg25" dataDxfId="41"/>
    <tableColumn id="26" name="2200517ALG_global_neg26" dataDxfId="40"/>
    <tableColumn id="27" name="2200517ALG_global_neg27" dataDxfId="39"/>
    <tableColumn id="28" name="2200517ALG_global_neg28" dataDxfId="38"/>
    <tableColumn id="29" name="2200517ALG_global_neg29" dataDxfId="37"/>
    <tableColumn id="30" name="2200517ALG_global_neg30" dataDxfId="36"/>
    <tableColumn id="32" name="2200517ALG_global_neg31" dataDxfId="35"/>
    <tableColumn id="33" name="2200517ALG_global_neg32" dataDxfId="34"/>
    <tableColumn id="34" name="2200517ALG_global_neg33" dataDxfId="33"/>
    <tableColumn id="36" name="2200517ALG_global_neg34" dataDxfId="32"/>
    <tableColumn id="37" name="2200517ALG_global_neg35" dataDxfId="31"/>
    <tableColumn id="38" name="2200517ALG_global_neg36" dataDxfId="30"/>
    <tableColumn id="39" name="2200517ALG_global_neg37" dataDxfId="29"/>
    <tableColumn id="40" name="2200517ALG_global_neg38" dataDxfId="28"/>
    <tableColumn id="41" name="2200517ALG_global_neg39" dataDxfId="27"/>
    <tableColumn id="42" name="2200517ALG_global_neg40" dataDxfId="26"/>
    <tableColumn id="43" name="2200517ALG_global_neg41" dataDxfId="25"/>
    <tableColumn id="44" name="2200517ALG_global_neg42" dataDxfId="24"/>
    <tableColumn id="45" name="2200517ALG_global_neg43" dataDxfId="23"/>
    <tableColumn id="46" name="2200517ALG_global_neg44" dataDxfId="22"/>
    <tableColumn id="47" name="2200517ALG_global_neg45" dataDxfId="21"/>
    <tableColumn id="48" name="2200517ALG_global_neg46" dataDxfId="20"/>
    <tableColumn id="49" name="2200517ALG_global_neg47" dataDxfId="19"/>
    <tableColumn id="50" name="2200517ALG_global_neg48" dataDxfId="18"/>
    <tableColumn id="51" name="2200517ALG_global_neg49" dataDxfId="17"/>
    <tableColumn id="52" name="2200517ALG_global_neg50" dataDxfId="16"/>
    <tableColumn id="53" name="2200517ALG_global_neg51" dataDxfId="15"/>
    <tableColumn id="54" name="2200517ALG_global_neg52" dataDxfId="14"/>
    <tableColumn id="55" name="2200517ALG_global_neg53" dataDxfId="13"/>
    <tableColumn id="56" name="2200517ALG_global_neg54" dataDxfId="12"/>
    <tableColumn id="57" name="2200517ALG_global_neg55" dataDxfId="11"/>
    <tableColumn id="58" name="2200517ALG_global_neg56" dataDxfId="10"/>
    <tableColumn id="59" name="2200517ALG_global_neg57" dataDxfId="9"/>
    <tableColumn id="60" name="2200517ALG_global_neg58" dataDxfId="8"/>
    <tableColumn id="61" name="2200517ALG_global_neg59" dataDxfId="7"/>
    <tableColumn id="62" name="2200517ALG_global_neg60" dataDxfId="6"/>
    <tableColumn id="63" name="2200517ALG_global_neg61" dataDxfId="5"/>
    <tableColumn id="64" name="2200517ALG_global_neg62" dataDxfId="4"/>
    <tableColumn id="65" name="2200517ALG_global_neg63" dataDxfId="3"/>
    <tableColumn id="66" name="2200517ALG_global_neg64" dataDxfId="2"/>
    <tableColumn id="67" name="2200517ALG_global_neg65" dataDxfId="1"/>
    <tableColumn id="68" name="2200517ALG_global_neg6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M226"/>
  <sheetViews>
    <sheetView topLeftCell="A49" workbookViewId="0">
      <selection activeCell="A64" sqref="A64:XFD64"/>
    </sheetView>
  </sheetViews>
  <sheetFormatPr baseColWidth="10" defaultRowHeight="15" x14ac:dyDescent="0.25"/>
  <cols>
    <col min="1" max="1" width="19.85546875" customWidth="1"/>
    <col min="2" max="2" width="24.5703125" bestFit="1" customWidth="1"/>
    <col min="3" max="9" width="30.140625" bestFit="1" customWidth="1"/>
    <col min="10" max="68" width="25.5703125" bestFit="1" customWidth="1"/>
    <col min="69" max="77" width="35" style="35" customWidth="1"/>
    <col min="78" max="97" width="34.85546875" style="35" customWidth="1"/>
  </cols>
  <sheetData>
    <row r="1" spans="1:403" ht="15.75" x14ac:dyDescent="0.25">
      <c r="A1" s="18" t="s">
        <v>135</v>
      </c>
      <c r="B1" s="42" t="s">
        <v>469</v>
      </c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  <c r="IX1" s="35"/>
      <c r="IY1" s="35"/>
      <c r="IZ1" s="35"/>
      <c r="JA1" s="35"/>
      <c r="JB1" s="35"/>
      <c r="JC1" s="35"/>
      <c r="JD1" s="35"/>
      <c r="JE1" s="35"/>
      <c r="JF1" s="35"/>
      <c r="JG1" s="35"/>
      <c r="JH1" s="35"/>
      <c r="JI1" s="35"/>
      <c r="JJ1" s="35"/>
      <c r="JK1" s="35"/>
      <c r="JL1" s="35"/>
      <c r="JM1" s="35"/>
      <c r="JN1" s="35"/>
      <c r="JO1" s="35"/>
      <c r="JP1" s="35"/>
      <c r="JQ1" s="35"/>
      <c r="JR1" s="35"/>
      <c r="JS1" s="35"/>
      <c r="JT1" s="35"/>
      <c r="JU1" s="35"/>
      <c r="JV1" s="35"/>
      <c r="JW1" s="35"/>
      <c r="JX1" s="35"/>
      <c r="JY1" s="35"/>
      <c r="JZ1" s="35"/>
      <c r="KA1" s="35"/>
      <c r="KB1" s="35"/>
      <c r="KC1" s="35"/>
      <c r="KD1" s="35"/>
      <c r="KE1" s="35"/>
      <c r="KF1" s="35"/>
      <c r="KG1" s="35"/>
      <c r="KH1" s="35"/>
      <c r="KI1" s="35"/>
      <c r="KJ1" s="35"/>
      <c r="KK1" s="35"/>
      <c r="KL1" s="35"/>
      <c r="KM1" s="35"/>
      <c r="KN1" s="35"/>
      <c r="KO1" s="35"/>
      <c r="KP1" s="35"/>
      <c r="KQ1" s="35"/>
      <c r="KR1" s="35"/>
      <c r="KS1" s="35"/>
      <c r="KT1" s="35"/>
      <c r="KU1" s="35"/>
      <c r="KV1" s="35"/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5"/>
      <c r="LZ1" s="35"/>
      <c r="MA1" s="35"/>
      <c r="MB1" s="35"/>
      <c r="MC1" s="35"/>
      <c r="MD1" s="35"/>
      <c r="ME1" s="35"/>
      <c r="MF1" s="35"/>
      <c r="MG1" s="35"/>
      <c r="MH1" s="35"/>
      <c r="MI1" s="35"/>
      <c r="MJ1" s="35"/>
      <c r="MK1" s="35"/>
      <c r="ML1" s="35"/>
      <c r="MM1" s="35"/>
      <c r="MN1" s="35"/>
      <c r="MO1" s="35"/>
      <c r="MP1" s="35"/>
      <c r="MQ1" s="35"/>
      <c r="MR1" s="35"/>
      <c r="MS1" s="35"/>
      <c r="MT1" s="35"/>
      <c r="MU1" s="35"/>
      <c r="MV1" s="35"/>
      <c r="MW1" s="35"/>
      <c r="MX1" s="35"/>
      <c r="MY1" s="35"/>
      <c r="MZ1" s="35"/>
      <c r="NA1" s="35"/>
      <c r="NB1" s="35"/>
      <c r="NC1" s="35"/>
      <c r="ND1" s="35"/>
      <c r="NE1" s="35"/>
      <c r="NF1" s="35"/>
      <c r="NG1" s="35"/>
      <c r="NH1" s="35"/>
      <c r="NI1" s="35"/>
      <c r="NJ1" s="35"/>
      <c r="NK1" s="35"/>
      <c r="NL1" s="35"/>
      <c r="NM1" s="35"/>
      <c r="NN1" s="35"/>
      <c r="NO1" s="35"/>
      <c r="NP1" s="35"/>
      <c r="NQ1" s="35"/>
      <c r="NR1" s="35"/>
      <c r="NS1" s="35"/>
      <c r="NT1" s="35"/>
      <c r="NU1" s="35"/>
      <c r="NV1" s="35"/>
      <c r="NW1" s="35"/>
      <c r="NX1" s="35"/>
      <c r="NY1" s="35"/>
      <c r="NZ1" s="35"/>
      <c r="OA1" s="35"/>
      <c r="OB1" s="35"/>
      <c r="OC1" s="35"/>
      <c r="OD1" s="35"/>
      <c r="OE1" s="35"/>
      <c r="OF1" s="35"/>
      <c r="OG1" s="35"/>
      <c r="OH1" s="35"/>
      <c r="OI1" s="35"/>
      <c r="OJ1" s="35"/>
      <c r="OK1" s="35"/>
      <c r="OL1" s="35"/>
    </row>
    <row r="2" spans="1:403" x14ac:dyDescent="0.25">
      <c r="A2" s="3" t="s">
        <v>0</v>
      </c>
      <c r="B2" s="4" t="s">
        <v>1</v>
      </c>
      <c r="C2" s="20" t="s">
        <v>260</v>
      </c>
      <c r="D2" s="20" t="s">
        <v>261</v>
      </c>
      <c r="E2" s="20" t="s">
        <v>262</v>
      </c>
      <c r="F2" s="20" t="s">
        <v>263</v>
      </c>
      <c r="G2" s="20" t="s">
        <v>264</v>
      </c>
      <c r="H2" s="20" t="s">
        <v>265</v>
      </c>
      <c r="I2" s="20" t="s">
        <v>266</v>
      </c>
      <c r="J2" s="20" t="s">
        <v>267</v>
      </c>
      <c r="K2" s="20" t="s">
        <v>268</v>
      </c>
      <c r="L2" s="20" t="s">
        <v>269</v>
      </c>
      <c r="M2" s="20" t="s">
        <v>270</v>
      </c>
      <c r="N2" s="20" t="s">
        <v>271</v>
      </c>
      <c r="O2" s="20" t="s">
        <v>272</v>
      </c>
      <c r="P2" s="20" t="s">
        <v>273</v>
      </c>
      <c r="Q2" s="20" t="s">
        <v>274</v>
      </c>
      <c r="R2" s="6" t="s">
        <v>275</v>
      </c>
      <c r="S2" s="6" t="s">
        <v>276</v>
      </c>
      <c r="T2" s="6" t="s">
        <v>277</v>
      </c>
      <c r="U2" s="6" t="s">
        <v>278</v>
      </c>
      <c r="V2" s="6" t="s">
        <v>279</v>
      </c>
      <c r="W2" s="6" t="s">
        <v>280</v>
      </c>
      <c r="X2" s="6" t="s">
        <v>281</v>
      </c>
      <c r="Y2" s="6" t="s">
        <v>282</v>
      </c>
      <c r="Z2" s="6" t="s">
        <v>283</v>
      </c>
      <c r="AA2" s="6" t="s">
        <v>284</v>
      </c>
      <c r="AB2" s="6" t="s">
        <v>285</v>
      </c>
      <c r="AC2" s="6" t="s">
        <v>286</v>
      </c>
      <c r="AD2" s="6" t="s">
        <v>287</v>
      </c>
      <c r="AE2" s="6" t="s">
        <v>288</v>
      </c>
      <c r="AF2" s="6" t="s">
        <v>289</v>
      </c>
      <c r="AG2" s="6" t="s">
        <v>290</v>
      </c>
      <c r="AH2" s="6" t="s">
        <v>291</v>
      </c>
      <c r="AI2" s="6" t="s">
        <v>292</v>
      </c>
      <c r="AJ2" s="6" t="s">
        <v>293</v>
      </c>
      <c r="AK2" s="6" t="s">
        <v>294</v>
      </c>
      <c r="AL2" s="6" t="s">
        <v>295</v>
      </c>
      <c r="AM2" s="6" t="s">
        <v>296</v>
      </c>
      <c r="AN2" s="6" t="s">
        <v>297</v>
      </c>
      <c r="AO2" s="6" t="s">
        <v>298</v>
      </c>
      <c r="AP2" s="6" t="s">
        <v>299</v>
      </c>
      <c r="AQ2" s="6" t="s">
        <v>300</v>
      </c>
      <c r="AR2" s="6" t="s">
        <v>301</v>
      </c>
      <c r="AS2" s="6" t="s">
        <v>302</v>
      </c>
      <c r="AT2" s="6" t="s">
        <v>303</v>
      </c>
      <c r="AU2" s="6" t="s">
        <v>304</v>
      </c>
      <c r="AV2" s="6" t="s">
        <v>305</v>
      </c>
      <c r="AW2" s="6" t="s">
        <v>306</v>
      </c>
      <c r="AX2" s="6" t="s">
        <v>307</v>
      </c>
      <c r="AY2" s="6" t="s">
        <v>308</v>
      </c>
      <c r="AZ2" s="6" t="s">
        <v>309</v>
      </c>
      <c r="BA2" s="6" t="s">
        <v>310</v>
      </c>
      <c r="BB2" s="6" t="s">
        <v>311</v>
      </c>
      <c r="BC2" s="6" t="s">
        <v>312</v>
      </c>
      <c r="BD2" s="6" t="s">
        <v>313</v>
      </c>
      <c r="BE2" s="6" t="s">
        <v>314</v>
      </c>
      <c r="BF2" s="6" t="s">
        <v>315</v>
      </c>
      <c r="BG2" s="6" t="s">
        <v>316</v>
      </c>
      <c r="BH2" s="6" t="s">
        <v>317</v>
      </c>
      <c r="BI2" s="6" t="s">
        <v>318</v>
      </c>
      <c r="BJ2" s="6" t="s">
        <v>319</v>
      </c>
      <c r="BK2" s="6" t="s">
        <v>320</v>
      </c>
      <c r="BL2" s="6" t="s">
        <v>321</v>
      </c>
      <c r="BM2" s="6" t="s">
        <v>322</v>
      </c>
      <c r="BN2" s="6" t="s">
        <v>323</v>
      </c>
      <c r="BO2" s="6" t="s">
        <v>324</v>
      </c>
      <c r="BP2" s="5" t="s">
        <v>325</v>
      </c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</row>
    <row r="3" spans="1:403" x14ac:dyDescent="0.25">
      <c r="A3" s="7" t="s">
        <v>3</v>
      </c>
      <c r="B3" s="14" t="s">
        <v>2</v>
      </c>
      <c r="C3" s="23">
        <v>220818</v>
      </c>
      <c r="D3" s="23">
        <v>88714.976999999999</v>
      </c>
      <c r="E3" s="23">
        <v>87910.233999999997</v>
      </c>
      <c r="F3" s="23">
        <v>114547.656</v>
      </c>
      <c r="G3" s="23">
        <v>147739.84400000001</v>
      </c>
      <c r="H3" s="23">
        <v>291358.5</v>
      </c>
      <c r="I3" s="23">
        <v>264393.09399999998</v>
      </c>
      <c r="J3" s="23">
        <v>124104.164</v>
      </c>
      <c r="K3" s="23">
        <v>106389.734</v>
      </c>
      <c r="L3" s="23">
        <v>278153.59399999998</v>
      </c>
      <c r="M3" s="23">
        <v>61070.387000000002</v>
      </c>
      <c r="N3" s="23">
        <v>210220.25</v>
      </c>
      <c r="O3" s="23">
        <v>197938.53099999999</v>
      </c>
      <c r="P3" s="23">
        <v>190175.59400000001</v>
      </c>
      <c r="Q3" s="23">
        <v>265142.96899999998</v>
      </c>
      <c r="R3" s="24">
        <v>114951.95299999999</v>
      </c>
      <c r="S3" s="24">
        <v>253074.34400000001</v>
      </c>
      <c r="T3" s="24">
        <v>165506.54699999999</v>
      </c>
      <c r="U3" s="24">
        <v>65721.077999999994</v>
      </c>
      <c r="V3" s="24">
        <v>212496.625</v>
      </c>
      <c r="W3" s="24">
        <v>145033.42199999999</v>
      </c>
      <c r="X3" s="24">
        <v>211997.18799999999</v>
      </c>
      <c r="Y3" s="24">
        <v>206864.75</v>
      </c>
      <c r="Z3" s="24">
        <v>211096.5</v>
      </c>
      <c r="AA3" s="24">
        <v>200621.43799999999</v>
      </c>
      <c r="AB3" s="24">
        <v>198733.32800000001</v>
      </c>
      <c r="AC3" s="24">
        <v>156451.516</v>
      </c>
      <c r="AD3" s="24">
        <v>154097.04699999999</v>
      </c>
      <c r="AE3" s="24">
        <v>255310.266</v>
      </c>
      <c r="AF3" s="24">
        <v>253326.84400000001</v>
      </c>
      <c r="AG3" s="24">
        <v>250385.641</v>
      </c>
      <c r="AH3" s="24">
        <v>132573.07800000001</v>
      </c>
      <c r="AI3" s="24">
        <v>278683.53100000002</v>
      </c>
      <c r="AJ3" s="24">
        <v>270811.75</v>
      </c>
      <c r="AK3" s="24">
        <v>228855.25</v>
      </c>
      <c r="AL3" s="24">
        <v>221266.75</v>
      </c>
      <c r="AM3" s="24">
        <v>195001.891</v>
      </c>
      <c r="AN3" s="24">
        <v>213319.90599999999</v>
      </c>
      <c r="AO3" s="24">
        <v>190333.34400000001</v>
      </c>
      <c r="AP3" s="24">
        <v>214676.04699999999</v>
      </c>
      <c r="AQ3" s="24">
        <v>241628.40599999999</v>
      </c>
      <c r="AR3" s="24">
        <v>252017.75</v>
      </c>
      <c r="AS3" s="24">
        <v>234354.234</v>
      </c>
      <c r="AT3" s="24">
        <v>210439.516</v>
      </c>
      <c r="AU3" s="24">
        <v>229452.93799999999</v>
      </c>
      <c r="AV3" s="24">
        <v>180394.20300000001</v>
      </c>
      <c r="AW3" s="24">
        <v>196513.984</v>
      </c>
      <c r="AX3" s="24">
        <v>136513.20300000001</v>
      </c>
      <c r="AY3" s="24">
        <v>119740.523</v>
      </c>
      <c r="AZ3" s="24">
        <v>112543.367</v>
      </c>
      <c r="BA3" s="24">
        <v>149585</v>
      </c>
      <c r="BB3" s="24">
        <v>160915.359</v>
      </c>
      <c r="BC3" s="24">
        <v>86359.608999999997</v>
      </c>
      <c r="BD3" s="24">
        <v>158222.20300000001</v>
      </c>
      <c r="BE3" s="24">
        <v>154251.82800000001</v>
      </c>
      <c r="BF3" s="24">
        <v>146443.09400000001</v>
      </c>
      <c r="BG3" s="24">
        <v>161457.84400000001</v>
      </c>
      <c r="BH3" s="24">
        <v>102624.18</v>
      </c>
      <c r="BI3" s="24">
        <v>145921.766</v>
      </c>
      <c r="BJ3" s="24">
        <v>37011.612999999998</v>
      </c>
      <c r="BK3" s="24">
        <v>84086.141000000003</v>
      </c>
      <c r="BL3" s="24">
        <v>62546.063000000002</v>
      </c>
      <c r="BM3" s="24">
        <v>137349.625</v>
      </c>
      <c r="BN3" s="24">
        <v>125598.07799999999</v>
      </c>
      <c r="BO3" s="24">
        <v>125175.719</v>
      </c>
      <c r="BP3" s="23">
        <v>123853.656</v>
      </c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</row>
    <row r="4" spans="1:403" x14ac:dyDescent="0.25">
      <c r="A4" s="9" t="s">
        <v>3</v>
      </c>
      <c r="B4" s="15" t="s">
        <v>4</v>
      </c>
      <c r="C4" s="25">
        <v>1200.3309999999999</v>
      </c>
      <c r="D4" s="25" t="s">
        <v>326</v>
      </c>
      <c r="E4" s="25">
        <v>1307.2750000000001</v>
      </c>
      <c r="F4" s="25">
        <v>1154.99</v>
      </c>
      <c r="G4" s="25">
        <v>812.96799999999996</v>
      </c>
      <c r="H4" s="25">
        <v>1628.614</v>
      </c>
      <c r="I4" s="25">
        <v>1680.154</v>
      </c>
      <c r="J4" s="25" t="s">
        <v>326</v>
      </c>
      <c r="K4" s="25" t="s">
        <v>326</v>
      </c>
      <c r="L4" s="25" t="s">
        <v>326</v>
      </c>
      <c r="M4" s="25" t="s">
        <v>326</v>
      </c>
      <c r="N4" s="25">
        <v>1542.461</v>
      </c>
      <c r="O4" s="25">
        <v>1404.1949999999999</v>
      </c>
      <c r="P4" s="25" t="s">
        <v>326</v>
      </c>
      <c r="Q4" s="25">
        <v>1218.0250000000001</v>
      </c>
      <c r="R4" s="26" t="s">
        <v>326</v>
      </c>
      <c r="S4" s="26">
        <v>1066.7529999999999</v>
      </c>
      <c r="T4" s="26" t="s">
        <v>326</v>
      </c>
      <c r="U4" s="26">
        <v>1107.373</v>
      </c>
      <c r="V4" s="26">
        <v>1174.1590000000001</v>
      </c>
      <c r="W4" s="26">
        <v>2297.413</v>
      </c>
      <c r="X4" s="26" t="s">
        <v>326</v>
      </c>
      <c r="Y4" s="26">
        <v>825.67399999999998</v>
      </c>
      <c r="Z4" s="26">
        <v>965.17499999999995</v>
      </c>
      <c r="AA4" s="26">
        <v>843.32500000000005</v>
      </c>
      <c r="AB4" s="26">
        <v>3009.2939999999999</v>
      </c>
      <c r="AC4" s="26">
        <v>2035.2170000000001</v>
      </c>
      <c r="AD4" s="26" t="s">
        <v>326</v>
      </c>
      <c r="AE4" s="26">
        <v>1388.8209999999999</v>
      </c>
      <c r="AF4" s="26" t="s">
        <v>326</v>
      </c>
      <c r="AG4" s="26">
        <v>817.93100000000004</v>
      </c>
      <c r="AH4" s="26">
        <v>2566.433</v>
      </c>
      <c r="AI4" s="26" t="s">
        <v>326</v>
      </c>
      <c r="AJ4" s="26" t="s">
        <v>326</v>
      </c>
      <c r="AK4" s="26" t="s">
        <v>326</v>
      </c>
      <c r="AL4" s="26">
        <v>2017.5329999999999</v>
      </c>
      <c r="AM4" s="26">
        <v>1835.4290000000001</v>
      </c>
      <c r="AN4" s="26">
        <v>1186.21</v>
      </c>
      <c r="AO4" s="26">
        <v>1594.752</v>
      </c>
      <c r="AP4" s="26" t="s">
        <v>326</v>
      </c>
      <c r="AQ4" s="26">
        <v>9621.116</v>
      </c>
      <c r="AR4" s="26">
        <v>1936.229</v>
      </c>
      <c r="AS4" s="26" t="s">
        <v>326</v>
      </c>
      <c r="AT4" s="26">
        <v>2119.3200000000002</v>
      </c>
      <c r="AU4" s="26">
        <v>1396.5329999999999</v>
      </c>
      <c r="AV4" s="26">
        <v>3587.241</v>
      </c>
      <c r="AW4" s="26">
        <v>2958.81</v>
      </c>
      <c r="AX4" s="26">
        <v>2013.492</v>
      </c>
      <c r="AY4" s="26">
        <v>3631.8620000000001</v>
      </c>
      <c r="AZ4" s="26">
        <v>6976.4409999999998</v>
      </c>
      <c r="BA4" s="26">
        <v>2759.8580000000002</v>
      </c>
      <c r="BB4" s="26">
        <v>4090.84</v>
      </c>
      <c r="BC4" s="26">
        <v>12042.708000000001</v>
      </c>
      <c r="BD4" s="26">
        <v>1367.7470000000001</v>
      </c>
      <c r="BE4" s="26" t="s">
        <v>326</v>
      </c>
      <c r="BF4" s="26">
        <v>3484.078</v>
      </c>
      <c r="BG4" s="26" t="s">
        <v>326</v>
      </c>
      <c r="BH4" s="26" t="s">
        <v>326</v>
      </c>
      <c r="BI4" s="26">
        <v>1798.4090000000001</v>
      </c>
      <c r="BJ4" s="26">
        <v>3735.3470000000002</v>
      </c>
      <c r="BK4" s="26">
        <v>5431.2870000000003</v>
      </c>
      <c r="BL4" s="26">
        <v>1084.7190000000001</v>
      </c>
      <c r="BM4" s="26">
        <v>2591.982</v>
      </c>
      <c r="BN4" s="26">
        <v>1283.8689999999999</v>
      </c>
      <c r="BO4" s="26">
        <v>1843.5319999999999</v>
      </c>
      <c r="BP4" s="25">
        <v>3061.3090000000002</v>
      </c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</row>
    <row r="5" spans="1:403" x14ac:dyDescent="0.25">
      <c r="A5" s="11" t="s">
        <v>3</v>
      </c>
      <c r="B5" s="16" t="s">
        <v>5</v>
      </c>
      <c r="C5" s="27">
        <v>18542.307000000001</v>
      </c>
      <c r="D5" s="27">
        <v>8228.3330000000005</v>
      </c>
      <c r="E5" s="27">
        <v>15073.784</v>
      </c>
      <c r="F5" s="27">
        <v>13742.549000000001</v>
      </c>
      <c r="G5" s="27">
        <v>11245.619000000001</v>
      </c>
      <c r="H5" s="27">
        <v>15573.862999999999</v>
      </c>
      <c r="I5" s="27">
        <v>18838.633000000002</v>
      </c>
      <c r="J5" s="27">
        <v>7649.1080000000002</v>
      </c>
      <c r="K5" s="27">
        <v>9527.9500000000007</v>
      </c>
      <c r="L5" s="27">
        <v>8643.7870000000003</v>
      </c>
      <c r="M5" s="27">
        <v>6696.3280000000004</v>
      </c>
      <c r="N5" s="27">
        <v>11921.909</v>
      </c>
      <c r="O5" s="27">
        <v>13760.877</v>
      </c>
      <c r="P5" s="27">
        <v>7581.6459999999997</v>
      </c>
      <c r="Q5" s="27">
        <v>15356.388000000001</v>
      </c>
      <c r="R5" s="28">
        <v>8094.95</v>
      </c>
      <c r="S5" s="28">
        <v>13201.138999999999</v>
      </c>
      <c r="T5" s="28">
        <v>8856.3250000000007</v>
      </c>
      <c r="U5" s="28">
        <v>6089.0619999999999</v>
      </c>
      <c r="V5" s="28">
        <v>12857.174000000001</v>
      </c>
      <c r="W5" s="28">
        <v>14835.619000000001</v>
      </c>
      <c r="X5" s="28">
        <v>6576.4269999999997</v>
      </c>
      <c r="Y5" s="28">
        <v>7919.2749999999996</v>
      </c>
      <c r="Z5" s="28">
        <v>8364.26</v>
      </c>
      <c r="AA5" s="28">
        <v>15785.922</v>
      </c>
      <c r="AB5" s="28">
        <v>24811.687999999998</v>
      </c>
      <c r="AC5" s="28">
        <v>12778.784</v>
      </c>
      <c r="AD5" s="28">
        <v>5636.12</v>
      </c>
      <c r="AE5" s="28">
        <v>11766.373</v>
      </c>
      <c r="AF5" s="28">
        <v>10253.620999999999</v>
      </c>
      <c r="AG5" s="28">
        <v>8740.2360000000008</v>
      </c>
      <c r="AH5" s="28">
        <v>23020.641</v>
      </c>
      <c r="AI5" s="28">
        <v>7702.0280000000002</v>
      </c>
      <c r="AJ5" s="28">
        <v>5573.4160000000002</v>
      </c>
      <c r="AK5" s="28">
        <v>9802.1090000000004</v>
      </c>
      <c r="AL5" s="28">
        <v>18169.109</v>
      </c>
      <c r="AM5" s="28">
        <v>19274.947</v>
      </c>
      <c r="AN5" s="28">
        <v>12156.941000000001</v>
      </c>
      <c r="AO5" s="28">
        <v>18428.153999999999</v>
      </c>
      <c r="AP5" s="28">
        <v>7951.6840000000002</v>
      </c>
      <c r="AQ5" s="28">
        <v>44251.222999999998</v>
      </c>
      <c r="AR5" s="28">
        <v>10688.411</v>
      </c>
      <c r="AS5" s="28">
        <v>9588.7330000000002</v>
      </c>
      <c r="AT5" s="28">
        <v>18517.208999999999</v>
      </c>
      <c r="AU5" s="28">
        <v>8986.7330000000002</v>
      </c>
      <c r="AV5" s="28">
        <v>17722.338</v>
      </c>
      <c r="AW5" s="28">
        <v>18446.153999999999</v>
      </c>
      <c r="AX5" s="28">
        <v>21554.815999999999</v>
      </c>
      <c r="AY5" s="28">
        <v>54463.559000000001</v>
      </c>
      <c r="AZ5" s="28">
        <v>44787.745999999999</v>
      </c>
      <c r="BA5" s="28">
        <v>34415.707000000002</v>
      </c>
      <c r="BB5" s="28">
        <v>17362.465</v>
      </c>
      <c r="BC5" s="28">
        <v>57035.402000000002</v>
      </c>
      <c r="BD5" s="28">
        <v>9035.2279999999992</v>
      </c>
      <c r="BE5" s="28">
        <v>6531.598</v>
      </c>
      <c r="BF5" s="28">
        <v>31515.118999999999</v>
      </c>
      <c r="BG5" s="28">
        <v>9349.125</v>
      </c>
      <c r="BH5" s="28">
        <v>10419.281000000001</v>
      </c>
      <c r="BI5" s="28">
        <v>26474.812999999998</v>
      </c>
      <c r="BJ5" s="28">
        <v>41160.629000000001</v>
      </c>
      <c r="BK5" s="28">
        <v>31788.914000000001</v>
      </c>
      <c r="BL5" s="28">
        <v>22478.258000000002</v>
      </c>
      <c r="BM5" s="28">
        <v>17883.105</v>
      </c>
      <c r="BN5" s="28">
        <v>13635.456</v>
      </c>
      <c r="BO5" s="28">
        <v>25502.643</v>
      </c>
      <c r="BP5" s="27">
        <v>33716.023000000001</v>
      </c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</row>
    <row r="6" spans="1:403" x14ac:dyDescent="0.25">
      <c r="A6" s="9" t="s">
        <v>3</v>
      </c>
      <c r="B6" s="15" t="s">
        <v>6</v>
      </c>
      <c r="C6" s="25">
        <v>6353.692</v>
      </c>
      <c r="D6" s="25">
        <v>3804.828</v>
      </c>
      <c r="E6" s="25">
        <v>7752.8249999999998</v>
      </c>
      <c r="F6" s="25">
        <v>7524.884</v>
      </c>
      <c r="G6" s="25">
        <v>5109.4380000000001</v>
      </c>
      <c r="H6" s="25">
        <v>16576.305</v>
      </c>
      <c r="I6" s="25">
        <v>17090.178</v>
      </c>
      <c r="J6" s="25">
        <v>3207.22</v>
      </c>
      <c r="K6" s="25">
        <v>3473.2669999999998</v>
      </c>
      <c r="L6" s="25">
        <v>3772.8229999999999</v>
      </c>
      <c r="M6" s="25">
        <v>4608.2809999999999</v>
      </c>
      <c r="N6" s="25">
        <v>10780.928</v>
      </c>
      <c r="O6" s="25">
        <v>7305.3760000000002</v>
      </c>
      <c r="P6" s="25">
        <v>2632.6080000000002</v>
      </c>
      <c r="Q6" s="25">
        <v>10363.021000000001</v>
      </c>
      <c r="R6" s="26">
        <v>2119.5030000000002</v>
      </c>
      <c r="S6" s="26">
        <v>7829.0659999999998</v>
      </c>
      <c r="T6" s="26">
        <v>2942.5070000000001</v>
      </c>
      <c r="U6" s="26">
        <v>7579.2280000000001</v>
      </c>
      <c r="V6" s="26">
        <v>6677.3540000000003</v>
      </c>
      <c r="W6" s="26">
        <v>15722.652</v>
      </c>
      <c r="X6" s="26">
        <v>1581.579</v>
      </c>
      <c r="Y6" s="26">
        <v>3927.1419999999998</v>
      </c>
      <c r="Z6" s="26">
        <v>6468.8789999999999</v>
      </c>
      <c r="AA6" s="26">
        <v>6590.3729999999996</v>
      </c>
      <c r="AB6" s="26">
        <v>19437.853999999999</v>
      </c>
      <c r="AC6" s="26">
        <v>7395.3540000000003</v>
      </c>
      <c r="AD6" s="26">
        <v>1496.066</v>
      </c>
      <c r="AE6" s="26">
        <v>9706.5709999999999</v>
      </c>
      <c r="AF6" s="26">
        <v>5902.0739999999996</v>
      </c>
      <c r="AG6" s="26">
        <v>7242.75</v>
      </c>
      <c r="AH6" s="26">
        <v>13160.958000000001</v>
      </c>
      <c r="AI6" s="26">
        <v>2856.1210000000001</v>
      </c>
      <c r="AJ6" s="26">
        <v>1761.875</v>
      </c>
      <c r="AK6" s="26">
        <v>1823.9380000000001</v>
      </c>
      <c r="AL6" s="26">
        <v>21341.309000000001</v>
      </c>
      <c r="AM6" s="26">
        <v>7844.93</v>
      </c>
      <c r="AN6" s="26">
        <v>4782.32</v>
      </c>
      <c r="AO6" s="26">
        <v>11884.441000000001</v>
      </c>
      <c r="AP6" s="26">
        <v>4473.7359999999999</v>
      </c>
      <c r="AQ6" s="26">
        <v>31215.958999999999</v>
      </c>
      <c r="AR6" s="26">
        <v>9339.7579999999998</v>
      </c>
      <c r="AS6" s="26">
        <v>2973.1889999999999</v>
      </c>
      <c r="AT6" s="26">
        <v>12810.316999999999</v>
      </c>
      <c r="AU6" s="26">
        <v>12384.76</v>
      </c>
      <c r="AV6" s="26">
        <v>17972.373</v>
      </c>
      <c r="AW6" s="26">
        <v>22439.145</v>
      </c>
      <c r="AX6" s="26">
        <v>19547.384999999998</v>
      </c>
      <c r="AY6" s="26">
        <v>31333.969000000001</v>
      </c>
      <c r="AZ6" s="26">
        <v>27190.824000000001</v>
      </c>
      <c r="BA6" s="26">
        <v>11409.688</v>
      </c>
      <c r="BB6" s="26">
        <v>17164.986000000001</v>
      </c>
      <c r="BC6" s="26">
        <v>46749.203000000001</v>
      </c>
      <c r="BD6" s="26">
        <v>7354.241</v>
      </c>
      <c r="BE6" s="26">
        <v>4719.7269999999999</v>
      </c>
      <c r="BF6" s="26">
        <v>23679.363000000001</v>
      </c>
      <c r="BG6" s="26">
        <v>7859.375</v>
      </c>
      <c r="BH6" s="26">
        <v>2842.944</v>
      </c>
      <c r="BI6" s="26">
        <v>18969.638999999999</v>
      </c>
      <c r="BJ6" s="26">
        <v>40361.961000000003</v>
      </c>
      <c r="BK6" s="26">
        <v>34976.082000000002</v>
      </c>
      <c r="BL6" s="26">
        <v>16854.383000000002</v>
      </c>
      <c r="BM6" s="26">
        <v>12422.853999999999</v>
      </c>
      <c r="BN6" s="26">
        <v>6272.3249999999998</v>
      </c>
      <c r="BO6" s="26">
        <v>10021.397000000001</v>
      </c>
      <c r="BP6" s="25">
        <v>17351.261999999999</v>
      </c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</row>
    <row r="7" spans="1:403" x14ac:dyDescent="0.25">
      <c r="A7" s="11" t="s">
        <v>3</v>
      </c>
      <c r="B7" s="16" t="s">
        <v>7</v>
      </c>
      <c r="C7" s="27">
        <v>16494.787</v>
      </c>
      <c r="D7" s="27">
        <v>8304.4840000000004</v>
      </c>
      <c r="E7" s="27">
        <v>13005.300999999999</v>
      </c>
      <c r="F7" s="27">
        <v>12437.38</v>
      </c>
      <c r="G7" s="27">
        <v>11761.370999999999</v>
      </c>
      <c r="H7" s="27">
        <v>14192.081</v>
      </c>
      <c r="I7" s="27">
        <v>17238.48</v>
      </c>
      <c r="J7" s="27">
        <v>7475.241</v>
      </c>
      <c r="K7" s="27">
        <v>9691.8619999999992</v>
      </c>
      <c r="L7" s="27">
        <v>10556.717000000001</v>
      </c>
      <c r="M7" s="27">
        <v>6889.6629999999996</v>
      </c>
      <c r="N7" s="27">
        <v>11424.022999999999</v>
      </c>
      <c r="O7" s="27">
        <v>12480.73</v>
      </c>
      <c r="P7" s="27">
        <v>7663.2060000000001</v>
      </c>
      <c r="Q7" s="27">
        <v>16175.938</v>
      </c>
      <c r="R7" s="28">
        <v>7556.8459999999995</v>
      </c>
      <c r="S7" s="28">
        <v>13369.896000000001</v>
      </c>
      <c r="T7" s="28">
        <v>10301.549000000001</v>
      </c>
      <c r="U7" s="28">
        <v>6491.3469999999998</v>
      </c>
      <c r="V7" s="28">
        <v>12999.357</v>
      </c>
      <c r="W7" s="28">
        <v>15014.632</v>
      </c>
      <c r="X7" s="28">
        <v>7953.06</v>
      </c>
      <c r="Y7" s="28">
        <v>7383.8410000000003</v>
      </c>
      <c r="Z7" s="28">
        <v>9394.41</v>
      </c>
      <c r="AA7" s="28">
        <v>15754.821</v>
      </c>
      <c r="AB7" s="28">
        <v>21152.763999999999</v>
      </c>
      <c r="AC7" s="28">
        <v>11114.991</v>
      </c>
      <c r="AD7" s="28">
        <v>7488.1540000000005</v>
      </c>
      <c r="AE7" s="28">
        <v>10038.686</v>
      </c>
      <c r="AF7" s="28">
        <v>9696.6859999999997</v>
      </c>
      <c r="AG7" s="28">
        <v>8710.4390000000003</v>
      </c>
      <c r="AH7" s="28">
        <v>20060.669999999998</v>
      </c>
      <c r="AI7" s="28">
        <v>7628.0860000000002</v>
      </c>
      <c r="AJ7" s="28">
        <v>6383.8180000000002</v>
      </c>
      <c r="AK7" s="28">
        <v>7908.1679999999997</v>
      </c>
      <c r="AL7" s="28">
        <v>16698.153999999999</v>
      </c>
      <c r="AM7" s="28">
        <v>15274.63</v>
      </c>
      <c r="AN7" s="28">
        <v>10965.348</v>
      </c>
      <c r="AO7" s="28">
        <v>18014.616999999998</v>
      </c>
      <c r="AP7" s="28">
        <v>12260.728999999999</v>
      </c>
      <c r="AQ7" s="28">
        <v>25918.105</v>
      </c>
      <c r="AR7" s="28">
        <v>10451.281999999999</v>
      </c>
      <c r="AS7" s="28">
        <v>8349.8819999999996</v>
      </c>
      <c r="AT7" s="28">
        <v>12842.343999999999</v>
      </c>
      <c r="AU7" s="28">
        <v>9646.7099999999991</v>
      </c>
      <c r="AV7" s="28">
        <v>14814.692999999999</v>
      </c>
      <c r="AW7" s="28">
        <v>12923.075000000001</v>
      </c>
      <c r="AX7" s="28">
        <v>17637.574000000001</v>
      </c>
      <c r="AY7" s="28">
        <v>37435.559000000001</v>
      </c>
      <c r="AZ7" s="28">
        <v>30920.754000000001</v>
      </c>
      <c r="BA7" s="28">
        <v>22590.238000000001</v>
      </c>
      <c r="BB7" s="28">
        <v>18348.061000000002</v>
      </c>
      <c r="BC7" s="28">
        <v>37290.684000000001</v>
      </c>
      <c r="BD7" s="28">
        <v>9173.3179999999993</v>
      </c>
      <c r="BE7" s="28">
        <v>7609.5309999999999</v>
      </c>
      <c r="BF7" s="28">
        <v>24978.048999999999</v>
      </c>
      <c r="BG7" s="28">
        <v>12998.447</v>
      </c>
      <c r="BH7" s="28">
        <v>9616.5</v>
      </c>
      <c r="BI7" s="28">
        <v>19001.236000000001</v>
      </c>
      <c r="BJ7" s="28">
        <v>25551.719000000001</v>
      </c>
      <c r="BK7" s="28">
        <v>15137.779</v>
      </c>
      <c r="BL7" s="28">
        <v>13838.906999999999</v>
      </c>
      <c r="BM7" s="28">
        <v>14608.459000000001</v>
      </c>
      <c r="BN7" s="28">
        <v>11367.135</v>
      </c>
      <c r="BO7" s="28">
        <v>20580.381000000001</v>
      </c>
      <c r="BP7" s="27">
        <v>17986.203000000001</v>
      </c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</row>
    <row r="8" spans="1:403" x14ac:dyDescent="0.25">
      <c r="A8" s="9" t="s">
        <v>3</v>
      </c>
      <c r="B8" s="15" t="s">
        <v>8</v>
      </c>
      <c r="C8" s="25">
        <v>139873.266</v>
      </c>
      <c r="D8" s="25">
        <v>62702.211000000003</v>
      </c>
      <c r="E8" s="25">
        <v>92916.983999999997</v>
      </c>
      <c r="F8" s="25">
        <v>83198.391000000003</v>
      </c>
      <c r="G8" s="25">
        <v>78882.983999999997</v>
      </c>
      <c r="H8" s="25">
        <v>100504.31299999999</v>
      </c>
      <c r="I8" s="25">
        <v>148827.17199999999</v>
      </c>
      <c r="J8" s="25">
        <v>40177.362999999998</v>
      </c>
      <c r="K8" s="25">
        <v>76134.804999999993</v>
      </c>
      <c r="L8" s="25">
        <v>61237.379000000001</v>
      </c>
      <c r="M8" s="25">
        <v>36137.785000000003</v>
      </c>
      <c r="N8" s="25">
        <v>75236.968999999997</v>
      </c>
      <c r="O8" s="25">
        <v>81044.960999999996</v>
      </c>
      <c r="P8" s="25">
        <v>54661.894999999997</v>
      </c>
      <c r="Q8" s="25">
        <v>106721.836</v>
      </c>
      <c r="R8" s="26">
        <v>43627.699000000001</v>
      </c>
      <c r="S8" s="26">
        <v>84518.687999999995</v>
      </c>
      <c r="T8" s="26">
        <v>50434.612999999998</v>
      </c>
      <c r="U8" s="26">
        <v>44082.421999999999</v>
      </c>
      <c r="V8" s="26">
        <v>75543.679999999993</v>
      </c>
      <c r="W8" s="26">
        <v>116617.891</v>
      </c>
      <c r="X8" s="26">
        <v>21685.261999999999</v>
      </c>
      <c r="Y8" s="26">
        <v>40995.417999999998</v>
      </c>
      <c r="Z8" s="26">
        <v>53266.281000000003</v>
      </c>
      <c r="AA8" s="26">
        <v>99349.827999999994</v>
      </c>
      <c r="AB8" s="26">
        <v>196071.016</v>
      </c>
      <c r="AC8" s="26">
        <v>65728.75</v>
      </c>
      <c r="AD8" s="26">
        <v>40885.870999999999</v>
      </c>
      <c r="AE8" s="26">
        <v>64312.675999999999</v>
      </c>
      <c r="AF8" s="26">
        <v>54924.887000000002</v>
      </c>
      <c r="AG8" s="26">
        <v>66753</v>
      </c>
      <c r="AH8" s="26">
        <v>122856.79700000001</v>
      </c>
      <c r="AI8" s="26">
        <v>39986.887000000002</v>
      </c>
      <c r="AJ8" s="26">
        <v>28815.307000000001</v>
      </c>
      <c r="AK8" s="26">
        <v>48382.476999999999</v>
      </c>
      <c r="AL8" s="26">
        <v>147756.82800000001</v>
      </c>
      <c r="AM8" s="26">
        <v>110907.516</v>
      </c>
      <c r="AN8" s="26">
        <v>69868.383000000002</v>
      </c>
      <c r="AO8" s="26">
        <v>164009.359</v>
      </c>
      <c r="AP8" s="26">
        <v>38814.57</v>
      </c>
      <c r="AQ8" s="26">
        <v>238483.391</v>
      </c>
      <c r="AR8" s="26">
        <v>63213.43</v>
      </c>
      <c r="AS8" s="26">
        <v>43481.184000000001</v>
      </c>
      <c r="AT8" s="26">
        <v>103146.898</v>
      </c>
      <c r="AU8" s="26">
        <v>61928.718999999997</v>
      </c>
      <c r="AV8" s="26">
        <v>131051.633</v>
      </c>
      <c r="AW8" s="26">
        <v>109855.281</v>
      </c>
      <c r="AX8" s="26">
        <v>177454.484</v>
      </c>
      <c r="AY8" s="26">
        <v>335052.46899999998</v>
      </c>
      <c r="AZ8" s="26">
        <v>232463</v>
      </c>
      <c r="BA8" s="26">
        <v>181161.641</v>
      </c>
      <c r="BB8" s="26">
        <v>116617.79700000001</v>
      </c>
      <c r="BC8" s="26">
        <v>317390.81300000002</v>
      </c>
      <c r="BD8" s="26">
        <v>52310.262000000002</v>
      </c>
      <c r="BE8" s="26">
        <v>44017.586000000003</v>
      </c>
      <c r="BF8" s="26">
        <v>180508.891</v>
      </c>
      <c r="BG8" s="26">
        <v>96525.406000000003</v>
      </c>
      <c r="BH8" s="26">
        <v>53378.34</v>
      </c>
      <c r="BI8" s="26">
        <v>190457.516</v>
      </c>
      <c r="BJ8" s="26">
        <v>334768.5</v>
      </c>
      <c r="BK8" s="26">
        <v>151449.734</v>
      </c>
      <c r="BL8" s="26">
        <v>147103.34400000001</v>
      </c>
      <c r="BM8" s="26">
        <v>93450.43</v>
      </c>
      <c r="BN8" s="26">
        <v>68314.218999999997</v>
      </c>
      <c r="BO8" s="26">
        <v>94423.562999999995</v>
      </c>
      <c r="BP8" s="25">
        <v>134821.766</v>
      </c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</row>
    <row r="9" spans="1:403" x14ac:dyDescent="0.25">
      <c r="A9" s="11" t="s">
        <v>3</v>
      </c>
      <c r="B9" s="16" t="s">
        <v>9</v>
      </c>
      <c r="C9" s="27">
        <v>43937.527000000002</v>
      </c>
      <c r="D9" s="27">
        <v>19755.055</v>
      </c>
      <c r="E9" s="27">
        <v>30035.66</v>
      </c>
      <c r="F9" s="27">
        <v>24852.381000000001</v>
      </c>
      <c r="G9" s="27">
        <v>16682.833999999999</v>
      </c>
      <c r="H9" s="27">
        <v>34751.065999999999</v>
      </c>
      <c r="I9" s="27">
        <v>46344.648000000001</v>
      </c>
      <c r="J9" s="27">
        <v>20474.75</v>
      </c>
      <c r="K9" s="27">
        <v>36154.120999999999</v>
      </c>
      <c r="L9" s="27">
        <v>16606.455000000002</v>
      </c>
      <c r="M9" s="27">
        <v>11535.439</v>
      </c>
      <c r="N9" s="27">
        <v>26059.866999999998</v>
      </c>
      <c r="O9" s="27">
        <v>45392.379000000001</v>
      </c>
      <c r="P9" s="27">
        <v>12662.45</v>
      </c>
      <c r="Q9" s="27">
        <v>47854.836000000003</v>
      </c>
      <c r="R9" s="28">
        <v>24166.050999999999</v>
      </c>
      <c r="S9" s="28">
        <v>24889.955000000002</v>
      </c>
      <c r="T9" s="28">
        <v>13354.34</v>
      </c>
      <c r="U9" s="28">
        <v>15538.144</v>
      </c>
      <c r="V9" s="28">
        <v>20910.043000000001</v>
      </c>
      <c r="W9" s="28">
        <v>40765.961000000003</v>
      </c>
      <c r="X9" s="28">
        <v>9250.4089999999997</v>
      </c>
      <c r="Y9" s="28">
        <v>16657.925999999999</v>
      </c>
      <c r="Z9" s="28">
        <v>19162.118999999999</v>
      </c>
      <c r="AA9" s="28">
        <v>20128.434000000001</v>
      </c>
      <c r="AB9" s="28">
        <v>54099.453000000001</v>
      </c>
      <c r="AC9" s="28">
        <v>15878.581</v>
      </c>
      <c r="AD9" s="28">
        <v>26388.136999999999</v>
      </c>
      <c r="AE9" s="28">
        <v>23375.24</v>
      </c>
      <c r="AF9" s="28">
        <v>20228.886999999999</v>
      </c>
      <c r="AG9" s="28">
        <v>22602.33</v>
      </c>
      <c r="AH9" s="28">
        <v>34122.538999999997</v>
      </c>
      <c r="AI9" s="28">
        <v>17400.164000000001</v>
      </c>
      <c r="AJ9" s="28">
        <v>11650.458000000001</v>
      </c>
      <c r="AK9" s="28">
        <v>30414.26</v>
      </c>
      <c r="AL9" s="28">
        <v>39702.031000000003</v>
      </c>
      <c r="AM9" s="28">
        <v>32711.4</v>
      </c>
      <c r="AN9" s="28">
        <v>22251.581999999999</v>
      </c>
      <c r="AO9" s="28">
        <v>46036.195</v>
      </c>
      <c r="AP9" s="28">
        <v>29202.572</v>
      </c>
      <c r="AQ9" s="28">
        <v>155672.70300000001</v>
      </c>
      <c r="AR9" s="28">
        <v>24639.748</v>
      </c>
      <c r="AS9" s="28">
        <v>33888.339999999997</v>
      </c>
      <c r="AT9" s="28">
        <v>35931.637000000002</v>
      </c>
      <c r="AU9" s="28">
        <v>31585.901999999998</v>
      </c>
      <c r="AV9" s="28">
        <v>41116.328000000001</v>
      </c>
      <c r="AW9" s="28">
        <v>58134.43</v>
      </c>
      <c r="AX9" s="28">
        <v>64257.733999999997</v>
      </c>
      <c r="AY9" s="28">
        <v>166149.42199999999</v>
      </c>
      <c r="AZ9" s="28">
        <v>80647.758000000002</v>
      </c>
      <c r="BA9" s="28">
        <v>55860.805</v>
      </c>
      <c r="BB9" s="28">
        <v>44200.211000000003</v>
      </c>
      <c r="BC9" s="28">
        <v>99012.577999999994</v>
      </c>
      <c r="BD9" s="28">
        <v>22438.224999999999</v>
      </c>
      <c r="BE9" s="28">
        <v>16832.842000000001</v>
      </c>
      <c r="BF9" s="28">
        <v>66571.531000000003</v>
      </c>
      <c r="BG9" s="28">
        <v>27063.315999999999</v>
      </c>
      <c r="BH9" s="28">
        <v>31696.01</v>
      </c>
      <c r="BI9" s="28">
        <v>79319.101999999999</v>
      </c>
      <c r="BJ9" s="28">
        <v>108588.336</v>
      </c>
      <c r="BK9" s="28">
        <v>70623.195000000007</v>
      </c>
      <c r="BL9" s="28">
        <v>60378.031000000003</v>
      </c>
      <c r="BM9" s="28">
        <v>25698.412</v>
      </c>
      <c r="BN9" s="28">
        <v>28865.26</v>
      </c>
      <c r="BO9" s="28">
        <v>34495.464999999997</v>
      </c>
      <c r="BP9" s="27">
        <v>64843.366999999998</v>
      </c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</row>
    <row r="10" spans="1:403" x14ac:dyDescent="0.25">
      <c r="A10" s="9" t="s">
        <v>3</v>
      </c>
      <c r="B10" s="15" t="s">
        <v>148</v>
      </c>
      <c r="C10" s="25">
        <v>3830.1619999999998</v>
      </c>
      <c r="D10" s="25">
        <v>2377.0839999999998</v>
      </c>
      <c r="E10" s="25">
        <v>4082.8910000000001</v>
      </c>
      <c r="F10" s="25">
        <v>4025.3069999999998</v>
      </c>
      <c r="G10" s="25">
        <v>1624.65</v>
      </c>
      <c r="H10" s="25">
        <v>6458.61</v>
      </c>
      <c r="I10" s="25">
        <v>5181.1440000000002</v>
      </c>
      <c r="J10" s="25">
        <v>3203.5050000000001</v>
      </c>
      <c r="K10" s="25">
        <v>3411.768</v>
      </c>
      <c r="L10" s="25">
        <v>2640.41</v>
      </c>
      <c r="M10" s="25">
        <v>2101.3159999999998</v>
      </c>
      <c r="N10" s="25">
        <v>3695.511</v>
      </c>
      <c r="O10" s="25">
        <v>5004.8500000000004</v>
      </c>
      <c r="P10" s="25">
        <v>1463.692</v>
      </c>
      <c r="Q10" s="25">
        <v>5506.8180000000002</v>
      </c>
      <c r="R10" s="26">
        <v>2659.9580000000001</v>
      </c>
      <c r="S10" s="26">
        <v>3191.114</v>
      </c>
      <c r="T10" s="26">
        <v>1673.8489999999999</v>
      </c>
      <c r="U10" s="26">
        <v>3627.578</v>
      </c>
      <c r="V10" s="26">
        <v>2970.5450000000001</v>
      </c>
      <c r="W10" s="26">
        <v>5744.1760000000004</v>
      </c>
      <c r="X10" s="26">
        <v>1470.9659999999999</v>
      </c>
      <c r="Y10" s="26">
        <v>3758.74</v>
      </c>
      <c r="Z10" s="26">
        <v>3699.6329999999998</v>
      </c>
      <c r="AA10" s="26">
        <v>1874.7449999999999</v>
      </c>
      <c r="AB10" s="26">
        <v>5188.9520000000002</v>
      </c>
      <c r="AC10" s="26">
        <v>2772.25</v>
      </c>
      <c r="AD10" s="26">
        <v>3574.529</v>
      </c>
      <c r="AE10" s="26">
        <v>4080.1419999999998</v>
      </c>
      <c r="AF10" s="26">
        <v>3817.91</v>
      </c>
      <c r="AG10" s="26">
        <v>3824.1120000000001</v>
      </c>
      <c r="AH10" s="26">
        <v>4928.8829999999998</v>
      </c>
      <c r="AI10" s="26">
        <v>3030.1680000000001</v>
      </c>
      <c r="AJ10" s="26">
        <v>1975.461</v>
      </c>
      <c r="AK10" s="26">
        <v>3070.444</v>
      </c>
      <c r="AL10" s="26">
        <v>5502.5810000000001</v>
      </c>
      <c r="AM10" s="26">
        <v>3234.2220000000002</v>
      </c>
      <c r="AN10" s="26">
        <v>2356.65</v>
      </c>
      <c r="AO10" s="26">
        <v>5108.1890000000003</v>
      </c>
      <c r="AP10" s="26">
        <v>5947.3739999999998</v>
      </c>
      <c r="AQ10" s="26">
        <v>14658.392</v>
      </c>
      <c r="AR10" s="26">
        <v>5013.8999999999996</v>
      </c>
      <c r="AS10" s="26">
        <v>4281.7889999999998</v>
      </c>
      <c r="AT10" s="26">
        <v>5432.8969999999999</v>
      </c>
      <c r="AU10" s="26">
        <v>7359.1570000000002</v>
      </c>
      <c r="AV10" s="26">
        <v>6523.0510000000004</v>
      </c>
      <c r="AW10" s="26">
        <v>7715.6769999999997</v>
      </c>
      <c r="AX10" s="26">
        <v>7768.9340000000002</v>
      </c>
      <c r="AY10" s="26">
        <v>14808.495999999999</v>
      </c>
      <c r="AZ10" s="26">
        <v>8438.0349999999999</v>
      </c>
      <c r="BA10" s="26">
        <v>4695.6779999999999</v>
      </c>
      <c r="BB10" s="26">
        <v>6121.7020000000002</v>
      </c>
      <c r="BC10" s="26">
        <v>10508.337</v>
      </c>
      <c r="BD10" s="26">
        <v>4580.1400000000003</v>
      </c>
      <c r="BE10" s="26">
        <v>3422.3319999999999</v>
      </c>
      <c r="BF10" s="26">
        <v>8029.4780000000001</v>
      </c>
      <c r="BG10" s="26">
        <v>2992.2739999999999</v>
      </c>
      <c r="BH10" s="26">
        <v>4372.8810000000003</v>
      </c>
      <c r="BI10" s="26">
        <v>8948.0120000000006</v>
      </c>
      <c r="BJ10" s="26">
        <v>19489.215</v>
      </c>
      <c r="BK10" s="26">
        <v>12634.364</v>
      </c>
      <c r="BL10" s="26">
        <v>7675.424</v>
      </c>
      <c r="BM10" s="26">
        <v>3488.4</v>
      </c>
      <c r="BN10" s="26">
        <v>4008.2809999999999</v>
      </c>
      <c r="BO10" s="26">
        <v>3467.0549999999998</v>
      </c>
      <c r="BP10" s="25">
        <v>8506.9210000000003</v>
      </c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</row>
    <row r="11" spans="1:403" x14ac:dyDescent="0.25">
      <c r="A11" s="11" t="s">
        <v>3</v>
      </c>
      <c r="B11" s="16" t="s">
        <v>10</v>
      </c>
      <c r="C11" s="27">
        <v>2261.085</v>
      </c>
      <c r="D11" s="27">
        <v>1087.068</v>
      </c>
      <c r="E11" s="27">
        <v>2088.991</v>
      </c>
      <c r="F11" s="27">
        <v>1804.748</v>
      </c>
      <c r="G11" s="27">
        <v>1780.17</v>
      </c>
      <c r="H11" s="27">
        <v>1785.162</v>
      </c>
      <c r="I11" s="27">
        <v>1907.17</v>
      </c>
      <c r="J11" s="27">
        <v>1445.836</v>
      </c>
      <c r="K11" s="27">
        <v>1711.078</v>
      </c>
      <c r="L11" s="27">
        <v>1798.7329999999999</v>
      </c>
      <c r="M11" s="27">
        <v>1283.74</v>
      </c>
      <c r="N11" s="27">
        <v>1743.9380000000001</v>
      </c>
      <c r="O11" s="27">
        <v>1612.799</v>
      </c>
      <c r="P11" s="27">
        <v>1105.05</v>
      </c>
      <c r="Q11" s="27">
        <v>2374.3939999999998</v>
      </c>
      <c r="R11" s="28">
        <v>1567.605</v>
      </c>
      <c r="S11" s="28">
        <v>2194.2109999999998</v>
      </c>
      <c r="T11" s="28">
        <v>2179.1680000000001</v>
      </c>
      <c r="U11" s="28">
        <v>948.46400000000006</v>
      </c>
      <c r="V11" s="28">
        <v>2399.6080000000002</v>
      </c>
      <c r="W11" s="28">
        <v>2540.6799999999998</v>
      </c>
      <c r="X11" s="28">
        <v>2064.047</v>
      </c>
      <c r="Y11" s="28">
        <v>1560.4849999999999</v>
      </c>
      <c r="Z11" s="28">
        <v>1969.078</v>
      </c>
      <c r="AA11" s="28">
        <v>3144.2579999999998</v>
      </c>
      <c r="AB11" s="28">
        <v>2736.3850000000002</v>
      </c>
      <c r="AC11" s="28">
        <v>1607.5640000000001</v>
      </c>
      <c r="AD11" s="28">
        <v>1646.671</v>
      </c>
      <c r="AE11" s="28">
        <v>1936.93</v>
      </c>
      <c r="AF11" s="28">
        <v>1739.0940000000001</v>
      </c>
      <c r="AG11" s="28">
        <v>1289.547</v>
      </c>
      <c r="AH11" s="28">
        <v>3236.68</v>
      </c>
      <c r="AI11" s="28">
        <v>1841.8610000000001</v>
      </c>
      <c r="AJ11" s="28">
        <v>1274.6669999999999</v>
      </c>
      <c r="AK11" s="28">
        <v>1368.597</v>
      </c>
      <c r="AL11" s="28">
        <v>2300.116</v>
      </c>
      <c r="AM11" s="28">
        <v>1495.838</v>
      </c>
      <c r="AN11" s="28">
        <v>1766.049</v>
      </c>
      <c r="AO11" s="28">
        <v>1951.0930000000001</v>
      </c>
      <c r="AP11" s="28">
        <v>6560.9539999999997</v>
      </c>
      <c r="AQ11" s="28">
        <v>2827.3180000000002</v>
      </c>
      <c r="AR11" s="28">
        <v>1549.0730000000001</v>
      </c>
      <c r="AS11" s="28">
        <v>1476.4680000000001</v>
      </c>
      <c r="AT11" s="28">
        <v>1399.6379999999999</v>
      </c>
      <c r="AU11" s="28">
        <v>1688.4849999999999</v>
      </c>
      <c r="AV11" s="28">
        <v>1609.567</v>
      </c>
      <c r="AW11" s="28">
        <v>1733.346</v>
      </c>
      <c r="AX11" s="28">
        <v>2875.364</v>
      </c>
      <c r="AY11" s="28">
        <v>4314.5150000000003</v>
      </c>
      <c r="AZ11" s="28">
        <v>3104.38</v>
      </c>
      <c r="BA11" s="28">
        <v>2220.3119999999999</v>
      </c>
      <c r="BB11" s="28">
        <v>3208.9929999999999</v>
      </c>
      <c r="BC11" s="28">
        <v>3752.26</v>
      </c>
      <c r="BD11" s="28">
        <v>1107.875</v>
      </c>
      <c r="BE11" s="28">
        <v>1384.624</v>
      </c>
      <c r="BF11" s="28">
        <v>3964.6660000000002</v>
      </c>
      <c r="BG11" s="28">
        <v>2112.94</v>
      </c>
      <c r="BH11" s="28">
        <v>1628.818</v>
      </c>
      <c r="BI11" s="28">
        <v>2534.3960000000002</v>
      </c>
      <c r="BJ11" s="28">
        <v>1648.5409999999999</v>
      </c>
      <c r="BK11" s="28">
        <v>1801.479</v>
      </c>
      <c r="BL11" s="28">
        <v>1665.479</v>
      </c>
      <c r="BM11" s="28">
        <v>2616.578</v>
      </c>
      <c r="BN11" s="28">
        <v>1882.6110000000001</v>
      </c>
      <c r="BO11" s="28">
        <v>3866.1060000000002</v>
      </c>
      <c r="BP11" s="27">
        <v>2648.5630000000001</v>
      </c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</row>
    <row r="12" spans="1:403" x14ac:dyDescent="0.25">
      <c r="A12" s="9" t="s">
        <v>3</v>
      </c>
      <c r="B12" s="15" t="s">
        <v>11</v>
      </c>
      <c r="C12" s="25">
        <v>21517.738000000001</v>
      </c>
      <c r="D12" s="25">
        <v>9470.8719999999994</v>
      </c>
      <c r="E12" s="25">
        <v>17380.719000000001</v>
      </c>
      <c r="F12" s="25">
        <v>15944.612999999999</v>
      </c>
      <c r="G12" s="25">
        <v>12869.938</v>
      </c>
      <c r="H12" s="25">
        <v>10108.300999999999</v>
      </c>
      <c r="I12" s="25">
        <v>14120.081</v>
      </c>
      <c r="J12" s="25">
        <v>8805.7360000000008</v>
      </c>
      <c r="K12" s="25">
        <v>12600.22</v>
      </c>
      <c r="L12" s="25">
        <v>10246.939</v>
      </c>
      <c r="M12" s="25">
        <v>7092.2129999999997</v>
      </c>
      <c r="N12" s="25">
        <v>9836.4549999999999</v>
      </c>
      <c r="O12" s="25">
        <v>11075.62</v>
      </c>
      <c r="P12" s="25">
        <v>9024.5149999999994</v>
      </c>
      <c r="Q12" s="25">
        <v>15553.789000000001</v>
      </c>
      <c r="R12" s="26">
        <v>7632.9690000000001</v>
      </c>
      <c r="S12" s="26">
        <v>13750.384</v>
      </c>
      <c r="T12" s="26">
        <v>10164.5</v>
      </c>
      <c r="U12" s="26">
        <v>9427.9500000000007</v>
      </c>
      <c r="V12" s="26">
        <v>14921.688</v>
      </c>
      <c r="W12" s="26">
        <v>16662.498</v>
      </c>
      <c r="X12" s="26">
        <v>4999.0010000000002</v>
      </c>
      <c r="Y12" s="26">
        <v>8182.143</v>
      </c>
      <c r="Z12" s="26">
        <v>9577.1710000000003</v>
      </c>
      <c r="AA12" s="26">
        <v>19195.815999999999</v>
      </c>
      <c r="AB12" s="26">
        <v>22749.699000000001</v>
      </c>
      <c r="AC12" s="26">
        <v>10430.573</v>
      </c>
      <c r="AD12" s="26">
        <v>6633.1980000000003</v>
      </c>
      <c r="AE12" s="26">
        <v>11081.83</v>
      </c>
      <c r="AF12" s="26">
        <v>9393.98</v>
      </c>
      <c r="AG12" s="26">
        <v>9461.5969999999998</v>
      </c>
      <c r="AH12" s="26">
        <v>28211.942999999999</v>
      </c>
      <c r="AI12" s="26">
        <v>7570.4269999999997</v>
      </c>
      <c r="AJ12" s="26">
        <v>6844.5119999999997</v>
      </c>
      <c r="AK12" s="26">
        <v>6621.8760000000002</v>
      </c>
      <c r="AL12" s="26">
        <v>17861.236000000001</v>
      </c>
      <c r="AM12" s="26">
        <v>15683.508</v>
      </c>
      <c r="AN12" s="26">
        <v>11501.611000000001</v>
      </c>
      <c r="AO12" s="26">
        <v>12597.146000000001</v>
      </c>
      <c r="AP12" s="26">
        <v>15799.519</v>
      </c>
      <c r="AQ12" s="26">
        <v>27984.273000000001</v>
      </c>
      <c r="AR12" s="26">
        <v>10899.777</v>
      </c>
      <c r="AS12" s="26">
        <v>9030.3919999999998</v>
      </c>
      <c r="AT12" s="26">
        <v>11435.004000000001</v>
      </c>
      <c r="AU12" s="26">
        <v>6127.6980000000003</v>
      </c>
      <c r="AV12" s="26">
        <v>14738.959000000001</v>
      </c>
      <c r="AW12" s="26">
        <v>14370.236999999999</v>
      </c>
      <c r="AX12" s="26">
        <v>38021.773000000001</v>
      </c>
      <c r="AY12" s="26">
        <v>44878.292999999998</v>
      </c>
      <c r="AZ12" s="26">
        <v>30091.710999999999</v>
      </c>
      <c r="BA12" s="26">
        <v>20735.673999999999</v>
      </c>
      <c r="BB12" s="26">
        <v>21264.798999999999</v>
      </c>
      <c r="BC12" s="26">
        <v>40606.305</v>
      </c>
      <c r="BD12" s="26">
        <v>9282.2999999999993</v>
      </c>
      <c r="BE12" s="26">
        <v>8376.9809999999998</v>
      </c>
      <c r="BF12" s="26">
        <v>31712.594000000001</v>
      </c>
      <c r="BG12" s="26">
        <v>15454.486999999999</v>
      </c>
      <c r="BH12" s="26">
        <v>13692.76</v>
      </c>
      <c r="BI12" s="26">
        <v>29800.190999999999</v>
      </c>
      <c r="BJ12" s="26">
        <v>25138.705000000002</v>
      </c>
      <c r="BK12" s="26">
        <v>14837.675999999999</v>
      </c>
      <c r="BL12" s="26">
        <v>21224.641</v>
      </c>
      <c r="BM12" s="26">
        <v>13861.428</v>
      </c>
      <c r="BN12" s="26">
        <v>11965.592000000001</v>
      </c>
      <c r="BO12" s="26">
        <v>20046.131000000001</v>
      </c>
      <c r="BP12" s="25">
        <v>20833.294999999998</v>
      </c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</row>
    <row r="13" spans="1:403" x14ac:dyDescent="0.25">
      <c r="A13" s="11" t="s">
        <v>3</v>
      </c>
      <c r="B13" s="16" t="s">
        <v>12</v>
      </c>
      <c r="C13" s="27">
        <v>160693.96900000001</v>
      </c>
      <c r="D13" s="27">
        <v>77379.258000000002</v>
      </c>
      <c r="E13" s="27">
        <v>63871.097999999998</v>
      </c>
      <c r="F13" s="27">
        <v>61451.108999999997</v>
      </c>
      <c r="G13" s="27">
        <v>89421.554999999993</v>
      </c>
      <c r="H13" s="27">
        <v>58784.625</v>
      </c>
      <c r="I13" s="27">
        <v>68725.101999999999</v>
      </c>
      <c r="J13" s="27">
        <v>68592.952999999994</v>
      </c>
      <c r="K13" s="27">
        <v>92058.687999999995</v>
      </c>
      <c r="L13" s="27">
        <v>85113.593999999997</v>
      </c>
      <c r="M13" s="27">
        <v>54812.976999999999</v>
      </c>
      <c r="N13" s="27">
        <v>61783.18</v>
      </c>
      <c r="O13" s="27">
        <v>73138.570000000007</v>
      </c>
      <c r="P13" s="27">
        <v>63377.711000000003</v>
      </c>
      <c r="Q13" s="27">
        <v>71037.210999999996</v>
      </c>
      <c r="R13" s="28">
        <v>65074.586000000003</v>
      </c>
      <c r="S13" s="28">
        <v>65170.086000000003</v>
      </c>
      <c r="T13" s="28">
        <v>74359.039000000004</v>
      </c>
      <c r="U13" s="28">
        <v>76823.016000000003</v>
      </c>
      <c r="V13" s="28">
        <v>94919.023000000001</v>
      </c>
      <c r="W13" s="28">
        <v>75716.266000000003</v>
      </c>
      <c r="X13" s="28">
        <v>45019.25</v>
      </c>
      <c r="Y13" s="28">
        <v>65486.313000000002</v>
      </c>
      <c r="Z13" s="28">
        <v>73483.648000000001</v>
      </c>
      <c r="AA13" s="28">
        <v>60398.046999999999</v>
      </c>
      <c r="AB13" s="28">
        <v>110920.156</v>
      </c>
      <c r="AC13" s="28">
        <v>68530.414000000004</v>
      </c>
      <c r="AD13" s="28">
        <v>58481.328000000001</v>
      </c>
      <c r="AE13" s="28">
        <v>81247.75</v>
      </c>
      <c r="AF13" s="28">
        <v>47356.508000000002</v>
      </c>
      <c r="AG13" s="28">
        <v>73131.585999999996</v>
      </c>
      <c r="AH13" s="28">
        <v>81244.187999999995</v>
      </c>
      <c r="AI13" s="28">
        <v>64200.527000000002</v>
      </c>
      <c r="AJ13" s="28">
        <v>51101.105000000003</v>
      </c>
      <c r="AK13" s="28">
        <v>54761.934000000001</v>
      </c>
      <c r="AL13" s="28">
        <v>75196.273000000001</v>
      </c>
      <c r="AM13" s="28">
        <v>99641.218999999997</v>
      </c>
      <c r="AN13" s="28">
        <v>73653.164000000004</v>
      </c>
      <c r="AO13" s="28">
        <v>91457.906000000003</v>
      </c>
      <c r="AP13" s="28">
        <v>45898.144999999997</v>
      </c>
      <c r="AQ13" s="28">
        <v>133985.375</v>
      </c>
      <c r="AR13" s="28">
        <v>50974.866999999998</v>
      </c>
      <c r="AS13" s="28">
        <v>67407.773000000001</v>
      </c>
      <c r="AT13" s="28">
        <v>58174.233999999997</v>
      </c>
      <c r="AU13" s="28">
        <v>50933.43</v>
      </c>
      <c r="AV13" s="28">
        <v>79927.164000000004</v>
      </c>
      <c r="AW13" s="28">
        <v>89727.616999999998</v>
      </c>
      <c r="AX13" s="28">
        <v>236952.859</v>
      </c>
      <c r="AY13" s="28">
        <v>188648.78099999999</v>
      </c>
      <c r="AZ13" s="28">
        <v>205921.484</v>
      </c>
      <c r="BA13" s="28">
        <v>113740.336</v>
      </c>
      <c r="BB13" s="28">
        <v>100410.55499999999</v>
      </c>
      <c r="BC13" s="28">
        <v>183167.57800000001</v>
      </c>
      <c r="BD13" s="28">
        <v>67315.922000000006</v>
      </c>
      <c r="BE13" s="28">
        <v>70810.601999999999</v>
      </c>
      <c r="BF13" s="28">
        <v>124388.67200000001</v>
      </c>
      <c r="BG13" s="28">
        <v>96074.625</v>
      </c>
      <c r="BH13" s="28">
        <v>88722.304999999993</v>
      </c>
      <c r="BI13" s="28">
        <v>145475.984</v>
      </c>
      <c r="BJ13" s="28">
        <v>235990.734</v>
      </c>
      <c r="BK13" s="28">
        <v>92924.883000000002</v>
      </c>
      <c r="BL13" s="28">
        <v>135109.56299999999</v>
      </c>
      <c r="BM13" s="28">
        <v>87887.93</v>
      </c>
      <c r="BN13" s="28">
        <v>84327.445000000007</v>
      </c>
      <c r="BO13" s="28">
        <v>84275.062999999995</v>
      </c>
      <c r="BP13" s="27">
        <v>109276.79700000001</v>
      </c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</row>
    <row r="14" spans="1:403" x14ac:dyDescent="0.25">
      <c r="A14" s="9" t="s">
        <v>3</v>
      </c>
      <c r="B14" s="15" t="s">
        <v>13</v>
      </c>
      <c r="C14" s="25">
        <v>116730.56299999999</v>
      </c>
      <c r="D14" s="25">
        <v>48611.516000000003</v>
      </c>
      <c r="E14" s="25">
        <v>69278.25</v>
      </c>
      <c r="F14" s="25">
        <v>68523.187999999995</v>
      </c>
      <c r="G14" s="25">
        <v>36167.593999999997</v>
      </c>
      <c r="H14" s="25">
        <v>68542</v>
      </c>
      <c r="I14" s="25">
        <v>73887.804999999993</v>
      </c>
      <c r="J14" s="25">
        <v>54321.620999999999</v>
      </c>
      <c r="K14" s="25">
        <v>67499.156000000003</v>
      </c>
      <c r="L14" s="25">
        <v>42330</v>
      </c>
      <c r="M14" s="25">
        <v>24016.294999999998</v>
      </c>
      <c r="N14" s="25">
        <v>40274.730000000003</v>
      </c>
      <c r="O14" s="25">
        <v>91332.781000000003</v>
      </c>
      <c r="P14" s="25">
        <v>34366.387000000002</v>
      </c>
      <c r="Q14" s="25">
        <v>60143.995999999999</v>
      </c>
      <c r="R14" s="26">
        <v>59294.148000000001</v>
      </c>
      <c r="S14" s="26">
        <v>51949.218999999997</v>
      </c>
      <c r="T14" s="26">
        <v>35103.921999999999</v>
      </c>
      <c r="U14" s="26">
        <v>25994.958999999999</v>
      </c>
      <c r="V14" s="26">
        <v>41287.461000000003</v>
      </c>
      <c r="W14" s="26">
        <v>69861.312999999995</v>
      </c>
      <c r="X14" s="26">
        <v>32936.839999999997</v>
      </c>
      <c r="Y14" s="26">
        <v>47236.773000000001</v>
      </c>
      <c r="Z14" s="26">
        <v>51013.542999999998</v>
      </c>
      <c r="AA14" s="26">
        <v>43685.862999999998</v>
      </c>
      <c r="AB14" s="26">
        <v>81183.718999999997</v>
      </c>
      <c r="AC14" s="26">
        <v>33177.976999999999</v>
      </c>
      <c r="AD14" s="26">
        <v>71560.960999999996</v>
      </c>
      <c r="AE14" s="26">
        <v>50241.891000000003</v>
      </c>
      <c r="AF14" s="26">
        <v>57506.324000000001</v>
      </c>
      <c r="AG14" s="26">
        <v>45569.815999999999</v>
      </c>
      <c r="AH14" s="26">
        <v>72069.125</v>
      </c>
      <c r="AI14" s="26">
        <v>50452.91</v>
      </c>
      <c r="AJ14" s="26">
        <v>36900.167999999998</v>
      </c>
      <c r="AK14" s="26">
        <v>59320.858999999997</v>
      </c>
      <c r="AL14" s="26">
        <v>56554.004000000001</v>
      </c>
      <c r="AM14" s="26">
        <v>65686.358999999997</v>
      </c>
      <c r="AN14" s="26">
        <v>46168.167999999998</v>
      </c>
      <c r="AO14" s="26">
        <v>71438.148000000001</v>
      </c>
      <c r="AP14" s="26">
        <v>45313.116999999998</v>
      </c>
      <c r="AQ14" s="26">
        <v>207736.56299999999</v>
      </c>
      <c r="AR14" s="26">
        <v>69831.616999999998</v>
      </c>
      <c r="AS14" s="26">
        <v>47835.315999999999</v>
      </c>
      <c r="AT14" s="26">
        <v>77099.164000000004</v>
      </c>
      <c r="AU14" s="26">
        <v>64688.245999999999</v>
      </c>
      <c r="AV14" s="26">
        <v>80379.883000000002</v>
      </c>
      <c r="AW14" s="26">
        <v>57133.605000000003</v>
      </c>
      <c r="AX14" s="26">
        <v>121341.57799999999</v>
      </c>
      <c r="AY14" s="26">
        <v>215451.46900000001</v>
      </c>
      <c r="AZ14" s="26">
        <v>125257.95299999999</v>
      </c>
      <c r="BA14" s="26">
        <v>105447.344</v>
      </c>
      <c r="BB14" s="26">
        <v>94244.531000000003</v>
      </c>
      <c r="BC14" s="26">
        <v>144208.03099999999</v>
      </c>
      <c r="BD14" s="26">
        <v>60481.413999999997</v>
      </c>
      <c r="BE14" s="26">
        <v>50721.987999999998</v>
      </c>
      <c r="BF14" s="26">
        <v>103277.461</v>
      </c>
      <c r="BG14" s="26">
        <v>75004.952999999994</v>
      </c>
      <c r="BH14" s="26">
        <v>96479.375</v>
      </c>
      <c r="BI14" s="26">
        <v>142146.71900000001</v>
      </c>
      <c r="BJ14" s="26">
        <v>186028.734</v>
      </c>
      <c r="BK14" s="26">
        <v>96127.781000000003</v>
      </c>
      <c r="BL14" s="26">
        <v>105945.594</v>
      </c>
      <c r="BM14" s="26">
        <v>46876.277000000002</v>
      </c>
      <c r="BN14" s="26">
        <v>79608.827999999994</v>
      </c>
      <c r="BO14" s="26">
        <v>88442.047000000006</v>
      </c>
      <c r="BP14" s="25">
        <v>106988.81299999999</v>
      </c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</row>
    <row r="15" spans="1:403" s="11" customFormat="1" x14ac:dyDescent="0.25">
      <c r="A15" s="11" t="s">
        <v>3</v>
      </c>
      <c r="B15" s="11" t="s">
        <v>149</v>
      </c>
      <c r="C15" s="29">
        <v>6828.4840000000004</v>
      </c>
      <c r="D15" s="29">
        <v>2514.3389999999999</v>
      </c>
      <c r="E15" s="29">
        <v>4408.7290000000003</v>
      </c>
      <c r="F15" s="29">
        <v>4028.5659999999998</v>
      </c>
      <c r="G15" s="29">
        <v>1897.4590000000001</v>
      </c>
      <c r="H15" s="29">
        <v>4523.2330000000002</v>
      </c>
      <c r="I15" s="29">
        <v>4190.2439999999997</v>
      </c>
      <c r="J15" s="29">
        <v>4296.2780000000002</v>
      </c>
      <c r="K15" s="29">
        <v>5203.78</v>
      </c>
      <c r="L15" s="29">
        <v>2238.62</v>
      </c>
      <c r="M15" s="29">
        <v>1083.768</v>
      </c>
      <c r="N15" s="29">
        <v>2672.0770000000002</v>
      </c>
      <c r="O15" s="29">
        <v>10575.712</v>
      </c>
      <c r="P15" s="29">
        <v>2355.701</v>
      </c>
      <c r="Q15" s="29">
        <v>3672.9140000000002</v>
      </c>
      <c r="R15" s="29">
        <v>4208.491</v>
      </c>
      <c r="S15" s="29">
        <v>3206.9690000000001</v>
      </c>
      <c r="T15" s="29">
        <v>1759.46</v>
      </c>
      <c r="U15" s="29">
        <v>2742.3679999999999</v>
      </c>
      <c r="V15" s="29">
        <v>2405.527</v>
      </c>
      <c r="W15" s="29">
        <v>5762.3559999999998</v>
      </c>
      <c r="X15" s="29">
        <v>2225.9989999999998</v>
      </c>
      <c r="Y15" s="29">
        <v>3147.942</v>
      </c>
      <c r="Z15" s="29">
        <v>3200.395</v>
      </c>
      <c r="AA15" s="29">
        <v>1972.58</v>
      </c>
      <c r="AB15" s="29">
        <v>5877.4669999999996</v>
      </c>
      <c r="AC15" s="29">
        <v>1434.442</v>
      </c>
      <c r="AD15" s="29">
        <v>9078.652</v>
      </c>
      <c r="AE15" s="29">
        <v>5110.8220000000001</v>
      </c>
      <c r="AF15" s="29">
        <v>3211.2</v>
      </c>
      <c r="AG15" s="29">
        <v>2665.8809999999999</v>
      </c>
      <c r="AH15" s="29">
        <v>4023.828</v>
      </c>
      <c r="AI15" s="29">
        <v>3931.4870000000001</v>
      </c>
      <c r="AJ15" s="29">
        <v>3389.1329999999998</v>
      </c>
      <c r="AK15" s="29">
        <v>5930.3410000000003</v>
      </c>
      <c r="AL15" s="29">
        <v>3459.0839999999998</v>
      </c>
      <c r="AM15" s="29">
        <v>5086.884</v>
      </c>
      <c r="AN15" s="29">
        <v>4479.6019999999999</v>
      </c>
      <c r="AO15" s="29">
        <v>5024.826</v>
      </c>
      <c r="AP15" s="29">
        <v>16975.613000000001</v>
      </c>
      <c r="AQ15" s="29">
        <v>29593.065999999999</v>
      </c>
      <c r="AR15" s="29">
        <v>6245.3519999999999</v>
      </c>
      <c r="AS15" s="29">
        <v>8997.9830000000002</v>
      </c>
      <c r="AT15" s="29">
        <v>6523.2740000000003</v>
      </c>
      <c r="AU15" s="29">
        <v>4917.8509999999997</v>
      </c>
      <c r="AV15" s="29">
        <v>6194.3710000000001</v>
      </c>
      <c r="AW15" s="29">
        <v>2800.2629999999999</v>
      </c>
      <c r="AX15" s="29">
        <v>12179.477999999999</v>
      </c>
      <c r="AY15" s="29">
        <v>25170.486000000001</v>
      </c>
      <c r="AZ15" s="29">
        <v>8118.9260000000004</v>
      </c>
      <c r="BA15" s="29">
        <v>7488.2039999999997</v>
      </c>
      <c r="BB15" s="29">
        <v>8571.0249999999996</v>
      </c>
      <c r="BC15" s="29">
        <v>9903.4789999999994</v>
      </c>
      <c r="BD15" s="29">
        <v>4675.8389999999999</v>
      </c>
      <c r="BE15" s="29">
        <v>2933.6750000000002</v>
      </c>
      <c r="BF15" s="29">
        <v>5190.3109999999997</v>
      </c>
      <c r="BG15" s="29">
        <v>3438.672</v>
      </c>
      <c r="BH15" s="29">
        <v>9864.5519999999997</v>
      </c>
      <c r="BI15" s="29">
        <v>9959.7279999999992</v>
      </c>
      <c r="BJ15" s="29">
        <v>18235.055</v>
      </c>
      <c r="BK15" s="29">
        <v>6206.0439999999999</v>
      </c>
      <c r="BL15" s="29">
        <v>6445.2569999999996</v>
      </c>
      <c r="BM15" s="29">
        <v>2942.0639999999999</v>
      </c>
      <c r="BN15" s="29">
        <v>6718.2860000000001</v>
      </c>
      <c r="BO15" s="29">
        <v>4340.2969999999996</v>
      </c>
      <c r="BP15" s="29">
        <v>8158.0540000000001</v>
      </c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12"/>
    </row>
    <row r="16" spans="1:403" x14ac:dyDescent="0.25">
      <c r="A16" s="9" t="s">
        <v>3</v>
      </c>
      <c r="B16" s="15" t="s">
        <v>150</v>
      </c>
      <c r="C16" s="25">
        <v>2029.0229999999999</v>
      </c>
      <c r="D16" s="25" t="s">
        <v>326</v>
      </c>
      <c r="E16" s="25">
        <v>1281.229</v>
      </c>
      <c r="F16" s="25">
        <v>1644.2729999999999</v>
      </c>
      <c r="G16" s="25">
        <v>977.51</v>
      </c>
      <c r="H16" s="25">
        <v>826.25</v>
      </c>
      <c r="I16" s="25" t="s">
        <v>326</v>
      </c>
      <c r="J16" s="25" t="s">
        <v>326</v>
      </c>
      <c r="K16" s="25" t="s">
        <v>326</v>
      </c>
      <c r="L16" s="25">
        <v>809.99599999999998</v>
      </c>
      <c r="M16" s="25" t="s">
        <v>326</v>
      </c>
      <c r="N16" s="25">
        <v>882.91099999999994</v>
      </c>
      <c r="O16" s="25">
        <v>951.06</v>
      </c>
      <c r="P16" s="25" t="s">
        <v>326</v>
      </c>
      <c r="Q16" s="25">
        <v>881.55700000000002</v>
      </c>
      <c r="R16" s="26" t="s">
        <v>326</v>
      </c>
      <c r="S16" s="26">
        <v>846.67100000000005</v>
      </c>
      <c r="T16" s="26" t="s">
        <v>326</v>
      </c>
      <c r="U16" s="26" t="s">
        <v>326</v>
      </c>
      <c r="V16" s="26">
        <v>1036.7190000000001</v>
      </c>
      <c r="W16" s="26">
        <v>1479.463</v>
      </c>
      <c r="X16" s="26" t="s">
        <v>326</v>
      </c>
      <c r="Y16" s="26" t="s">
        <v>326</v>
      </c>
      <c r="Z16" s="26">
        <v>1154.4059999999999</v>
      </c>
      <c r="AA16" s="26">
        <v>1303.212</v>
      </c>
      <c r="AB16" s="26">
        <v>1474.261</v>
      </c>
      <c r="AC16" s="26" t="s">
        <v>326</v>
      </c>
      <c r="AD16" s="26" t="s">
        <v>326</v>
      </c>
      <c r="AE16" s="26">
        <v>1077.345</v>
      </c>
      <c r="AF16" s="26">
        <v>1219.2349999999999</v>
      </c>
      <c r="AG16" s="26">
        <v>883.34699999999998</v>
      </c>
      <c r="AH16" s="26">
        <v>2490.5259999999998</v>
      </c>
      <c r="AI16" s="26" t="s">
        <v>326</v>
      </c>
      <c r="AJ16" s="26" t="s">
        <v>326</v>
      </c>
      <c r="AK16" s="26" t="s">
        <v>326</v>
      </c>
      <c r="AL16" s="26">
        <v>1484.768</v>
      </c>
      <c r="AM16" s="26">
        <v>1010.566</v>
      </c>
      <c r="AN16" s="26">
        <v>894.79100000000005</v>
      </c>
      <c r="AO16" s="26">
        <v>1065.067</v>
      </c>
      <c r="AP16" s="26">
        <v>4374.8490000000002</v>
      </c>
      <c r="AQ16" s="26">
        <v>1412.8340000000001</v>
      </c>
      <c r="AR16" s="26">
        <v>1807.1289999999999</v>
      </c>
      <c r="AS16" s="26" t="s">
        <v>326</v>
      </c>
      <c r="AT16" s="26">
        <v>1115.309</v>
      </c>
      <c r="AU16" s="26">
        <v>859.91399999999999</v>
      </c>
      <c r="AV16" s="26">
        <v>1714.518</v>
      </c>
      <c r="AW16" s="26">
        <v>1358.4349999999999</v>
      </c>
      <c r="AX16" s="26">
        <v>2973.6570000000002</v>
      </c>
      <c r="AY16" s="26">
        <v>1616.5029999999999</v>
      </c>
      <c r="AZ16" s="26">
        <v>2380.7510000000002</v>
      </c>
      <c r="BA16" s="26">
        <v>1985.538</v>
      </c>
      <c r="BB16" s="26">
        <v>2012.4749999999999</v>
      </c>
      <c r="BC16" s="26">
        <v>2886.6610000000001</v>
      </c>
      <c r="BD16" s="26">
        <v>1068.912</v>
      </c>
      <c r="BE16" s="26" t="s">
        <v>326</v>
      </c>
      <c r="BF16" s="26">
        <v>2864.0940000000001</v>
      </c>
      <c r="BG16" s="26">
        <v>2915.3270000000002</v>
      </c>
      <c r="BH16" s="26">
        <v>888.21400000000006</v>
      </c>
      <c r="BI16" s="26">
        <v>3108.8609999999999</v>
      </c>
      <c r="BJ16" s="26">
        <v>2081.5940000000001</v>
      </c>
      <c r="BK16" s="26">
        <v>3132.4290000000001</v>
      </c>
      <c r="BL16" s="26">
        <v>2774.5230000000001</v>
      </c>
      <c r="BM16" s="26">
        <v>1311.354</v>
      </c>
      <c r="BN16" s="26">
        <v>841.19799999999998</v>
      </c>
      <c r="BO16" s="26">
        <v>2296.0590000000002</v>
      </c>
      <c r="BP16" s="25">
        <v>1058.992</v>
      </c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</row>
    <row r="17" spans="1:403" s="14" customFormat="1" x14ac:dyDescent="0.25">
      <c r="A17" s="14" t="s">
        <v>3</v>
      </c>
      <c r="B17" s="14" t="s">
        <v>14</v>
      </c>
      <c r="C17" s="30">
        <v>554422</v>
      </c>
      <c r="D17" s="30">
        <v>867946.75</v>
      </c>
      <c r="E17" s="30">
        <v>674294.06299999997</v>
      </c>
      <c r="F17" s="30">
        <v>1041990.313</v>
      </c>
      <c r="G17" s="30">
        <v>796854.31299999997</v>
      </c>
      <c r="H17" s="30">
        <v>1517562.375</v>
      </c>
      <c r="I17" s="30">
        <v>1335465.625</v>
      </c>
      <c r="J17" s="30">
        <v>1050868.75</v>
      </c>
      <c r="K17" s="30">
        <v>718776.25</v>
      </c>
      <c r="L17" s="30">
        <v>994954.93799999997</v>
      </c>
      <c r="M17" s="30">
        <v>630655.5</v>
      </c>
      <c r="N17" s="30">
        <v>1175072.75</v>
      </c>
      <c r="O17" s="30">
        <v>1007820.625</v>
      </c>
      <c r="P17" s="30">
        <v>1192473.5</v>
      </c>
      <c r="Q17" s="30">
        <v>1076195.25</v>
      </c>
      <c r="R17" s="30">
        <v>955692.56299999997</v>
      </c>
      <c r="S17" s="30">
        <v>1336717.625</v>
      </c>
      <c r="T17" s="30">
        <v>668827.375</v>
      </c>
      <c r="U17" s="30">
        <v>691687.31299999997</v>
      </c>
      <c r="V17" s="30">
        <v>1091558.125</v>
      </c>
      <c r="W17" s="30">
        <v>789649.375</v>
      </c>
      <c r="X17" s="30">
        <v>1015709.813</v>
      </c>
      <c r="Y17" s="30">
        <v>877175.06299999997</v>
      </c>
      <c r="Z17" s="30">
        <v>1077208.625</v>
      </c>
      <c r="AA17" s="30">
        <v>1130547.75</v>
      </c>
      <c r="AB17" s="30">
        <v>905929.125</v>
      </c>
      <c r="AC17" s="30">
        <v>815240.625</v>
      </c>
      <c r="AD17" s="30">
        <v>782605.18799999997</v>
      </c>
      <c r="AE17" s="30">
        <v>1184774.75</v>
      </c>
      <c r="AF17" s="30">
        <v>1189545.25</v>
      </c>
      <c r="AG17" s="30">
        <v>1263397</v>
      </c>
      <c r="AH17" s="30">
        <v>914795.375</v>
      </c>
      <c r="AI17" s="30">
        <v>1382882.25</v>
      </c>
      <c r="AJ17" s="30">
        <v>1211541.125</v>
      </c>
      <c r="AK17" s="30">
        <v>1136106.5</v>
      </c>
      <c r="AL17" s="30">
        <v>1049969.25</v>
      </c>
      <c r="AM17" s="30">
        <v>953818.25</v>
      </c>
      <c r="AN17" s="30">
        <v>462712.25</v>
      </c>
      <c r="AO17" s="30">
        <v>1079239.375</v>
      </c>
      <c r="AP17" s="30">
        <v>1062821.25</v>
      </c>
      <c r="AQ17" s="30">
        <v>1217238.75</v>
      </c>
      <c r="AR17" s="30">
        <v>1123246.75</v>
      </c>
      <c r="AS17" s="30">
        <v>794082.31299999997</v>
      </c>
      <c r="AT17" s="30">
        <v>1091748.75</v>
      </c>
      <c r="AU17" s="30">
        <v>1173957.75</v>
      </c>
      <c r="AV17" s="30">
        <v>1007953.188</v>
      </c>
      <c r="AW17" s="30">
        <v>1067254.25</v>
      </c>
      <c r="AX17" s="30">
        <v>946548.125</v>
      </c>
      <c r="AY17" s="30">
        <v>928897.06299999997</v>
      </c>
      <c r="AZ17" s="30">
        <v>989777.43799999997</v>
      </c>
      <c r="BA17" s="30">
        <v>628133.06299999997</v>
      </c>
      <c r="BB17" s="30">
        <v>978834.18799999997</v>
      </c>
      <c r="BC17" s="30">
        <v>795719.06299999997</v>
      </c>
      <c r="BD17" s="30">
        <v>1073407</v>
      </c>
      <c r="BE17" s="30">
        <v>852403</v>
      </c>
      <c r="BF17" s="30">
        <v>923484.625</v>
      </c>
      <c r="BG17" s="30">
        <v>709388.375</v>
      </c>
      <c r="BH17" s="30">
        <v>784159.93799999997</v>
      </c>
      <c r="BI17" s="30">
        <v>954317.81299999997</v>
      </c>
      <c r="BJ17" s="30">
        <v>323050.40600000002</v>
      </c>
      <c r="BK17" s="30">
        <v>577636.81299999997</v>
      </c>
      <c r="BL17" s="30">
        <v>405308.40600000002</v>
      </c>
      <c r="BM17" s="30">
        <v>947329.43799999997</v>
      </c>
      <c r="BN17" s="30">
        <v>757941.375</v>
      </c>
      <c r="BO17" s="30">
        <v>916305.25</v>
      </c>
      <c r="BP17" s="30">
        <v>929705.56299999997</v>
      </c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</row>
    <row r="18" spans="1:403" x14ac:dyDescent="0.25">
      <c r="A18" s="9" t="s">
        <v>3</v>
      </c>
      <c r="B18" s="15" t="s">
        <v>15</v>
      </c>
      <c r="C18" s="25">
        <v>880.87199999999996</v>
      </c>
      <c r="D18" s="25" t="s">
        <v>326</v>
      </c>
      <c r="E18" s="25" t="s">
        <v>326</v>
      </c>
      <c r="F18" s="25" t="s">
        <v>326</v>
      </c>
      <c r="G18" s="25" t="s">
        <v>326</v>
      </c>
      <c r="H18" s="25">
        <v>5102.03</v>
      </c>
      <c r="I18" s="25">
        <v>5773.9709999999995</v>
      </c>
      <c r="J18" s="25" t="s">
        <v>326</v>
      </c>
      <c r="K18" s="25" t="s">
        <v>326</v>
      </c>
      <c r="L18" s="25">
        <v>1900.203</v>
      </c>
      <c r="M18" s="25" t="s">
        <v>326</v>
      </c>
      <c r="N18" s="25">
        <v>2168.4690000000001</v>
      </c>
      <c r="O18" s="25">
        <v>2943.9589999999998</v>
      </c>
      <c r="P18" s="25">
        <v>2851.0160000000001</v>
      </c>
      <c r="Q18" s="25">
        <v>2867.6320000000001</v>
      </c>
      <c r="R18" s="26" t="s">
        <v>326</v>
      </c>
      <c r="S18" s="26">
        <v>3330.7040000000002</v>
      </c>
      <c r="T18" s="26" t="s">
        <v>326</v>
      </c>
      <c r="U18" s="26" t="s">
        <v>326</v>
      </c>
      <c r="V18" s="26">
        <v>1584.9369999999999</v>
      </c>
      <c r="W18" s="26" t="s">
        <v>326</v>
      </c>
      <c r="X18" s="26">
        <v>939.08600000000001</v>
      </c>
      <c r="Y18" s="26">
        <v>2808.1590000000001</v>
      </c>
      <c r="Z18" s="26">
        <v>3712.2530000000002</v>
      </c>
      <c r="AA18" s="26">
        <v>1109.4359999999999</v>
      </c>
      <c r="AB18" s="26">
        <v>3921.88</v>
      </c>
      <c r="AC18" s="26">
        <v>7825.6880000000001</v>
      </c>
      <c r="AD18" s="26" t="s">
        <v>326</v>
      </c>
      <c r="AE18" s="26">
        <v>3561.1120000000001</v>
      </c>
      <c r="AF18" s="26">
        <v>3293.1030000000001</v>
      </c>
      <c r="AG18" s="26">
        <v>2212.105</v>
      </c>
      <c r="AH18" s="26">
        <v>2601.0050000000001</v>
      </c>
      <c r="AI18" s="26">
        <v>2228.0709999999999</v>
      </c>
      <c r="AJ18" s="26">
        <v>1739.5989999999999</v>
      </c>
      <c r="AK18" s="26">
        <v>1598.39</v>
      </c>
      <c r="AL18" s="26">
        <v>6568.4229999999998</v>
      </c>
      <c r="AM18" s="26">
        <v>6537.884</v>
      </c>
      <c r="AN18" s="26">
        <v>4475.6000000000004</v>
      </c>
      <c r="AO18" s="26">
        <v>3841.03</v>
      </c>
      <c r="AP18" s="26">
        <v>2341.5929999999998</v>
      </c>
      <c r="AQ18" s="26">
        <v>33818.152000000002</v>
      </c>
      <c r="AR18" s="26">
        <v>9800.2039999999997</v>
      </c>
      <c r="AS18" s="26">
        <v>1825.027</v>
      </c>
      <c r="AT18" s="26">
        <v>5873.3029999999999</v>
      </c>
      <c r="AU18" s="26">
        <v>4610.8680000000004</v>
      </c>
      <c r="AV18" s="26">
        <v>6037.5929999999998</v>
      </c>
      <c r="AW18" s="26">
        <v>8183.3209999999999</v>
      </c>
      <c r="AX18" s="26">
        <v>8275.2479999999996</v>
      </c>
      <c r="AY18" s="26">
        <v>15974.137000000001</v>
      </c>
      <c r="AZ18" s="26">
        <v>27455.77</v>
      </c>
      <c r="BA18" s="26">
        <v>4799.0789999999997</v>
      </c>
      <c r="BB18" s="26">
        <v>8793.7710000000006</v>
      </c>
      <c r="BC18" s="26">
        <v>19099.059000000001</v>
      </c>
      <c r="BD18" s="26">
        <v>2783.0540000000001</v>
      </c>
      <c r="BE18" s="26">
        <v>1895.155</v>
      </c>
      <c r="BF18" s="26">
        <v>11941.875</v>
      </c>
      <c r="BG18" s="26">
        <v>2871.3589999999999</v>
      </c>
      <c r="BH18" s="26" t="s">
        <v>326</v>
      </c>
      <c r="BI18" s="26">
        <v>4236.3329999999996</v>
      </c>
      <c r="BJ18" s="26">
        <v>7095.9520000000002</v>
      </c>
      <c r="BK18" s="26">
        <v>11890.873</v>
      </c>
      <c r="BL18" s="26">
        <v>1573.32</v>
      </c>
      <c r="BM18" s="26">
        <v>6912.2780000000002</v>
      </c>
      <c r="BN18" s="26">
        <v>1582.8</v>
      </c>
      <c r="BO18" s="26">
        <v>4699.7669999999998</v>
      </c>
      <c r="BP18" s="25">
        <v>8273.7139999999999</v>
      </c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</row>
    <row r="19" spans="1:403" x14ac:dyDescent="0.25">
      <c r="A19" s="11" t="s">
        <v>3</v>
      </c>
      <c r="B19" s="16" t="s">
        <v>16</v>
      </c>
      <c r="C19" s="27" t="s">
        <v>326</v>
      </c>
      <c r="D19" s="27" t="s">
        <v>326</v>
      </c>
      <c r="E19" s="27" t="s">
        <v>326</v>
      </c>
      <c r="F19" s="27" t="s">
        <v>326</v>
      </c>
      <c r="G19" s="27" t="s">
        <v>326</v>
      </c>
      <c r="H19" s="27">
        <v>2398.3319999999999</v>
      </c>
      <c r="I19" s="27">
        <v>2772.4169999999999</v>
      </c>
      <c r="J19" s="27" t="s">
        <v>326</v>
      </c>
      <c r="K19" s="27" t="s">
        <v>326</v>
      </c>
      <c r="L19" s="27">
        <v>1012.58</v>
      </c>
      <c r="M19" s="27" t="s">
        <v>326</v>
      </c>
      <c r="N19" s="27">
        <v>1476.0239999999999</v>
      </c>
      <c r="O19" s="27">
        <v>1159.3030000000001</v>
      </c>
      <c r="P19" s="27">
        <v>1171.6759999999999</v>
      </c>
      <c r="Q19" s="27">
        <v>1774.396</v>
      </c>
      <c r="R19" s="28" t="s">
        <v>326</v>
      </c>
      <c r="S19" s="28">
        <v>1620.414</v>
      </c>
      <c r="T19" s="28" t="s">
        <v>326</v>
      </c>
      <c r="U19" s="28" t="s">
        <v>326</v>
      </c>
      <c r="V19" s="28" t="s">
        <v>326</v>
      </c>
      <c r="W19" s="28" t="s">
        <v>326</v>
      </c>
      <c r="X19" s="28" t="s">
        <v>326</v>
      </c>
      <c r="Y19" s="28">
        <v>1275.124</v>
      </c>
      <c r="Z19" s="28">
        <v>1690.1510000000001</v>
      </c>
      <c r="AA19" s="28" t="s">
        <v>326</v>
      </c>
      <c r="AB19" s="28">
        <v>1065.5029999999999</v>
      </c>
      <c r="AC19" s="28">
        <v>3130.2269999999999</v>
      </c>
      <c r="AD19" s="28" t="s">
        <v>326</v>
      </c>
      <c r="AE19" s="28">
        <v>2026.0450000000001</v>
      </c>
      <c r="AF19" s="28">
        <v>1706.93</v>
      </c>
      <c r="AG19" s="28">
        <v>1286.3399999999999</v>
      </c>
      <c r="AH19" s="28">
        <v>1149.28</v>
      </c>
      <c r="AI19" s="28">
        <v>1011.037</v>
      </c>
      <c r="AJ19" s="28" t="s">
        <v>326</v>
      </c>
      <c r="AK19" s="28" t="s">
        <v>326</v>
      </c>
      <c r="AL19" s="28">
        <v>4247.6000000000004</v>
      </c>
      <c r="AM19" s="28">
        <v>2113.451</v>
      </c>
      <c r="AN19" s="28">
        <v>1614.8409999999999</v>
      </c>
      <c r="AO19" s="28">
        <v>1946.028</v>
      </c>
      <c r="AP19" s="28">
        <v>1635.0609999999999</v>
      </c>
      <c r="AQ19" s="28">
        <v>12930.962</v>
      </c>
      <c r="AR19" s="28">
        <v>5323.0290000000005</v>
      </c>
      <c r="AS19" s="28" t="s">
        <v>326</v>
      </c>
      <c r="AT19" s="28">
        <v>2275.9789999999998</v>
      </c>
      <c r="AU19" s="28">
        <v>4104.0990000000002</v>
      </c>
      <c r="AV19" s="28">
        <v>2300.6759999999999</v>
      </c>
      <c r="AW19" s="28">
        <v>8077.6909999999998</v>
      </c>
      <c r="AX19" s="28">
        <v>5014.759</v>
      </c>
      <c r="AY19" s="28">
        <v>6282.9160000000002</v>
      </c>
      <c r="AZ19" s="28">
        <v>9162.27</v>
      </c>
      <c r="BA19" s="28">
        <v>1983.636</v>
      </c>
      <c r="BB19" s="28">
        <v>6072.7240000000002</v>
      </c>
      <c r="BC19" s="28">
        <v>9038.02</v>
      </c>
      <c r="BD19" s="28">
        <v>1965.41</v>
      </c>
      <c r="BE19" s="28">
        <v>1085.068</v>
      </c>
      <c r="BF19" s="28">
        <v>5646.2250000000004</v>
      </c>
      <c r="BG19" s="28">
        <v>2057.578</v>
      </c>
      <c r="BH19" s="28" t="s">
        <v>326</v>
      </c>
      <c r="BI19" s="28">
        <v>3094.299</v>
      </c>
      <c r="BJ19" s="28">
        <v>4596.0439999999999</v>
      </c>
      <c r="BK19" s="28">
        <v>8366.9609999999993</v>
      </c>
      <c r="BL19" s="28">
        <v>1689.6369999999999</v>
      </c>
      <c r="BM19" s="28">
        <v>3048.8629999999998</v>
      </c>
      <c r="BN19" s="28">
        <v>800.92</v>
      </c>
      <c r="BO19" s="28">
        <v>1441.883</v>
      </c>
      <c r="BP19" s="27">
        <v>3012.5070000000001</v>
      </c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</row>
    <row r="20" spans="1:403" x14ac:dyDescent="0.25">
      <c r="A20" s="9" t="s">
        <v>3</v>
      </c>
      <c r="B20" s="15" t="s">
        <v>17</v>
      </c>
      <c r="C20" s="25">
        <v>22868.421999999999</v>
      </c>
      <c r="D20" s="25">
        <v>3514.2719999999999</v>
      </c>
      <c r="E20" s="25">
        <v>4547.4480000000003</v>
      </c>
      <c r="F20" s="25">
        <v>8325.8150000000005</v>
      </c>
      <c r="G20" s="25">
        <v>7475.192</v>
      </c>
      <c r="H20" s="25">
        <v>50782.542999999998</v>
      </c>
      <c r="I20" s="25">
        <v>62471.133000000002</v>
      </c>
      <c r="J20" s="25">
        <v>5020.991</v>
      </c>
      <c r="K20" s="25">
        <v>4302.3410000000003</v>
      </c>
      <c r="L20" s="25">
        <v>35761.875</v>
      </c>
      <c r="M20" s="25">
        <v>1683.444</v>
      </c>
      <c r="N20" s="25">
        <v>27132.648000000001</v>
      </c>
      <c r="O20" s="25">
        <v>30352.486000000001</v>
      </c>
      <c r="P20" s="25">
        <v>31538.629000000001</v>
      </c>
      <c r="Q20" s="25">
        <v>50278.538999999997</v>
      </c>
      <c r="R20" s="26">
        <v>7364.2060000000001</v>
      </c>
      <c r="S20" s="26">
        <v>43491.434000000001</v>
      </c>
      <c r="T20" s="26">
        <v>9618.3680000000004</v>
      </c>
      <c r="U20" s="26">
        <v>1695.123</v>
      </c>
      <c r="V20" s="26">
        <v>25354.388999999999</v>
      </c>
      <c r="W20" s="26">
        <v>14248.689</v>
      </c>
      <c r="X20" s="26">
        <v>26156.061000000002</v>
      </c>
      <c r="Y20" s="26">
        <v>36023.351999999999</v>
      </c>
      <c r="Z20" s="26">
        <v>36357.125</v>
      </c>
      <c r="AA20" s="26">
        <v>32357.039000000001</v>
      </c>
      <c r="AB20" s="26">
        <v>31275.303</v>
      </c>
      <c r="AC20" s="26">
        <v>55840.445</v>
      </c>
      <c r="AD20" s="26">
        <v>8387.5030000000006</v>
      </c>
      <c r="AE20" s="26">
        <v>32776.347999999998</v>
      </c>
      <c r="AF20" s="26">
        <v>42462.98</v>
      </c>
      <c r="AG20" s="26">
        <v>35036.972999999998</v>
      </c>
      <c r="AH20" s="26">
        <v>37330.887000000002</v>
      </c>
      <c r="AI20" s="26">
        <v>31591.884999999998</v>
      </c>
      <c r="AJ20" s="26">
        <v>26588.386999999999</v>
      </c>
      <c r="AK20" s="26">
        <v>36172.805</v>
      </c>
      <c r="AL20" s="26">
        <v>66690.125</v>
      </c>
      <c r="AM20" s="26">
        <v>67793.633000000002</v>
      </c>
      <c r="AN20" s="26">
        <v>54912.421999999999</v>
      </c>
      <c r="AO20" s="26">
        <v>62722.883000000002</v>
      </c>
      <c r="AP20" s="26">
        <v>33506.218999999997</v>
      </c>
      <c r="AQ20" s="26">
        <v>158492.625</v>
      </c>
      <c r="AR20" s="26">
        <v>45889.445</v>
      </c>
      <c r="AS20" s="26">
        <v>37151.171999999999</v>
      </c>
      <c r="AT20" s="26">
        <v>58171.394999999997</v>
      </c>
      <c r="AU20" s="26">
        <v>36210.375</v>
      </c>
      <c r="AV20" s="26">
        <v>31477.567999999999</v>
      </c>
      <c r="AW20" s="26">
        <v>63228.559000000001</v>
      </c>
      <c r="AX20" s="26">
        <v>91180.358999999997</v>
      </c>
      <c r="AY20" s="26">
        <v>181963.79699999999</v>
      </c>
      <c r="AZ20" s="26">
        <v>139558.71900000001</v>
      </c>
      <c r="BA20" s="26">
        <v>98984.25</v>
      </c>
      <c r="BB20" s="26">
        <v>52135.43</v>
      </c>
      <c r="BC20" s="26">
        <v>89923.812999999995</v>
      </c>
      <c r="BD20" s="26">
        <v>31185.513999999999</v>
      </c>
      <c r="BE20" s="26">
        <v>21824.83</v>
      </c>
      <c r="BF20" s="26">
        <v>120159.633</v>
      </c>
      <c r="BG20" s="26">
        <v>35502.93</v>
      </c>
      <c r="BH20" s="26">
        <v>17061.723000000002</v>
      </c>
      <c r="BI20" s="26">
        <v>88292.054999999993</v>
      </c>
      <c r="BJ20" s="26">
        <v>81094.797000000006</v>
      </c>
      <c r="BK20" s="26">
        <v>90993.797000000006</v>
      </c>
      <c r="BL20" s="26">
        <v>52134.913999999997</v>
      </c>
      <c r="BM20" s="26">
        <v>46413.23</v>
      </c>
      <c r="BN20" s="26">
        <v>29431.322</v>
      </c>
      <c r="BO20" s="26">
        <v>74861.781000000003</v>
      </c>
      <c r="BP20" s="25">
        <v>96780.616999999998</v>
      </c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</row>
    <row r="21" spans="1:403" x14ac:dyDescent="0.25">
      <c r="A21" s="11" t="s">
        <v>3</v>
      </c>
      <c r="B21" s="16" t="s">
        <v>18</v>
      </c>
      <c r="C21" s="27">
        <v>13100.796</v>
      </c>
      <c r="D21" s="27">
        <v>2558.7020000000002</v>
      </c>
      <c r="E21" s="27">
        <v>5213.7479999999996</v>
      </c>
      <c r="F21" s="27">
        <v>8217.5409999999993</v>
      </c>
      <c r="G21" s="27">
        <v>4835.2129999999997</v>
      </c>
      <c r="H21" s="27">
        <v>39367.550999999999</v>
      </c>
      <c r="I21" s="27">
        <v>46382.16</v>
      </c>
      <c r="J21" s="27">
        <v>2463.1370000000002</v>
      </c>
      <c r="K21" s="27">
        <v>2490.4140000000002</v>
      </c>
      <c r="L21" s="27">
        <v>14404.851000000001</v>
      </c>
      <c r="M21" s="27">
        <v>2436.027</v>
      </c>
      <c r="N21" s="27">
        <v>29157.425999999999</v>
      </c>
      <c r="O21" s="27">
        <v>17535.026999999998</v>
      </c>
      <c r="P21" s="27">
        <v>12067.063</v>
      </c>
      <c r="Q21" s="27">
        <v>31149.530999999999</v>
      </c>
      <c r="R21" s="28">
        <v>2169.828</v>
      </c>
      <c r="S21" s="28">
        <v>23348.328000000001</v>
      </c>
      <c r="T21" s="28">
        <v>4265.7219999999998</v>
      </c>
      <c r="U21" s="28">
        <v>3693.2629999999999</v>
      </c>
      <c r="V21" s="28">
        <v>14521.924000000001</v>
      </c>
      <c r="W21" s="28">
        <v>14965.556</v>
      </c>
      <c r="X21" s="28">
        <v>7005.5730000000003</v>
      </c>
      <c r="Y21" s="28">
        <v>16380.307000000001</v>
      </c>
      <c r="Z21" s="28">
        <v>19383.322</v>
      </c>
      <c r="AA21" s="28">
        <v>13553.531000000001</v>
      </c>
      <c r="AB21" s="28">
        <v>21140.953000000001</v>
      </c>
      <c r="AC21" s="28">
        <v>33781.245999999999</v>
      </c>
      <c r="AD21" s="28">
        <v>3837.0340000000001</v>
      </c>
      <c r="AE21" s="28">
        <v>28405.695</v>
      </c>
      <c r="AF21" s="28">
        <v>26223.724999999999</v>
      </c>
      <c r="AG21" s="28">
        <v>23069.662</v>
      </c>
      <c r="AH21" s="28">
        <v>30045.391</v>
      </c>
      <c r="AI21" s="28">
        <v>11274.914000000001</v>
      </c>
      <c r="AJ21" s="28">
        <v>8754.99</v>
      </c>
      <c r="AK21" s="28">
        <v>8580.4760000000006</v>
      </c>
      <c r="AL21" s="28">
        <v>71788.422000000006</v>
      </c>
      <c r="AM21" s="28">
        <v>32952.449000000001</v>
      </c>
      <c r="AN21" s="28">
        <v>22719.916000000001</v>
      </c>
      <c r="AO21" s="28">
        <v>44811.233999999997</v>
      </c>
      <c r="AP21" s="28">
        <v>21099.375</v>
      </c>
      <c r="AQ21" s="28">
        <v>92997.773000000001</v>
      </c>
      <c r="AR21" s="28">
        <v>50608.02</v>
      </c>
      <c r="AS21" s="28">
        <v>12063.632</v>
      </c>
      <c r="AT21" s="28">
        <v>31563.511999999999</v>
      </c>
      <c r="AU21" s="28">
        <v>39789.82</v>
      </c>
      <c r="AV21" s="28">
        <v>34226.351999999999</v>
      </c>
      <c r="AW21" s="28">
        <v>90148.516000000003</v>
      </c>
      <c r="AX21" s="28">
        <v>99339.516000000003</v>
      </c>
      <c r="AY21" s="28">
        <v>124882.852</v>
      </c>
      <c r="AZ21" s="28">
        <v>98925.952999999994</v>
      </c>
      <c r="BA21" s="28">
        <v>39875.538999999997</v>
      </c>
      <c r="BB21" s="28">
        <v>60883.917999999998</v>
      </c>
      <c r="BC21" s="28">
        <v>93122.547000000006</v>
      </c>
      <c r="BD21" s="28">
        <v>32073.050999999999</v>
      </c>
      <c r="BE21" s="28">
        <v>18976.044999999998</v>
      </c>
      <c r="BF21" s="28">
        <v>106709</v>
      </c>
      <c r="BG21" s="28">
        <v>33766.866999999998</v>
      </c>
      <c r="BH21" s="28">
        <v>6973.991</v>
      </c>
      <c r="BI21" s="28">
        <v>77347.858999999997</v>
      </c>
      <c r="BJ21" s="28">
        <v>111731.69500000001</v>
      </c>
      <c r="BK21" s="28">
        <v>121120.906</v>
      </c>
      <c r="BL21" s="28">
        <v>56764.976999999999</v>
      </c>
      <c r="BM21" s="28">
        <v>38404.258000000002</v>
      </c>
      <c r="BN21" s="28">
        <v>19003.317999999999</v>
      </c>
      <c r="BO21" s="28">
        <v>29799.02</v>
      </c>
      <c r="BP21" s="27">
        <v>61405.065999999999</v>
      </c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</row>
    <row r="22" spans="1:403" x14ac:dyDescent="0.25">
      <c r="A22" s="9" t="s">
        <v>3</v>
      </c>
      <c r="B22" s="15" t="s">
        <v>19</v>
      </c>
      <c r="C22" s="25">
        <v>28044.532999999999</v>
      </c>
      <c r="D22" s="25">
        <v>10423.009</v>
      </c>
      <c r="E22" s="25">
        <v>14740.5</v>
      </c>
      <c r="F22" s="25">
        <v>18190.956999999999</v>
      </c>
      <c r="G22" s="25">
        <v>21776.928</v>
      </c>
      <c r="H22" s="25">
        <v>44629.065999999999</v>
      </c>
      <c r="I22" s="25">
        <v>56243.016000000003</v>
      </c>
      <c r="J22" s="25">
        <v>12003.074000000001</v>
      </c>
      <c r="K22" s="25">
        <v>12547.611999999999</v>
      </c>
      <c r="L22" s="25">
        <v>48323.461000000003</v>
      </c>
      <c r="M22" s="25">
        <v>7529.75</v>
      </c>
      <c r="N22" s="25">
        <v>30482.226999999999</v>
      </c>
      <c r="O22" s="25">
        <v>31438.16</v>
      </c>
      <c r="P22" s="25">
        <v>27371.300999999999</v>
      </c>
      <c r="Q22" s="25">
        <v>53858.906000000003</v>
      </c>
      <c r="R22" s="26">
        <v>12976.264999999999</v>
      </c>
      <c r="S22" s="26">
        <v>42083.300999999999</v>
      </c>
      <c r="T22" s="26">
        <v>21825.436000000002</v>
      </c>
      <c r="U22" s="26">
        <v>6807.2910000000002</v>
      </c>
      <c r="V22" s="26">
        <v>35547.805</v>
      </c>
      <c r="W22" s="26">
        <v>28403.613000000001</v>
      </c>
      <c r="X22" s="26">
        <v>41443.472999999998</v>
      </c>
      <c r="Y22" s="26">
        <v>32127.013999999999</v>
      </c>
      <c r="Z22" s="26">
        <v>37998.754000000001</v>
      </c>
      <c r="AA22" s="26">
        <v>40035.968999999997</v>
      </c>
      <c r="AB22" s="26">
        <v>33186.008000000002</v>
      </c>
      <c r="AC22" s="26">
        <v>40794.133000000002</v>
      </c>
      <c r="AD22" s="26">
        <v>21772.76</v>
      </c>
      <c r="AE22" s="26">
        <v>38312.851999999999</v>
      </c>
      <c r="AF22" s="26">
        <v>38081.336000000003</v>
      </c>
      <c r="AG22" s="26">
        <v>29197.241999999998</v>
      </c>
      <c r="AH22" s="26">
        <v>50454.616999999998</v>
      </c>
      <c r="AI22" s="26">
        <v>30008.276999999998</v>
      </c>
      <c r="AJ22" s="26">
        <v>30972.370999999999</v>
      </c>
      <c r="AK22" s="26">
        <v>29264.815999999999</v>
      </c>
      <c r="AL22" s="26">
        <v>59076.417999999998</v>
      </c>
      <c r="AM22" s="26">
        <v>52865.254000000001</v>
      </c>
      <c r="AN22" s="26">
        <v>44545.383000000002</v>
      </c>
      <c r="AO22" s="26">
        <v>47851.292999999998</v>
      </c>
      <c r="AP22" s="26">
        <v>50685.082000000002</v>
      </c>
      <c r="AQ22" s="26">
        <v>106054.656</v>
      </c>
      <c r="AR22" s="26">
        <v>45332.957000000002</v>
      </c>
      <c r="AS22" s="26">
        <v>32812.148000000001</v>
      </c>
      <c r="AT22" s="26">
        <v>38079.487999999998</v>
      </c>
      <c r="AU22" s="26">
        <v>37014.233999999997</v>
      </c>
      <c r="AV22" s="26">
        <v>33142.995999999999</v>
      </c>
      <c r="AW22" s="26">
        <v>41417.788999999997</v>
      </c>
      <c r="AX22" s="26">
        <v>87182.641000000003</v>
      </c>
      <c r="AY22" s="26">
        <v>157688</v>
      </c>
      <c r="AZ22" s="26">
        <v>128670.17200000001</v>
      </c>
      <c r="BA22" s="26">
        <v>86970.601999999999</v>
      </c>
      <c r="BB22" s="26">
        <v>60986.167999999998</v>
      </c>
      <c r="BC22" s="26">
        <v>102933.727</v>
      </c>
      <c r="BD22" s="26">
        <v>36462.684000000001</v>
      </c>
      <c r="BE22" s="26">
        <v>26522.629000000001</v>
      </c>
      <c r="BF22" s="26">
        <v>106475.44500000001</v>
      </c>
      <c r="BG22" s="26">
        <v>46031.093999999997</v>
      </c>
      <c r="BH22" s="26">
        <v>23810.018</v>
      </c>
      <c r="BI22" s="26">
        <v>72253.585999999996</v>
      </c>
      <c r="BJ22" s="26">
        <v>88921.077999999994</v>
      </c>
      <c r="BK22" s="26">
        <v>68433.108999999997</v>
      </c>
      <c r="BL22" s="26">
        <v>51055.519999999997</v>
      </c>
      <c r="BM22" s="26">
        <v>47794.855000000003</v>
      </c>
      <c r="BN22" s="26">
        <v>35535.5</v>
      </c>
      <c r="BO22" s="26">
        <v>55492.559000000001</v>
      </c>
      <c r="BP22" s="25">
        <v>69063.702999999994</v>
      </c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</row>
    <row r="23" spans="1:403" x14ac:dyDescent="0.25">
      <c r="A23" s="11" t="s">
        <v>3</v>
      </c>
      <c r="B23" s="16" t="s">
        <v>20</v>
      </c>
      <c r="C23" s="27">
        <v>344757.78100000002</v>
      </c>
      <c r="D23" s="27">
        <v>80754.625</v>
      </c>
      <c r="E23" s="27">
        <v>154658.67199999999</v>
      </c>
      <c r="F23" s="27">
        <v>163999.21900000001</v>
      </c>
      <c r="G23" s="27">
        <v>126426.44500000001</v>
      </c>
      <c r="H23" s="27">
        <v>234263.07800000001</v>
      </c>
      <c r="I23" s="27">
        <v>339393.125</v>
      </c>
      <c r="J23" s="27">
        <v>61479.035000000003</v>
      </c>
      <c r="K23" s="27">
        <v>77934.133000000002</v>
      </c>
      <c r="L23" s="27">
        <v>133824.70300000001</v>
      </c>
      <c r="M23" s="27">
        <v>46646.938000000002</v>
      </c>
      <c r="N23" s="27">
        <v>183032.84400000001</v>
      </c>
      <c r="O23" s="27">
        <v>245439.90599999999</v>
      </c>
      <c r="P23" s="27">
        <v>108615</v>
      </c>
      <c r="Q23" s="27">
        <v>230784.266</v>
      </c>
      <c r="R23" s="28">
        <v>74878.289000000004</v>
      </c>
      <c r="S23" s="28">
        <v>221535.46900000001</v>
      </c>
      <c r="T23" s="28">
        <v>97741.133000000002</v>
      </c>
      <c r="U23" s="28">
        <v>55112.785000000003</v>
      </c>
      <c r="V23" s="28">
        <v>134937.40599999999</v>
      </c>
      <c r="W23" s="28">
        <v>170399.42199999999</v>
      </c>
      <c r="X23" s="28">
        <v>94323.233999999997</v>
      </c>
      <c r="Y23" s="28">
        <v>123237.602</v>
      </c>
      <c r="Z23" s="28">
        <v>153087.53099999999</v>
      </c>
      <c r="AA23" s="28">
        <v>194181.75</v>
      </c>
      <c r="AB23" s="28">
        <v>248797.31299999999</v>
      </c>
      <c r="AC23" s="28">
        <v>182526.016</v>
      </c>
      <c r="AD23" s="28">
        <v>107990.633</v>
      </c>
      <c r="AE23" s="28">
        <v>167265.766</v>
      </c>
      <c r="AF23" s="28">
        <v>169151.09400000001</v>
      </c>
      <c r="AG23" s="28">
        <v>149158.109</v>
      </c>
      <c r="AH23" s="28">
        <v>393828.84399999998</v>
      </c>
      <c r="AI23" s="28">
        <v>123722.508</v>
      </c>
      <c r="AJ23" s="28">
        <v>107134.477</v>
      </c>
      <c r="AK23" s="28">
        <v>138857.09400000001</v>
      </c>
      <c r="AL23" s="28">
        <v>475369.75</v>
      </c>
      <c r="AM23" s="28">
        <v>272376.375</v>
      </c>
      <c r="AN23" s="28">
        <v>197969.109</v>
      </c>
      <c r="AO23" s="28">
        <v>347205.31300000002</v>
      </c>
      <c r="AP23" s="28">
        <v>150365.641</v>
      </c>
      <c r="AQ23" s="28">
        <v>656559.31299999997</v>
      </c>
      <c r="AR23" s="28">
        <v>221203.96900000001</v>
      </c>
      <c r="AS23" s="28">
        <v>153884.109</v>
      </c>
      <c r="AT23" s="28">
        <v>267758.43800000002</v>
      </c>
      <c r="AU23" s="28">
        <v>187974.266</v>
      </c>
      <c r="AV23" s="28">
        <v>298632.56300000002</v>
      </c>
      <c r="AW23" s="28">
        <v>317575</v>
      </c>
      <c r="AX23" s="28">
        <v>809201.68799999997</v>
      </c>
      <c r="AY23" s="28">
        <v>1251710.375</v>
      </c>
      <c r="AZ23" s="28">
        <v>499609.125</v>
      </c>
      <c r="BA23" s="28">
        <v>717271.375</v>
      </c>
      <c r="BB23" s="28">
        <v>445648.96899999998</v>
      </c>
      <c r="BC23" s="28">
        <v>970319.06299999997</v>
      </c>
      <c r="BD23" s="28">
        <v>226246.859</v>
      </c>
      <c r="BE23" s="28">
        <v>146340.95300000001</v>
      </c>
      <c r="BF23" s="28">
        <v>840972.875</v>
      </c>
      <c r="BG23" s="28">
        <v>326629.46899999998</v>
      </c>
      <c r="BH23" s="28">
        <v>148100.07800000001</v>
      </c>
      <c r="BI23" s="28">
        <v>738741.5</v>
      </c>
      <c r="BJ23" s="28">
        <v>1118573.875</v>
      </c>
      <c r="BK23" s="28">
        <v>724262.875</v>
      </c>
      <c r="BL23" s="28">
        <v>627107.875</v>
      </c>
      <c r="BM23" s="28">
        <v>301952.56300000002</v>
      </c>
      <c r="BN23" s="28">
        <v>237396.766</v>
      </c>
      <c r="BO23" s="28">
        <v>375747.21899999998</v>
      </c>
      <c r="BP23" s="27">
        <v>499262.40600000002</v>
      </c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</row>
    <row r="24" spans="1:403" x14ac:dyDescent="0.25">
      <c r="A24" s="9" t="s">
        <v>3</v>
      </c>
      <c r="B24" s="15" t="s">
        <v>21</v>
      </c>
      <c r="C24" s="25">
        <v>137419.15599999999</v>
      </c>
      <c r="D24" s="25">
        <v>49004.18</v>
      </c>
      <c r="E24" s="25">
        <v>78702.116999999998</v>
      </c>
      <c r="F24" s="25">
        <v>88458.585999999996</v>
      </c>
      <c r="G24" s="25">
        <v>47246.629000000001</v>
      </c>
      <c r="H24" s="25">
        <v>124298.69500000001</v>
      </c>
      <c r="I24" s="25">
        <v>119747.859</v>
      </c>
      <c r="J24" s="25">
        <v>48309.008000000002</v>
      </c>
      <c r="K24" s="25">
        <v>56942.175999999999</v>
      </c>
      <c r="L24" s="25">
        <v>66755.077999999994</v>
      </c>
      <c r="M24" s="25">
        <v>27720.245999999999</v>
      </c>
      <c r="N24" s="25">
        <v>102218.20299999999</v>
      </c>
      <c r="O24" s="25">
        <v>126710.25</v>
      </c>
      <c r="P24" s="25">
        <v>56522.741999999998</v>
      </c>
      <c r="Q24" s="25">
        <v>112941.79700000001</v>
      </c>
      <c r="R24" s="26">
        <v>63689.870999999999</v>
      </c>
      <c r="S24" s="26">
        <v>87398.57</v>
      </c>
      <c r="T24" s="26">
        <v>41462.336000000003</v>
      </c>
      <c r="U24" s="26">
        <v>36704.815999999999</v>
      </c>
      <c r="V24" s="26">
        <v>64272.917999999998</v>
      </c>
      <c r="W24" s="26">
        <v>112627.523</v>
      </c>
      <c r="X24" s="26">
        <v>47461.398000000001</v>
      </c>
      <c r="Y24" s="26">
        <v>78794.383000000002</v>
      </c>
      <c r="Z24" s="26">
        <v>72393.172000000006</v>
      </c>
      <c r="AA24" s="26">
        <v>69272.968999999997</v>
      </c>
      <c r="AB24" s="26">
        <v>118373.086</v>
      </c>
      <c r="AC24" s="26">
        <v>76131.952999999994</v>
      </c>
      <c r="AD24" s="26">
        <v>94918.983999999997</v>
      </c>
      <c r="AE24" s="26">
        <v>92751.351999999999</v>
      </c>
      <c r="AF24" s="26">
        <v>93455.023000000001</v>
      </c>
      <c r="AG24" s="26">
        <v>82583.562999999995</v>
      </c>
      <c r="AH24" s="26">
        <v>128024.18</v>
      </c>
      <c r="AI24" s="26">
        <v>78961.351999999999</v>
      </c>
      <c r="AJ24" s="26">
        <v>54463.495999999999</v>
      </c>
      <c r="AK24" s="26">
        <v>113967.95299999999</v>
      </c>
      <c r="AL24" s="26">
        <v>131459.67199999999</v>
      </c>
      <c r="AM24" s="26">
        <v>130147.211</v>
      </c>
      <c r="AN24" s="26">
        <v>95299.968999999997</v>
      </c>
      <c r="AO24" s="26">
        <v>131691.34400000001</v>
      </c>
      <c r="AP24" s="26">
        <v>143270.54699999999</v>
      </c>
      <c r="AQ24" s="26">
        <v>437856.15600000002</v>
      </c>
      <c r="AR24" s="26">
        <v>111339.141</v>
      </c>
      <c r="AS24" s="26">
        <v>131617.42199999999</v>
      </c>
      <c r="AT24" s="26">
        <v>117927.43</v>
      </c>
      <c r="AU24" s="26">
        <v>108301.117</v>
      </c>
      <c r="AV24" s="26">
        <v>146135.859</v>
      </c>
      <c r="AW24" s="26">
        <v>180769.125</v>
      </c>
      <c r="AX24" s="26">
        <v>253878.67199999999</v>
      </c>
      <c r="AY24" s="26">
        <v>771439.06299999997</v>
      </c>
      <c r="AZ24" s="26">
        <v>302197.96899999998</v>
      </c>
      <c r="BA24" s="26">
        <v>245903.18799999999</v>
      </c>
      <c r="BB24" s="26">
        <v>142188.53099999999</v>
      </c>
      <c r="BC24" s="26">
        <v>402092.43800000002</v>
      </c>
      <c r="BD24" s="26">
        <v>116925.219</v>
      </c>
      <c r="BE24" s="26">
        <v>100081.383</v>
      </c>
      <c r="BF24" s="26">
        <v>295954.84399999998</v>
      </c>
      <c r="BG24" s="26">
        <v>129341.758</v>
      </c>
      <c r="BH24" s="26">
        <v>136103.016</v>
      </c>
      <c r="BI24" s="26">
        <v>349912.84399999998</v>
      </c>
      <c r="BJ24" s="26">
        <v>603681.25</v>
      </c>
      <c r="BK24" s="26">
        <v>340166.59399999998</v>
      </c>
      <c r="BL24" s="26">
        <v>251998.71900000001</v>
      </c>
      <c r="BM24" s="26">
        <v>111426.617</v>
      </c>
      <c r="BN24" s="26">
        <v>118540.875</v>
      </c>
      <c r="BO24" s="26">
        <v>156426.65599999999</v>
      </c>
      <c r="BP24" s="25">
        <v>253062.21900000001</v>
      </c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</row>
    <row r="25" spans="1:403" x14ac:dyDescent="0.25">
      <c r="A25" s="11" t="s">
        <v>3</v>
      </c>
      <c r="B25" s="16" t="s">
        <v>22</v>
      </c>
      <c r="C25" s="27">
        <v>8949.2279999999992</v>
      </c>
      <c r="D25" s="27">
        <v>4684.4750000000004</v>
      </c>
      <c r="E25" s="27">
        <v>7976.0829999999996</v>
      </c>
      <c r="F25" s="27">
        <v>9716.9060000000009</v>
      </c>
      <c r="G25" s="27">
        <v>3715.355</v>
      </c>
      <c r="H25" s="27">
        <v>14852.448</v>
      </c>
      <c r="I25" s="27">
        <v>14350.744000000001</v>
      </c>
      <c r="J25" s="27">
        <v>5677.4629999999997</v>
      </c>
      <c r="K25" s="27">
        <v>5470.6689999999999</v>
      </c>
      <c r="L25" s="27">
        <v>6243.7610000000004</v>
      </c>
      <c r="M25" s="27">
        <v>3374.2</v>
      </c>
      <c r="N25" s="27">
        <v>11337.174999999999</v>
      </c>
      <c r="O25" s="27">
        <v>11836.813</v>
      </c>
      <c r="P25" s="27">
        <v>4064.64</v>
      </c>
      <c r="Q25" s="27">
        <v>12016.203</v>
      </c>
      <c r="R25" s="28">
        <v>5171.2299999999996</v>
      </c>
      <c r="S25" s="28">
        <v>8951.8459999999995</v>
      </c>
      <c r="T25" s="28">
        <v>3272.6419999999998</v>
      </c>
      <c r="U25" s="28">
        <v>6750.5159999999996</v>
      </c>
      <c r="V25" s="28">
        <v>6351.4989999999998</v>
      </c>
      <c r="W25" s="28">
        <v>12580.294</v>
      </c>
      <c r="X25" s="28">
        <v>4176.6490000000003</v>
      </c>
      <c r="Y25" s="28">
        <v>7919.0389999999998</v>
      </c>
      <c r="Z25" s="28">
        <v>8293.5030000000006</v>
      </c>
      <c r="AA25" s="28">
        <v>4385.1850000000004</v>
      </c>
      <c r="AB25" s="28">
        <v>11725.446</v>
      </c>
      <c r="AC25" s="28">
        <v>6210.9650000000001</v>
      </c>
      <c r="AD25" s="28">
        <v>9773.8610000000008</v>
      </c>
      <c r="AE25" s="28">
        <v>13283.441000000001</v>
      </c>
      <c r="AF25" s="28">
        <v>9469.8989999999994</v>
      </c>
      <c r="AG25" s="28">
        <v>8476.8269999999993</v>
      </c>
      <c r="AH25" s="28">
        <v>14665.589</v>
      </c>
      <c r="AI25" s="28">
        <v>5784.1940000000004</v>
      </c>
      <c r="AJ25" s="28">
        <v>4272.9849999999997</v>
      </c>
      <c r="AK25" s="28">
        <v>7711.3739999999998</v>
      </c>
      <c r="AL25" s="28">
        <v>15643.293</v>
      </c>
      <c r="AM25" s="28">
        <v>10297.206</v>
      </c>
      <c r="AN25" s="28">
        <v>6980.17</v>
      </c>
      <c r="AO25" s="28">
        <v>13341.465</v>
      </c>
      <c r="AP25" s="28">
        <v>20135.285</v>
      </c>
      <c r="AQ25" s="28">
        <v>39604.762000000002</v>
      </c>
      <c r="AR25" s="28">
        <v>14671.572</v>
      </c>
      <c r="AS25" s="28">
        <v>10529.795</v>
      </c>
      <c r="AT25" s="28">
        <v>14658.721</v>
      </c>
      <c r="AU25" s="28">
        <v>20730.34</v>
      </c>
      <c r="AV25" s="28">
        <v>17556.567999999999</v>
      </c>
      <c r="AW25" s="28">
        <v>23232.331999999999</v>
      </c>
      <c r="AX25" s="28">
        <v>26686.526999999998</v>
      </c>
      <c r="AY25" s="28">
        <v>60046.690999999999</v>
      </c>
      <c r="AZ25" s="28">
        <v>26876.812999999998</v>
      </c>
      <c r="BA25" s="28">
        <v>14797.128000000001</v>
      </c>
      <c r="BB25" s="28">
        <v>25191.238000000001</v>
      </c>
      <c r="BC25" s="28">
        <v>36360.68</v>
      </c>
      <c r="BD25" s="28">
        <v>15559.135</v>
      </c>
      <c r="BE25" s="28">
        <v>10680.862999999999</v>
      </c>
      <c r="BF25" s="28">
        <v>31160.460999999999</v>
      </c>
      <c r="BG25" s="28">
        <v>11071.088</v>
      </c>
      <c r="BH25" s="28">
        <v>11815.842000000001</v>
      </c>
      <c r="BI25" s="28">
        <v>33130.940999999999</v>
      </c>
      <c r="BJ25" s="28">
        <v>72002.891000000003</v>
      </c>
      <c r="BK25" s="28">
        <v>41804.957000000002</v>
      </c>
      <c r="BL25" s="28">
        <v>30334.613000000001</v>
      </c>
      <c r="BM25" s="28">
        <v>12099.121999999999</v>
      </c>
      <c r="BN25" s="28">
        <v>12942.966</v>
      </c>
      <c r="BO25" s="28">
        <v>12480.870999999999</v>
      </c>
      <c r="BP25" s="27">
        <v>35796.315999999999</v>
      </c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</row>
    <row r="26" spans="1:403" x14ac:dyDescent="0.25">
      <c r="A26" s="9" t="s">
        <v>3</v>
      </c>
      <c r="B26" s="15" t="s">
        <v>23</v>
      </c>
      <c r="C26" s="25">
        <v>7187.9430000000002</v>
      </c>
      <c r="D26" s="25">
        <v>2982.0790000000002</v>
      </c>
      <c r="E26" s="25">
        <v>5360.7380000000003</v>
      </c>
      <c r="F26" s="25">
        <v>5569.0929999999998</v>
      </c>
      <c r="G26" s="25">
        <v>7367.4189999999999</v>
      </c>
      <c r="H26" s="25">
        <v>7759.4340000000002</v>
      </c>
      <c r="I26" s="25">
        <v>6566.866</v>
      </c>
      <c r="J26" s="25">
        <v>5278.4359999999997</v>
      </c>
      <c r="K26" s="25">
        <v>4394.5720000000001</v>
      </c>
      <c r="L26" s="25">
        <v>7671.8440000000001</v>
      </c>
      <c r="M26" s="25">
        <v>2843.585</v>
      </c>
      <c r="N26" s="25">
        <v>6627.3710000000001</v>
      </c>
      <c r="O26" s="25">
        <v>4156.1819999999998</v>
      </c>
      <c r="P26" s="25">
        <v>6820.79</v>
      </c>
      <c r="Q26" s="25">
        <v>8536.8080000000009</v>
      </c>
      <c r="R26" s="26">
        <v>4556.7910000000002</v>
      </c>
      <c r="S26" s="26">
        <v>6975.884</v>
      </c>
      <c r="T26" s="26">
        <v>8442.2160000000003</v>
      </c>
      <c r="U26" s="26">
        <v>2232.6260000000002</v>
      </c>
      <c r="V26" s="26">
        <v>7925.9139999999998</v>
      </c>
      <c r="W26" s="26">
        <v>7525.9859999999999</v>
      </c>
      <c r="X26" s="26">
        <v>10592.759</v>
      </c>
      <c r="Y26" s="26">
        <v>7653.0789999999997</v>
      </c>
      <c r="Z26" s="26">
        <v>8246.5879999999997</v>
      </c>
      <c r="AA26" s="26">
        <v>11226.315000000001</v>
      </c>
      <c r="AB26" s="26">
        <v>7383.1610000000001</v>
      </c>
      <c r="AC26" s="26">
        <v>6753.66</v>
      </c>
      <c r="AD26" s="26">
        <v>7232.2</v>
      </c>
      <c r="AE26" s="26">
        <v>5834.4960000000001</v>
      </c>
      <c r="AF26" s="26">
        <v>6357.2889999999998</v>
      </c>
      <c r="AG26" s="26">
        <v>6292.58</v>
      </c>
      <c r="AH26" s="26">
        <v>6873.7079999999996</v>
      </c>
      <c r="AI26" s="26">
        <v>5854.05</v>
      </c>
      <c r="AJ26" s="26">
        <v>7105.4719999999998</v>
      </c>
      <c r="AK26" s="26">
        <v>6273.1819999999998</v>
      </c>
      <c r="AL26" s="26">
        <v>4672.2299999999996</v>
      </c>
      <c r="AM26" s="26">
        <v>8188.6729999999998</v>
      </c>
      <c r="AN26" s="26">
        <v>6471.1</v>
      </c>
      <c r="AO26" s="26">
        <v>5831.01</v>
      </c>
      <c r="AP26" s="26">
        <v>27090.346000000001</v>
      </c>
      <c r="AQ26" s="26">
        <v>9717.6959999999999</v>
      </c>
      <c r="AR26" s="26">
        <v>7160.8630000000003</v>
      </c>
      <c r="AS26" s="26">
        <v>6693.0119999999997</v>
      </c>
      <c r="AT26" s="26">
        <v>4693.5860000000002</v>
      </c>
      <c r="AU26" s="26">
        <v>6524.0889999999999</v>
      </c>
      <c r="AV26" s="26">
        <v>3186.95</v>
      </c>
      <c r="AW26" s="26">
        <v>6662.4440000000004</v>
      </c>
      <c r="AX26" s="26">
        <v>9576.6959999999999</v>
      </c>
      <c r="AY26" s="26">
        <v>11928.683999999999</v>
      </c>
      <c r="AZ26" s="26">
        <v>11636.393</v>
      </c>
      <c r="BA26" s="26">
        <v>7235.33</v>
      </c>
      <c r="BB26" s="26">
        <v>7236.7709999999997</v>
      </c>
      <c r="BC26" s="26">
        <v>8411.6460000000006</v>
      </c>
      <c r="BD26" s="26">
        <v>3986.768</v>
      </c>
      <c r="BE26" s="26">
        <v>6370.7809999999999</v>
      </c>
      <c r="BF26" s="26">
        <v>11121.561</v>
      </c>
      <c r="BG26" s="26">
        <v>8072.4989999999998</v>
      </c>
      <c r="BH26" s="26">
        <v>5874.9560000000001</v>
      </c>
      <c r="BI26" s="26">
        <v>5969.2759999999998</v>
      </c>
      <c r="BJ26" s="26">
        <v>5301.683</v>
      </c>
      <c r="BK26" s="26">
        <v>6094.0050000000001</v>
      </c>
      <c r="BL26" s="26">
        <v>6322.482</v>
      </c>
      <c r="BM26" s="26">
        <v>9243.9130000000005</v>
      </c>
      <c r="BN26" s="26">
        <v>6897.951</v>
      </c>
      <c r="BO26" s="26">
        <v>13838.717000000001</v>
      </c>
      <c r="BP26" s="25">
        <v>7658.1880000000001</v>
      </c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</row>
    <row r="27" spans="1:403" x14ac:dyDescent="0.25">
      <c r="A27" s="11" t="s">
        <v>3</v>
      </c>
      <c r="B27" s="16" t="s">
        <v>24</v>
      </c>
      <c r="C27" s="27">
        <v>82857.616999999998</v>
      </c>
      <c r="D27" s="27">
        <v>19715.633000000002</v>
      </c>
      <c r="E27" s="27">
        <v>42364.629000000001</v>
      </c>
      <c r="F27" s="27">
        <v>51949.383000000002</v>
      </c>
      <c r="G27" s="27">
        <v>27848.103999999999</v>
      </c>
      <c r="H27" s="27">
        <v>38404.891000000003</v>
      </c>
      <c r="I27" s="27">
        <v>44721.133000000002</v>
      </c>
      <c r="J27" s="27">
        <v>17332.925999999999</v>
      </c>
      <c r="K27" s="27">
        <v>18577.741999999998</v>
      </c>
      <c r="L27" s="27">
        <v>24995.873</v>
      </c>
      <c r="M27" s="27">
        <v>12821.266</v>
      </c>
      <c r="N27" s="27">
        <v>32085.668000000001</v>
      </c>
      <c r="O27" s="27">
        <v>41159.637000000002</v>
      </c>
      <c r="P27" s="27">
        <v>26984.008000000002</v>
      </c>
      <c r="Q27" s="27">
        <v>43325.516000000003</v>
      </c>
      <c r="R27" s="28">
        <v>14957.129000000001</v>
      </c>
      <c r="S27" s="28">
        <v>48078.5</v>
      </c>
      <c r="T27" s="28">
        <v>23375.759999999998</v>
      </c>
      <c r="U27" s="28">
        <v>15008.472</v>
      </c>
      <c r="V27" s="28">
        <v>38206.125</v>
      </c>
      <c r="W27" s="28">
        <v>49114.671999999999</v>
      </c>
      <c r="X27" s="28">
        <v>13864.947</v>
      </c>
      <c r="Y27" s="28">
        <v>20068.761999999999</v>
      </c>
      <c r="Z27" s="28">
        <v>22828.710999999999</v>
      </c>
      <c r="AA27" s="28">
        <v>62450.305</v>
      </c>
      <c r="AB27" s="28">
        <v>61314.016000000003</v>
      </c>
      <c r="AC27" s="28">
        <v>33550.277000000002</v>
      </c>
      <c r="AD27" s="28">
        <v>14878.844999999999</v>
      </c>
      <c r="AE27" s="28">
        <v>27789.523000000001</v>
      </c>
      <c r="AF27" s="28">
        <v>36343.082000000002</v>
      </c>
      <c r="AG27" s="28">
        <v>22307.995999999999</v>
      </c>
      <c r="AH27" s="28">
        <v>77102.75</v>
      </c>
      <c r="AI27" s="28">
        <v>18442.592000000001</v>
      </c>
      <c r="AJ27" s="28">
        <v>19879.789000000001</v>
      </c>
      <c r="AK27" s="28">
        <v>15802.856</v>
      </c>
      <c r="AL27" s="28">
        <v>50668.73</v>
      </c>
      <c r="AM27" s="28">
        <v>41603.523000000001</v>
      </c>
      <c r="AN27" s="28">
        <v>30769.822</v>
      </c>
      <c r="AO27" s="28">
        <v>41706.934000000001</v>
      </c>
      <c r="AP27" s="28">
        <v>65816.039000000004</v>
      </c>
      <c r="AQ27" s="28">
        <v>95912.952999999994</v>
      </c>
      <c r="AR27" s="28">
        <v>44806.402000000002</v>
      </c>
      <c r="AS27" s="28">
        <v>23207.851999999999</v>
      </c>
      <c r="AT27" s="28">
        <v>32636.898000000001</v>
      </c>
      <c r="AU27" s="28">
        <v>21475.59</v>
      </c>
      <c r="AV27" s="28">
        <v>38314.031000000003</v>
      </c>
      <c r="AW27" s="28">
        <v>37978.913999999997</v>
      </c>
      <c r="AX27" s="28">
        <v>143741.95300000001</v>
      </c>
      <c r="AY27" s="28">
        <v>180720.359</v>
      </c>
      <c r="AZ27" s="28">
        <v>152090.375</v>
      </c>
      <c r="BA27" s="28">
        <v>91283.710999999996</v>
      </c>
      <c r="BB27" s="28">
        <v>73106.101999999999</v>
      </c>
      <c r="BC27" s="28">
        <v>123592.234</v>
      </c>
      <c r="BD27" s="28">
        <v>26847.398000000001</v>
      </c>
      <c r="BE27" s="28">
        <v>21421.844000000001</v>
      </c>
      <c r="BF27" s="28">
        <v>128262.04700000001</v>
      </c>
      <c r="BG27" s="28">
        <v>66285.648000000001</v>
      </c>
      <c r="BH27" s="28">
        <v>40262.237999999998</v>
      </c>
      <c r="BI27" s="28">
        <v>104823.625</v>
      </c>
      <c r="BJ27" s="28">
        <v>128837.367</v>
      </c>
      <c r="BK27" s="28">
        <v>56998.690999999999</v>
      </c>
      <c r="BL27" s="28">
        <v>91064.320000000007</v>
      </c>
      <c r="BM27" s="28">
        <v>52605.961000000003</v>
      </c>
      <c r="BN27" s="28">
        <v>34452.847999999998</v>
      </c>
      <c r="BO27" s="28">
        <v>86659.718999999997</v>
      </c>
      <c r="BP27" s="27">
        <v>75659.25</v>
      </c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</row>
    <row r="28" spans="1:403" s="9" customFormat="1" x14ac:dyDescent="0.25">
      <c r="A28" s="9" t="s">
        <v>3</v>
      </c>
      <c r="B28" s="9" t="s">
        <v>25</v>
      </c>
      <c r="C28" s="31">
        <v>426959.56300000002</v>
      </c>
      <c r="D28" s="31">
        <v>144306.641</v>
      </c>
      <c r="E28" s="31">
        <v>193206</v>
      </c>
      <c r="F28" s="31">
        <v>215709.43799999999</v>
      </c>
      <c r="G28" s="31">
        <v>156959</v>
      </c>
      <c r="H28" s="31">
        <v>191722.5</v>
      </c>
      <c r="I28" s="31">
        <v>225895.57800000001</v>
      </c>
      <c r="J28" s="31">
        <v>111057.961</v>
      </c>
      <c r="K28" s="31">
        <v>126086</v>
      </c>
      <c r="L28" s="31">
        <v>129708.891</v>
      </c>
      <c r="M28" s="31">
        <v>79831.304999999993</v>
      </c>
      <c r="N28" s="31">
        <v>167476.81299999999</v>
      </c>
      <c r="O28" s="31">
        <v>251054.78099999999</v>
      </c>
      <c r="P28" s="31">
        <v>138390.04699999999</v>
      </c>
      <c r="Q28" s="31">
        <v>207054.859</v>
      </c>
      <c r="R28" s="31">
        <v>96529.226999999999</v>
      </c>
      <c r="S28" s="31">
        <v>217213.59400000001</v>
      </c>
      <c r="T28" s="31">
        <v>134694.95300000001</v>
      </c>
      <c r="U28" s="31">
        <v>120860.54700000001</v>
      </c>
      <c r="V28" s="31">
        <v>156423.82800000001</v>
      </c>
      <c r="W28" s="31">
        <v>221868.29699999999</v>
      </c>
      <c r="X28" s="31">
        <v>94960.937999999995</v>
      </c>
      <c r="Y28" s="31">
        <v>116984.273</v>
      </c>
      <c r="Z28" s="31">
        <v>129251.32799999999</v>
      </c>
      <c r="AA28" s="31">
        <v>191961.375</v>
      </c>
      <c r="AB28" s="31">
        <v>263559.46899999998</v>
      </c>
      <c r="AC28" s="31">
        <v>154321.09400000001</v>
      </c>
      <c r="AD28" s="31">
        <v>107882.92200000001</v>
      </c>
      <c r="AE28" s="31">
        <v>169097.90599999999</v>
      </c>
      <c r="AF28" s="31">
        <v>158601.125</v>
      </c>
      <c r="AG28" s="31">
        <v>115571.125</v>
      </c>
      <c r="AH28" s="31">
        <v>325495.90600000002</v>
      </c>
      <c r="AI28" s="31">
        <v>110037.07</v>
      </c>
      <c r="AJ28" s="31">
        <v>99663.906000000003</v>
      </c>
      <c r="AK28" s="31">
        <v>100102.25</v>
      </c>
      <c r="AL28" s="31">
        <v>292974.03100000002</v>
      </c>
      <c r="AM28" s="31">
        <v>188168.59400000001</v>
      </c>
      <c r="AN28" s="31">
        <v>139130.766</v>
      </c>
      <c r="AO28" s="31">
        <v>279021.125</v>
      </c>
      <c r="AP28" s="31">
        <v>265531.75</v>
      </c>
      <c r="AQ28" s="31">
        <v>492256.78100000002</v>
      </c>
      <c r="AR28" s="31">
        <v>195269.04699999999</v>
      </c>
      <c r="AS28" s="31">
        <v>131797.375</v>
      </c>
      <c r="AT28" s="31">
        <v>168152.609</v>
      </c>
      <c r="AU28" s="31">
        <v>216894.82800000001</v>
      </c>
      <c r="AV28" s="31">
        <v>235068.891</v>
      </c>
      <c r="AW28" s="31">
        <v>250812.81299999999</v>
      </c>
      <c r="AX28" s="31">
        <v>875428.5</v>
      </c>
      <c r="AY28" s="31">
        <v>878732.18799999997</v>
      </c>
      <c r="AZ28" s="31">
        <v>722755.18799999997</v>
      </c>
      <c r="BA28" s="31">
        <v>490480.375</v>
      </c>
      <c r="BB28" s="31">
        <v>371518.09399999998</v>
      </c>
      <c r="BC28" s="31">
        <v>719098.125</v>
      </c>
      <c r="BD28" s="31">
        <v>193178.375</v>
      </c>
      <c r="BE28" s="31">
        <v>132816.96900000001</v>
      </c>
      <c r="BF28" s="31">
        <v>578399.375</v>
      </c>
      <c r="BG28" s="31">
        <v>422920.59399999998</v>
      </c>
      <c r="BH28" s="31">
        <v>161174.875</v>
      </c>
      <c r="BI28" s="31">
        <v>623011.875</v>
      </c>
      <c r="BJ28" s="31">
        <v>477699.03100000002</v>
      </c>
      <c r="BK28" s="31">
        <v>368680.28100000002</v>
      </c>
      <c r="BL28" s="31">
        <v>542437.875</v>
      </c>
      <c r="BM28" s="31">
        <v>298375.43800000002</v>
      </c>
      <c r="BN28" s="31">
        <v>218011.125</v>
      </c>
      <c r="BO28" s="31">
        <v>394898.5</v>
      </c>
      <c r="BP28" s="31">
        <v>346821.93800000002</v>
      </c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LY28" s="37"/>
      <c r="LZ28" s="37"/>
      <c r="MA28" s="37"/>
      <c r="MB28" s="37"/>
      <c r="MC28" s="37"/>
      <c r="MD28" s="37"/>
      <c r="ME28" s="37"/>
      <c r="MF28" s="37"/>
      <c r="MG28" s="37"/>
      <c r="MH28" s="37"/>
      <c r="MI28" s="37"/>
      <c r="MJ28" s="37"/>
      <c r="MK28" s="37"/>
      <c r="ML28" s="37"/>
      <c r="MM28" s="37"/>
      <c r="MN28" s="37"/>
      <c r="MO28" s="37"/>
      <c r="MP28" s="37"/>
      <c r="MQ28" s="37"/>
      <c r="MR28" s="37"/>
      <c r="MS28" s="37"/>
      <c r="MT28" s="37"/>
      <c r="MU28" s="37"/>
      <c r="MV28" s="37"/>
      <c r="MW28" s="37"/>
      <c r="MX28" s="37"/>
      <c r="MY28" s="37"/>
      <c r="MZ28" s="37"/>
      <c r="NA28" s="37"/>
      <c r="NB28" s="37"/>
      <c r="NC28" s="37"/>
      <c r="ND28" s="37"/>
      <c r="NE28" s="37"/>
      <c r="NF28" s="37"/>
      <c r="NG28" s="37"/>
      <c r="NH28" s="37"/>
      <c r="NI28" s="37"/>
      <c r="NJ28" s="37"/>
      <c r="NK28" s="37"/>
      <c r="NL28" s="37"/>
      <c r="NM28" s="37"/>
      <c r="NN28" s="37"/>
      <c r="NO28" s="37"/>
      <c r="NP28" s="37"/>
      <c r="NQ28" s="37"/>
      <c r="NR28" s="37"/>
      <c r="NS28" s="37"/>
      <c r="NT28" s="37"/>
      <c r="NU28" s="37"/>
      <c r="NV28" s="37"/>
      <c r="NW28" s="37"/>
      <c r="NX28" s="37"/>
      <c r="NY28" s="37"/>
      <c r="NZ28" s="37"/>
      <c r="OA28" s="37"/>
      <c r="OB28" s="37"/>
      <c r="OC28" s="37"/>
      <c r="OD28" s="37"/>
      <c r="OE28" s="37"/>
      <c r="OF28" s="37"/>
      <c r="OG28" s="37"/>
      <c r="OH28" s="37"/>
      <c r="OI28" s="37"/>
      <c r="OJ28" s="37"/>
      <c r="OK28" s="37"/>
      <c r="OL28" s="37"/>
      <c r="OM28" s="10"/>
    </row>
    <row r="29" spans="1:403" s="11" customFormat="1" x14ac:dyDescent="0.25">
      <c r="A29" s="11" t="s">
        <v>3</v>
      </c>
      <c r="B29" s="11" t="s">
        <v>26</v>
      </c>
      <c r="C29" s="29">
        <v>155895.67199999999</v>
      </c>
      <c r="D29" s="29">
        <v>83684.008000000002</v>
      </c>
      <c r="E29" s="29">
        <v>86901.414000000004</v>
      </c>
      <c r="F29" s="29">
        <v>134070.84400000001</v>
      </c>
      <c r="G29" s="29">
        <v>62873.391000000003</v>
      </c>
      <c r="H29" s="29">
        <v>123518.609</v>
      </c>
      <c r="I29" s="29">
        <v>124959.18</v>
      </c>
      <c r="J29" s="29">
        <v>85343.375</v>
      </c>
      <c r="K29" s="29">
        <v>103056.633</v>
      </c>
      <c r="L29" s="29">
        <v>75881.062999999995</v>
      </c>
      <c r="M29" s="29">
        <v>33989.766000000003</v>
      </c>
      <c r="N29" s="29">
        <v>70623.562999999995</v>
      </c>
      <c r="O29" s="29">
        <v>129065.92200000001</v>
      </c>
      <c r="P29" s="29">
        <v>58228.987999999998</v>
      </c>
      <c r="Q29" s="29">
        <v>108806.31299999999</v>
      </c>
      <c r="R29" s="29">
        <v>88514.375</v>
      </c>
      <c r="S29" s="29">
        <v>92188.710999999996</v>
      </c>
      <c r="T29" s="29">
        <v>50545.324000000001</v>
      </c>
      <c r="U29" s="29">
        <v>58726.805</v>
      </c>
      <c r="V29" s="29">
        <v>69453.797000000006</v>
      </c>
      <c r="W29" s="29">
        <v>95583.351999999999</v>
      </c>
      <c r="X29" s="29">
        <v>58896.711000000003</v>
      </c>
      <c r="Y29" s="29">
        <v>88673.445000000007</v>
      </c>
      <c r="Z29" s="29">
        <v>78547.358999999997</v>
      </c>
      <c r="AA29" s="29">
        <v>78459.383000000002</v>
      </c>
      <c r="AB29" s="29">
        <v>110395.156</v>
      </c>
      <c r="AC29" s="29">
        <v>61789.394999999997</v>
      </c>
      <c r="AD29" s="29">
        <v>136483.56299999999</v>
      </c>
      <c r="AE29" s="29">
        <v>102314.016</v>
      </c>
      <c r="AF29" s="29">
        <v>83865.883000000002</v>
      </c>
      <c r="AG29" s="29">
        <v>73854.843999999997</v>
      </c>
      <c r="AH29" s="29">
        <v>128809.141</v>
      </c>
      <c r="AI29" s="29">
        <v>87645.452999999994</v>
      </c>
      <c r="AJ29" s="29">
        <v>64937.648000000001</v>
      </c>
      <c r="AK29" s="29">
        <v>113479.461</v>
      </c>
      <c r="AL29" s="29">
        <v>106610.531</v>
      </c>
      <c r="AM29" s="29">
        <v>100143.406</v>
      </c>
      <c r="AN29" s="29">
        <v>90495.335999999996</v>
      </c>
      <c r="AO29" s="29">
        <v>110479.367</v>
      </c>
      <c r="AP29" s="29">
        <v>112805.54700000001</v>
      </c>
      <c r="AQ29" s="29">
        <v>495749.71899999998</v>
      </c>
      <c r="AR29" s="29">
        <v>95666.702999999994</v>
      </c>
      <c r="AS29" s="29">
        <v>99847.983999999997</v>
      </c>
      <c r="AT29" s="29">
        <v>110219.023</v>
      </c>
      <c r="AU29" s="29">
        <v>109284.94500000001</v>
      </c>
      <c r="AV29" s="29">
        <v>134634.96900000001</v>
      </c>
      <c r="AW29" s="29">
        <v>110844.516</v>
      </c>
      <c r="AX29" s="29">
        <v>275778.625</v>
      </c>
      <c r="AY29" s="29">
        <v>577345.18799999997</v>
      </c>
      <c r="AZ29" s="29">
        <v>291607.78100000002</v>
      </c>
      <c r="BA29" s="29">
        <v>261236.07800000001</v>
      </c>
      <c r="BB29" s="29">
        <v>186796.57800000001</v>
      </c>
      <c r="BC29" s="29">
        <v>362293.06300000002</v>
      </c>
      <c r="BD29" s="29">
        <v>102380.492</v>
      </c>
      <c r="BE29" s="29">
        <v>61860.879000000001</v>
      </c>
      <c r="BF29" s="29">
        <v>247214.984</v>
      </c>
      <c r="BG29" s="29">
        <v>118117.539</v>
      </c>
      <c r="BH29" s="29">
        <v>164173.15599999999</v>
      </c>
      <c r="BI29" s="29">
        <v>309203.53100000002</v>
      </c>
      <c r="BJ29" s="29">
        <v>535969.81299999997</v>
      </c>
      <c r="BK29" s="29">
        <v>215645.42199999999</v>
      </c>
      <c r="BL29" s="29">
        <v>193321.17199999999</v>
      </c>
      <c r="BM29" s="29">
        <v>86241.593999999997</v>
      </c>
      <c r="BN29" s="29">
        <v>132925.71900000001</v>
      </c>
      <c r="BO29" s="29">
        <v>150370.92199999999</v>
      </c>
      <c r="BP29" s="29">
        <v>191306.5</v>
      </c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7"/>
      <c r="LA29" s="37"/>
      <c r="LB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LY29" s="37"/>
      <c r="LZ29" s="37"/>
      <c r="MA29" s="37"/>
      <c r="MB29" s="37"/>
      <c r="MC29" s="37"/>
      <c r="MD29" s="37"/>
      <c r="ME29" s="37"/>
      <c r="MF29" s="37"/>
      <c r="MG29" s="37"/>
      <c r="MH29" s="37"/>
      <c r="MI29" s="37"/>
      <c r="MJ29" s="37"/>
      <c r="MK29" s="37"/>
      <c r="ML29" s="37"/>
      <c r="MM29" s="37"/>
      <c r="MN29" s="37"/>
      <c r="MO29" s="37"/>
      <c r="MP29" s="37"/>
      <c r="MQ29" s="37"/>
      <c r="MR29" s="37"/>
      <c r="MS29" s="37"/>
      <c r="MT29" s="37"/>
      <c r="MU29" s="37"/>
      <c r="MV29" s="37"/>
      <c r="MW29" s="37"/>
      <c r="MX29" s="37"/>
      <c r="MY29" s="37"/>
      <c r="MZ29" s="37"/>
      <c r="NA29" s="37"/>
      <c r="NB29" s="37"/>
      <c r="NC29" s="37"/>
      <c r="ND29" s="37"/>
      <c r="NE29" s="37"/>
      <c r="NF29" s="37"/>
      <c r="NG29" s="37"/>
      <c r="NH29" s="37"/>
      <c r="NI29" s="37"/>
      <c r="NJ29" s="37"/>
      <c r="NK29" s="37"/>
      <c r="NL29" s="37"/>
      <c r="NM29" s="37"/>
      <c r="NN29" s="37"/>
      <c r="NO29" s="37"/>
      <c r="NP29" s="37"/>
      <c r="NQ29" s="37"/>
      <c r="NR29" s="37"/>
      <c r="NS29" s="37"/>
      <c r="NT29" s="37"/>
      <c r="NU29" s="37"/>
      <c r="NV29" s="37"/>
      <c r="NW29" s="37"/>
      <c r="NX29" s="37"/>
      <c r="NY29" s="37"/>
      <c r="NZ29" s="37"/>
      <c r="OA29" s="37"/>
      <c r="OB29" s="37"/>
      <c r="OC29" s="37"/>
      <c r="OD29" s="37"/>
      <c r="OE29" s="37"/>
      <c r="OF29" s="37"/>
      <c r="OG29" s="37"/>
      <c r="OH29" s="37"/>
      <c r="OI29" s="37"/>
      <c r="OJ29" s="37"/>
      <c r="OK29" s="37"/>
      <c r="OL29" s="37"/>
      <c r="OM29" s="12"/>
    </row>
    <row r="30" spans="1:403" s="9" customFormat="1" x14ac:dyDescent="0.25">
      <c r="A30" s="9" t="s">
        <v>3</v>
      </c>
      <c r="B30" s="9" t="s">
        <v>151</v>
      </c>
      <c r="C30" s="31">
        <v>24622.34</v>
      </c>
      <c r="D30" s="31">
        <v>12023.732</v>
      </c>
      <c r="E30" s="31">
        <v>15693.715</v>
      </c>
      <c r="F30" s="31">
        <v>16403.557000000001</v>
      </c>
      <c r="G30" s="31">
        <v>7255.7749999999996</v>
      </c>
      <c r="H30" s="31">
        <v>16662.936000000002</v>
      </c>
      <c r="I30" s="31">
        <v>18787.098000000002</v>
      </c>
      <c r="J30" s="31">
        <v>16192.428</v>
      </c>
      <c r="K30" s="31">
        <v>18330.495999999999</v>
      </c>
      <c r="L30" s="31">
        <v>9778.6849999999995</v>
      </c>
      <c r="M30" s="31">
        <v>5527.8289999999997</v>
      </c>
      <c r="N30" s="31">
        <v>10200.862999999999</v>
      </c>
      <c r="O30" s="31">
        <v>38995.855000000003</v>
      </c>
      <c r="P30" s="31">
        <v>8318.9449999999997</v>
      </c>
      <c r="Q30" s="31">
        <v>13954.834000000001</v>
      </c>
      <c r="R30" s="31">
        <v>18900.721000000001</v>
      </c>
      <c r="S30" s="31">
        <v>15914.947</v>
      </c>
      <c r="T30" s="31">
        <v>6975.2510000000002</v>
      </c>
      <c r="U30" s="31">
        <v>11361.569</v>
      </c>
      <c r="V30" s="31">
        <v>8537.6659999999993</v>
      </c>
      <c r="W30" s="31">
        <v>20527.248</v>
      </c>
      <c r="X30" s="31">
        <v>10364.365</v>
      </c>
      <c r="Y30" s="31">
        <v>16671.855</v>
      </c>
      <c r="Z30" s="31">
        <v>12893.352000000001</v>
      </c>
      <c r="AA30" s="31">
        <v>9257.6260000000002</v>
      </c>
      <c r="AB30" s="31">
        <v>19913.532999999999</v>
      </c>
      <c r="AC30" s="31">
        <v>8606.9459999999999</v>
      </c>
      <c r="AD30" s="31">
        <v>33270.120999999999</v>
      </c>
      <c r="AE30" s="31">
        <v>21093.945</v>
      </c>
      <c r="AF30" s="31">
        <v>12056.933999999999</v>
      </c>
      <c r="AG30" s="31">
        <v>10971.553</v>
      </c>
      <c r="AH30" s="31">
        <v>18938.186000000002</v>
      </c>
      <c r="AI30" s="31">
        <v>14314.956</v>
      </c>
      <c r="AJ30" s="31">
        <v>11084.923000000001</v>
      </c>
      <c r="AK30" s="31">
        <v>29277.103999999999</v>
      </c>
      <c r="AL30" s="31">
        <v>15010.264999999999</v>
      </c>
      <c r="AM30" s="31">
        <v>22184.690999999999</v>
      </c>
      <c r="AN30" s="31">
        <v>14631.207</v>
      </c>
      <c r="AO30" s="31">
        <v>17822.846000000001</v>
      </c>
      <c r="AP30" s="31">
        <v>53943.370999999999</v>
      </c>
      <c r="AQ30" s="31">
        <v>103735.68799999999</v>
      </c>
      <c r="AR30" s="31">
        <v>21230.82</v>
      </c>
      <c r="AS30" s="31">
        <v>34990.995999999999</v>
      </c>
      <c r="AT30" s="31">
        <v>25490.055</v>
      </c>
      <c r="AU30" s="31">
        <v>22402.782999999999</v>
      </c>
      <c r="AV30" s="31">
        <v>26609.013999999999</v>
      </c>
      <c r="AW30" s="31">
        <v>12943.281000000001</v>
      </c>
      <c r="AX30" s="31">
        <v>53650.483999999997</v>
      </c>
      <c r="AY30" s="31">
        <v>118664.67200000001</v>
      </c>
      <c r="AZ30" s="31">
        <v>43879.703000000001</v>
      </c>
      <c r="BA30" s="31">
        <v>31928.838</v>
      </c>
      <c r="BB30" s="31">
        <v>38501.512000000002</v>
      </c>
      <c r="BC30" s="31">
        <v>51995.531000000003</v>
      </c>
      <c r="BD30" s="31">
        <v>19373.655999999999</v>
      </c>
      <c r="BE30" s="31">
        <v>12400.852999999999</v>
      </c>
      <c r="BF30" s="31">
        <v>34588.141000000003</v>
      </c>
      <c r="BG30" s="31">
        <v>14706.504000000001</v>
      </c>
      <c r="BH30" s="31">
        <v>43538.355000000003</v>
      </c>
      <c r="BI30" s="31">
        <v>48038.32</v>
      </c>
      <c r="BJ30" s="31">
        <v>96821.960999999996</v>
      </c>
      <c r="BK30" s="31">
        <v>30410.826000000001</v>
      </c>
      <c r="BL30" s="31">
        <v>40662.050999999999</v>
      </c>
      <c r="BM30" s="31">
        <v>13061.468999999999</v>
      </c>
      <c r="BN30" s="31">
        <v>26153.476999999999</v>
      </c>
      <c r="BO30" s="31">
        <v>21119.039000000001</v>
      </c>
      <c r="BP30" s="31">
        <v>48227.605000000003</v>
      </c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  <c r="KN30" s="37"/>
      <c r="KO30" s="37"/>
      <c r="KP30" s="37"/>
      <c r="KQ30" s="37"/>
      <c r="KR30" s="37"/>
      <c r="KS30" s="37"/>
      <c r="KT30" s="37"/>
      <c r="KU30" s="37"/>
      <c r="KV30" s="37"/>
      <c r="KW30" s="37"/>
      <c r="KX30" s="37"/>
      <c r="KY30" s="37"/>
      <c r="KZ30" s="37"/>
      <c r="LA30" s="37"/>
      <c r="LB30" s="37"/>
      <c r="LC30" s="37"/>
      <c r="LD30" s="37"/>
      <c r="LE30" s="37"/>
      <c r="LF30" s="37"/>
      <c r="LG30" s="37"/>
      <c r="LH30" s="37"/>
      <c r="LI30" s="37"/>
      <c r="LJ30" s="37"/>
      <c r="LK30" s="37"/>
      <c r="LL30" s="37"/>
      <c r="LM30" s="37"/>
      <c r="LN30" s="37"/>
      <c r="LO30" s="37"/>
      <c r="LP30" s="37"/>
      <c r="LQ30" s="37"/>
      <c r="LR30" s="37"/>
      <c r="LS30" s="37"/>
      <c r="LT30" s="37"/>
      <c r="LU30" s="37"/>
      <c r="LV30" s="37"/>
      <c r="LW30" s="37"/>
      <c r="LX30" s="37"/>
      <c r="LY30" s="37"/>
      <c r="LZ30" s="37"/>
      <c r="MA30" s="37"/>
      <c r="MB30" s="37"/>
      <c r="MC30" s="37"/>
      <c r="MD30" s="37"/>
      <c r="ME30" s="37"/>
      <c r="MF30" s="37"/>
      <c r="MG30" s="37"/>
      <c r="MH30" s="37"/>
      <c r="MI30" s="37"/>
      <c r="MJ30" s="37"/>
      <c r="MK30" s="37"/>
      <c r="ML30" s="37"/>
      <c r="MM30" s="37"/>
      <c r="MN30" s="37"/>
      <c r="MO30" s="37"/>
      <c r="MP30" s="37"/>
      <c r="MQ30" s="37"/>
      <c r="MR30" s="37"/>
      <c r="MS30" s="37"/>
      <c r="MT30" s="37"/>
      <c r="MU30" s="37"/>
      <c r="MV30" s="37"/>
      <c r="MW30" s="37"/>
      <c r="MX30" s="37"/>
      <c r="MY30" s="37"/>
      <c r="MZ30" s="37"/>
      <c r="NA30" s="37"/>
      <c r="NB30" s="37"/>
      <c r="NC30" s="37"/>
      <c r="ND30" s="37"/>
      <c r="NE30" s="37"/>
      <c r="NF30" s="37"/>
      <c r="NG30" s="37"/>
      <c r="NH30" s="37"/>
      <c r="NI30" s="37"/>
      <c r="NJ30" s="37"/>
      <c r="NK30" s="37"/>
      <c r="NL30" s="37"/>
      <c r="NM30" s="37"/>
      <c r="NN30" s="37"/>
      <c r="NO30" s="37"/>
      <c r="NP30" s="37"/>
      <c r="NQ30" s="37"/>
      <c r="NR30" s="37"/>
      <c r="NS30" s="37"/>
      <c r="NT30" s="37"/>
      <c r="NU30" s="37"/>
      <c r="NV30" s="37"/>
      <c r="NW30" s="37"/>
      <c r="NX30" s="37"/>
      <c r="NY30" s="37"/>
      <c r="NZ30" s="37"/>
      <c r="OA30" s="37"/>
      <c r="OB30" s="37"/>
      <c r="OC30" s="37"/>
      <c r="OD30" s="37"/>
      <c r="OE30" s="37"/>
      <c r="OF30" s="37"/>
      <c r="OG30" s="37"/>
      <c r="OH30" s="37"/>
      <c r="OI30" s="37"/>
      <c r="OJ30" s="37"/>
      <c r="OK30" s="37"/>
      <c r="OL30" s="37"/>
      <c r="OM30" s="10"/>
    </row>
    <row r="31" spans="1:403" s="11" customFormat="1" x14ac:dyDescent="0.25">
      <c r="A31" s="11" t="s">
        <v>3</v>
      </c>
      <c r="B31" s="11" t="s">
        <v>152</v>
      </c>
      <c r="C31" s="29">
        <v>1049.2639999999999</v>
      </c>
      <c r="D31" s="29" t="s">
        <v>326</v>
      </c>
      <c r="E31" s="29" t="s">
        <v>326</v>
      </c>
      <c r="F31" s="29">
        <v>1013.433</v>
      </c>
      <c r="G31" s="29" t="s">
        <v>326</v>
      </c>
      <c r="H31" s="29">
        <v>1052.5039999999999</v>
      </c>
      <c r="I31" s="29">
        <v>1072.604</v>
      </c>
      <c r="J31" s="29" t="s">
        <v>326</v>
      </c>
      <c r="K31" s="29" t="s">
        <v>326</v>
      </c>
      <c r="L31" s="29" t="s">
        <v>326</v>
      </c>
      <c r="M31" s="29" t="s">
        <v>326</v>
      </c>
      <c r="N31" s="29" t="s">
        <v>326</v>
      </c>
      <c r="O31" s="29">
        <v>1189.136</v>
      </c>
      <c r="P31" s="29" t="s">
        <v>326</v>
      </c>
      <c r="Q31" s="29" t="s">
        <v>326</v>
      </c>
      <c r="R31" s="29" t="s">
        <v>326</v>
      </c>
      <c r="S31" s="29">
        <v>815.58299999999997</v>
      </c>
      <c r="T31" s="29" t="s">
        <v>326</v>
      </c>
      <c r="U31" s="29">
        <v>1008.1319999999999</v>
      </c>
      <c r="V31" s="29" t="s">
        <v>326</v>
      </c>
      <c r="W31" s="29">
        <v>1240.5319999999999</v>
      </c>
      <c r="X31" s="29" t="s">
        <v>326</v>
      </c>
      <c r="Y31" s="29">
        <v>1096.9559999999999</v>
      </c>
      <c r="Z31" s="29">
        <v>897.476</v>
      </c>
      <c r="AA31" s="29" t="s">
        <v>326</v>
      </c>
      <c r="AB31" s="29">
        <v>1431.94</v>
      </c>
      <c r="AC31" s="29" t="s">
        <v>326</v>
      </c>
      <c r="AD31" s="29">
        <v>1740.39</v>
      </c>
      <c r="AE31" s="29">
        <v>3004.3029999999999</v>
      </c>
      <c r="AF31" s="29" t="s">
        <v>326</v>
      </c>
      <c r="AG31" s="29" t="s">
        <v>326</v>
      </c>
      <c r="AH31" s="29">
        <v>1195.008</v>
      </c>
      <c r="AI31" s="29" t="s">
        <v>326</v>
      </c>
      <c r="AJ31" s="29" t="s">
        <v>326</v>
      </c>
      <c r="AK31" s="29">
        <v>1110.2449999999999</v>
      </c>
      <c r="AL31" s="29">
        <v>1862.0519999999999</v>
      </c>
      <c r="AM31" s="29">
        <v>951.70699999999999</v>
      </c>
      <c r="AN31" s="29" t="s">
        <v>326</v>
      </c>
      <c r="AO31" s="29">
        <v>1048.212</v>
      </c>
      <c r="AP31" s="29">
        <v>5878.098</v>
      </c>
      <c r="AQ31" s="29">
        <v>5397.1369999999997</v>
      </c>
      <c r="AR31" s="29">
        <v>1962.943</v>
      </c>
      <c r="AS31" s="29">
        <v>1718.374</v>
      </c>
      <c r="AT31" s="29">
        <v>2147.4349999999999</v>
      </c>
      <c r="AU31" s="29">
        <v>1855.5509999999999</v>
      </c>
      <c r="AV31" s="29">
        <v>2605.828</v>
      </c>
      <c r="AW31" s="29">
        <v>1215.625</v>
      </c>
      <c r="AX31" s="29">
        <v>4924.049</v>
      </c>
      <c r="AY31" s="29">
        <v>6848.9309999999996</v>
      </c>
      <c r="AZ31" s="29">
        <v>2239.3139999999999</v>
      </c>
      <c r="BA31" s="29">
        <v>1577.1759999999999</v>
      </c>
      <c r="BB31" s="29">
        <v>4150.6130000000003</v>
      </c>
      <c r="BC31" s="29">
        <v>3981.221</v>
      </c>
      <c r="BD31" s="29">
        <v>1916.337</v>
      </c>
      <c r="BE31" s="29" t="s">
        <v>326</v>
      </c>
      <c r="BF31" s="29">
        <v>2084.1289999999999</v>
      </c>
      <c r="BG31" s="29" t="s">
        <v>326</v>
      </c>
      <c r="BH31" s="29">
        <v>1045.9549999999999</v>
      </c>
      <c r="BI31" s="29">
        <v>3901.471</v>
      </c>
      <c r="BJ31" s="29">
        <v>6568.1980000000003</v>
      </c>
      <c r="BK31" s="29">
        <v>2517.4409999999998</v>
      </c>
      <c r="BL31" s="29">
        <v>3729.3939999999998</v>
      </c>
      <c r="BM31" s="29">
        <v>1018.772</v>
      </c>
      <c r="BN31" s="29">
        <v>1220.3910000000001</v>
      </c>
      <c r="BO31" s="29">
        <v>1105.6990000000001</v>
      </c>
      <c r="BP31" s="29">
        <v>4002.8119999999999</v>
      </c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/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37"/>
      <c r="KB31" s="37"/>
      <c r="KC31" s="37"/>
      <c r="KD31" s="37"/>
      <c r="KE31" s="37"/>
      <c r="KF31" s="37"/>
      <c r="KG31" s="37"/>
      <c r="KH31" s="37"/>
      <c r="KI31" s="37"/>
      <c r="KJ31" s="37"/>
      <c r="KK31" s="37"/>
      <c r="KL31" s="37"/>
      <c r="KM31" s="37"/>
      <c r="KN31" s="37"/>
      <c r="KO31" s="37"/>
      <c r="KP31" s="37"/>
      <c r="KQ31" s="37"/>
      <c r="KR31" s="37"/>
      <c r="KS31" s="37"/>
      <c r="KT31" s="37"/>
      <c r="KU31" s="37"/>
      <c r="KV31" s="37"/>
      <c r="KW31" s="37"/>
      <c r="KX31" s="37"/>
      <c r="KY31" s="37"/>
      <c r="KZ31" s="37"/>
      <c r="LA31" s="37"/>
      <c r="LB31" s="37"/>
      <c r="LC31" s="37"/>
      <c r="LD31" s="37"/>
      <c r="LE31" s="37"/>
      <c r="LF31" s="37"/>
      <c r="LG31" s="37"/>
      <c r="LH31" s="37"/>
      <c r="LI31" s="37"/>
      <c r="LJ31" s="37"/>
      <c r="LK31" s="37"/>
      <c r="LL31" s="37"/>
      <c r="LM31" s="37"/>
      <c r="LN31" s="37"/>
      <c r="LO31" s="37"/>
      <c r="LP31" s="37"/>
      <c r="LQ31" s="37"/>
      <c r="LR31" s="37"/>
      <c r="LS31" s="37"/>
      <c r="LT31" s="37"/>
      <c r="LU31" s="37"/>
      <c r="LV31" s="37"/>
      <c r="LW31" s="37"/>
      <c r="LX31" s="37"/>
      <c r="LY31" s="37"/>
      <c r="LZ31" s="37"/>
      <c r="MA31" s="37"/>
      <c r="MB31" s="37"/>
      <c r="MC31" s="37"/>
      <c r="MD31" s="37"/>
      <c r="ME31" s="37"/>
      <c r="MF31" s="37"/>
      <c r="MG31" s="37"/>
      <c r="MH31" s="37"/>
      <c r="MI31" s="37"/>
      <c r="MJ31" s="37"/>
      <c r="MK31" s="37"/>
      <c r="ML31" s="37"/>
      <c r="MM31" s="37"/>
      <c r="MN31" s="37"/>
      <c r="MO31" s="37"/>
      <c r="MP31" s="37"/>
      <c r="MQ31" s="37"/>
      <c r="MR31" s="37"/>
      <c r="MS31" s="37"/>
      <c r="MT31" s="37"/>
      <c r="MU31" s="37"/>
      <c r="MV31" s="37"/>
      <c r="MW31" s="37"/>
      <c r="MX31" s="37"/>
      <c r="MY31" s="37"/>
      <c r="MZ31" s="37"/>
      <c r="NA31" s="37"/>
      <c r="NB31" s="37"/>
      <c r="NC31" s="37"/>
      <c r="ND31" s="37"/>
      <c r="NE31" s="37"/>
      <c r="NF31" s="37"/>
      <c r="NG31" s="37"/>
      <c r="NH31" s="37"/>
      <c r="NI31" s="37"/>
      <c r="NJ31" s="37"/>
      <c r="NK31" s="37"/>
      <c r="NL31" s="37"/>
      <c r="NM31" s="37"/>
      <c r="NN31" s="37"/>
      <c r="NO31" s="37"/>
      <c r="NP31" s="37"/>
      <c r="NQ31" s="37"/>
      <c r="NR31" s="37"/>
      <c r="NS31" s="37"/>
      <c r="NT31" s="37"/>
      <c r="NU31" s="37"/>
      <c r="NV31" s="37"/>
      <c r="NW31" s="37"/>
      <c r="NX31" s="37"/>
      <c r="NY31" s="37"/>
      <c r="NZ31" s="37"/>
      <c r="OA31" s="37"/>
      <c r="OB31" s="37"/>
      <c r="OC31" s="37"/>
      <c r="OD31" s="37"/>
      <c r="OE31" s="37"/>
      <c r="OF31" s="37"/>
      <c r="OG31" s="37"/>
      <c r="OH31" s="37"/>
      <c r="OI31" s="37"/>
      <c r="OJ31" s="37"/>
      <c r="OK31" s="37"/>
      <c r="OL31" s="37"/>
      <c r="OM31" s="12"/>
    </row>
    <row r="32" spans="1:403" s="9" customFormat="1" x14ac:dyDescent="0.25">
      <c r="A32" s="9" t="s">
        <v>3</v>
      </c>
      <c r="B32" s="9" t="s">
        <v>153</v>
      </c>
      <c r="C32" s="31">
        <v>4199.2380000000003</v>
      </c>
      <c r="D32" s="31">
        <v>1138.0029999999999</v>
      </c>
      <c r="E32" s="31">
        <v>1705.396</v>
      </c>
      <c r="F32" s="31">
        <v>2539.422</v>
      </c>
      <c r="G32" s="31">
        <v>1583.3140000000001</v>
      </c>
      <c r="H32" s="31">
        <v>1724.357</v>
      </c>
      <c r="I32" s="31">
        <v>1167.664</v>
      </c>
      <c r="J32" s="31" t="s">
        <v>326</v>
      </c>
      <c r="K32" s="31">
        <v>1105.05</v>
      </c>
      <c r="L32" s="31">
        <v>1357.3389999999999</v>
      </c>
      <c r="M32" s="31">
        <v>978.125</v>
      </c>
      <c r="N32" s="31">
        <v>1025.97</v>
      </c>
      <c r="O32" s="31">
        <v>1816.2729999999999</v>
      </c>
      <c r="P32" s="31">
        <v>1366.5650000000001</v>
      </c>
      <c r="Q32" s="31">
        <v>2007.2270000000001</v>
      </c>
      <c r="R32" s="31" t="s">
        <v>326</v>
      </c>
      <c r="S32" s="31">
        <v>1831.3889999999999</v>
      </c>
      <c r="T32" s="31" t="s">
        <v>326</v>
      </c>
      <c r="U32" s="31">
        <v>1043.2739999999999</v>
      </c>
      <c r="V32" s="31">
        <v>1715.144</v>
      </c>
      <c r="W32" s="31">
        <v>1719.0940000000001</v>
      </c>
      <c r="X32" s="31" t="s">
        <v>326</v>
      </c>
      <c r="Y32" s="31">
        <v>940.87199999999996</v>
      </c>
      <c r="Z32" s="31">
        <v>1310.0039999999999</v>
      </c>
      <c r="AA32" s="31">
        <v>2604.453</v>
      </c>
      <c r="AB32" s="31">
        <v>3435.9520000000002</v>
      </c>
      <c r="AC32" s="31">
        <v>1030.682</v>
      </c>
      <c r="AD32" s="31" t="s">
        <v>326</v>
      </c>
      <c r="AE32" s="31">
        <v>2327.9259999999999</v>
      </c>
      <c r="AF32" s="31">
        <v>1435.2349999999999</v>
      </c>
      <c r="AG32" s="31">
        <v>1352.87</v>
      </c>
      <c r="AH32" s="31">
        <v>3051.0920000000001</v>
      </c>
      <c r="AI32" s="31" t="s">
        <v>326</v>
      </c>
      <c r="AJ32" s="31" t="s">
        <v>326</v>
      </c>
      <c r="AK32" s="31" t="s">
        <v>326</v>
      </c>
      <c r="AL32" s="31">
        <v>2331.4580000000001</v>
      </c>
      <c r="AM32" s="31">
        <v>1989.519</v>
      </c>
      <c r="AN32" s="31">
        <v>1251.0940000000001</v>
      </c>
      <c r="AO32" s="31">
        <v>2331.6190000000001</v>
      </c>
      <c r="AP32" s="31">
        <v>10128.404</v>
      </c>
      <c r="AQ32" s="31">
        <v>4243.518</v>
      </c>
      <c r="AR32" s="31">
        <v>3569.415</v>
      </c>
      <c r="AS32" s="31">
        <v>1029.529</v>
      </c>
      <c r="AT32" s="31">
        <v>1591.729</v>
      </c>
      <c r="AU32" s="31">
        <v>2076.8890000000001</v>
      </c>
      <c r="AV32" s="31">
        <v>3182.078</v>
      </c>
      <c r="AW32" s="31">
        <v>2506.6669999999999</v>
      </c>
      <c r="AX32" s="31">
        <v>6080.598</v>
      </c>
      <c r="AY32" s="31">
        <v>3292.8440000000001</v>
      </c>
      <c r="AZ32" s="31">
        <v>6058.8459999999995</v>
      </c>
      <c r="BA32" s="31">
        <v>3519.4850000000001</v>
      </c>
      <c r="BB32" s="31">
        <v>4231.0079999999998</v>
      </c>
      <c r="BC32" s="31">
        <v>6155.2259999999997</v>
      </c>
      <c r="BD32" s="31">
        <v>1532.175</v>
      </c>
      <c r="BE32" s="31">
        <v>1457.1410000000001</v>
      </c>
      <c r="BF32" s="31">
        <v>6923.5</v>
      </c>
      <c r="BG32" s="31">
        <v>4355.4750000000004</v>
      </c>
      <c r="BH32" s="31">
        <v>1808.7329999999999</v>
      </c>
      <c r="BI32" s="31">
        <v>4831.6239999999998</v>
      </c>
      <c r="BJ32" s="31">
        <v>5204.7560000000003</v>
      </c>
      <c r="BK32" s="31">
        <v>4368.8289999999997</v>
      </c>
      <c r="BL32" s="31">
        <v>4562.7920000000004</v>
      </c>
      <c r="BM32" s="31">
        <v>2678.2820000000002</v>
      </c>
      <c r="BN32" s="31">
        <v>1343.4179999999999</v>
      </c>
      <c r="BO32" s="31">
        <v>3687.0210000000002</v>
      </c>
      <c r="BP32" s="31">
        <v>2814.76</v>
      </c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/>
      <c r="JU32" s="37"/>
      <c r="JV32" s="37"/>
      <c r="JW32" s="37"/>
      <c r="JX32" s="37"/>
      <c r="JY32" s="37"/>
      <c r="JZ32" s="37"/>
      <c r="KA32" s="37"/>
      <c r="KB32" s="37"/>
      <c r="KC32" s="37"/>
      <c r="KD32" s="37"/>
      <c r="KE32" s="37"/>
      <c r="KF32" s="37"/>
      <c r="KG32" s="37"/>
      <c r="KH32" s="37"/>
      <c r="KI32" s="37"/>
      <c r="KJ32" s="37"/>
      <c r="KK32" s="37"/>
      <c r="KL32" s="37"/>
      <c r="KM32" s="37"/>
      <c r="KN32" s="37"/>
      <c r="KO32" s="37"/>
      <c r="KP32" s="37"/>
      <c r="KQ32" s="37"/>
      <c r="KR32" s="37"/>
      <c r="KS32" s="37"/>
      <c r="KT32" s="37"/>
      <c r="KU32" s="37"/>
      <c r="KV32" s="37"/>
      <c r="KW32" s="37"/>
      <c r="KX32" s="37"/>
      <c r="KY32" s="37"/>
      <c r="KZ32" s="37"/>
      <c r="LA32" s="37"/>
      <c r="LB32" s="37"/>
      <c r="LC32" s="37"/>
      <c r="LD32" s="37"/>
      <c r="LE32" s="37"/>
      <c r="LF32" s="37"/>
      <c r="LG32" s="37"/>
      <c r="LH32" s="37"/>
      <c r="LI32" s="37"/>
      <c r="LJ32" s="37"/>
      <c r="LK32" s="37"/>
      <c r="LL32" s="37"/>
      <c r="LM32" s="37"/>
      <c r="LN32" s="37"/>
      <c r="LO32" s="37"/>
      <c r="LP32" s="37"/>
      <c r="LQ32" s="37"/>
      <c r="LR32" s="37"/>
      <c r="LS32" s="37"/>
      <c r="LT32" s="37"/>
      <c r="LU32" s="37"/>
      <c r="LV32" s="37"/>
      <c r="LW32" s="37"/>
      <c r="LX32" s="37"/>
      <c r="LY32" s="37"/>
      <c r="LZ32" s="37"/>
      <c r="MA32" s="37"/>
      <c r="MB32" s="37"/>
      <c r="MC32" s="37"/>
      <c r="MD32" s="37"/>
      <c r="ME32" s="37"/>
      <c r="MF32" s="37"/>
      <c r="MG32" s="37"/>
      <c r="MH32" s="37"/>
      <c r="MI32" s="37"/>
      <c r="MJ32" s="37"/>
      <c r="MK32" s="37"/>
      <c r="ML32" s="37"/>
      <c r="MM32" s="37"/>
      <c r="MN32" s="37"/>
      <c r="MO32" s="37"/>
      <c r="MP32" s="37"/>
      <c r="MQ32" s="37"/>
      <c r="MR32" s="37"/>
      <c r="MS32" s="37"/>
      <c r="MT32" s="37"/>
      <c r="MU32" s="37"/>
      <c r="MV32" s="37"/>
      <c r="MW32" s="37"/>
      <c r="MX32" s="37"/>
      <c r="MY32" s="37"/>
      <c r="MZ32" s="37"/>
      <c r="NA32" s="37"/>
      <c r="NB32" s="37"/>
      <c r="NC32" s="37"/>
      <c r="ND32" s="37"/>
      <c r="NE32" s="37"/>
      <c r="NF32" s="37"/>
      <c r="NG32" s="37"/>
      <c r="NH32" s="37"/>
      <c r="NI32" s="37"/>
      <c r="NJ32" s="37"/>
      <c r="NK32" s="37"/>
      <c r="NL32" s="37"/>
      <c r="NM32" s="37"/>
      <c r="NN32" s="37"/>
      <c r="NO32" s="37"/>
      <c r="NP32" s="37"/>
      <c r="NQ32" s="37"/>
      <c r="NR32" s="37"/>
      <c r="NS32" s="37"/>
      <c r="NT32" s="37"/>
      <c r="NU32" s="37"/>
      <c r="NV32" s="37"/>
      <c r="NW32" s="37"/>
      <c r="NX32" s="37"/>
      <c r="NY32" s="37"/>
      <c r="NZ32" s="37"/>
      <c r="OA32" s="37"/>
      <c r="OB32" s="37"/>
      <c r="OC32" s="37"/>
      <c r="OD32" s="37"/>
      <c r="OE32" s="37"/>
      <c r="OF32" s="37"/>
      <c r="OG32" s="37"/>
      <c r="OH32" s="37"/>
      <c r="OI32" s="37"/>
      <c r="OJ32" s="37"/>
      <c r="OK32" s="37"/>
      <c r="OL32" s="37"/>
      <c r="OM32" s="10"/>
    </row>
    <row r="33" spans="1:403" s="11" customFormat="1" x14ac:dyDescent="0.25">
      <c r="A33" s="11" t="s">
        <v>3</v>
      </c>
      <c r="B33" s="11" t="s">
        <v>154</v>
      </c>
      <c r="C33" s="29">
        <v>3570.509</v>
      </c>
      <c r="D33" s="29">
        <v>1025.001</v>
      </c>
      <c r="E33" s="29">
        <v>1791.6310000000001</v>
      </c>
      <c r="F33" s="29">
        <v>2027.183</v>
      </c>
      <c r="G33" s="29">
        <v>1187.2470000000001</v>
      </c>
      <c r="H33" s="29">
        <v>1652.0170000000001</v>
      </c>
      <c r="I33" s="29">
        <v>1483.308</v>
      </c>
      <c r="J33" s="29">
        <v>1058.172</v>
      </c>
      <c r="K33" s="29">
        <v>1307.6089999999999</v>
      </c>
      <c r="L33" s="29">
        <v>1121.4739999999999</v>
      </c>
      <c r="M33" s="29">
        <v>881.41800000000001</v>
      </c>
      <c r="N33" s="29">
        <v>1399.2829999999999</v>
      </c>
      <c r="O33" s="29">
        <v>1587.009</v>
      </c>
      <c r="P33" s="29" t="s">
        <v>326</v>
      </c>
      <c r="Q33" s="29">
        <v>896.06100000000004</v>
      </c>
      <c r="R33" s="29" t="s">
        <v>326</v>
      </c>
      <c r="S33" s="29">
        <v>883.62</v>
      </c>
      <c r="T33" s="29" t="s">
        <v>326</v>
      </c>
      <c r="U33" s="29">
        <v>1333.9179999999999</v>
      </c>
      <c r="V33" s="29">
        <v>1237.433</v>
      </c>
      <c r="W33" s="29">
        <v>1679.461</v>
      </c>
      <c r="X33" s="29" t="s">
        <v>326</v>
      </c>
      <c r="Y33" s="29">
        <v>1244.8</v>
      </c>
      <c r="Z33" s="29">
        <v>1416.049</v>
      </c>
      <c r="AA33" s="29">
        <v>1688.797</v>
      </c>
      <c r="AB33" s="29">
        <v>2747.7069999999999</v>
      </c>
      <c r="AC33" s="29" t="s">
        <v>326</v>
      </c>
      <c r="AD33" s="29">
        <v>1216.9860000000001</v>
      </c>
      <c r="AE33" s="29">
        <v>2415.0839999999998</v>
      </c>
      <c r="AF33" s="29">
        <v>1646.82</v>
      </c>
      <c r="AG33" s="29">
        <v>1154.232</v>
      </c>
      <c r="AH33" s="29">
        <v>3397.8980000000001</v>
      </c>
      <c r="AI33" s="29" t="s">
        <v>326</v>
      </c>
      <c r="AJ33" s="29" t="s">
        <v>326</v>
      </c>
      <c r="AK33" s="29">
        <v>984.2</v>
      </c>
      <c r="AL33" s="29">
        <v>2425.2800000000002</v>
      </c>
      <c r="AM33" s="29">
        <v>1901.165</v>
      </c>
      <c r="AN33" s="29">
        <v>1213.422</v>
      </c>
      <c r="AO33" s="29">
        <v>2076.9789999999998</v>
      </c>
      <c r="AP33" s="29">
        <v>3682.4250000000002</v>
      </c>
      <c r="AQ33" s="29">
        <v>9765.6990000000005</v>
      </c>
      <c r="AR33" s="29">
        <v>2844.4259999999999</v>
      </c>
      <c r="AS33" s="29">
        <v>1766.836</v>
      </c>
      <c r="AT33" s="29">
        <v>2255.3919999999998</v>
      </c>
      <c r="AU33" s="29">
        <v>2714.7939999999999</v>
      </c>
      <c r="AV33" s="29">
        <v>3557.1</v>
      </c>
      <c r="AW33" s="29">
        <v>1972.42</v>
      </c>
      <c r="AX33" s="29">
        <v>4044.799</v>
      </c>
      <c r="AY33" s="29">
        <v>7184.027</v>
      </c>
      <c r="AZ33" s="29">
        <v>5426.1109999999999</v>
      </c>
      <c r="BA33" s="29">
        <v>2521.7600000000002</v>
      </c>
      <c r="BB33" s="29">
        <v>5125.2139999999999</v>
      </c>
      <c r="BC33" s="29">
        <v>8287.2289999999994</v>
      </c>
      <c r="BD33" s="29">
        <v>1652.8789999999999</v>
      </c>
      <c r="BE33" s="29">
        <v>1274.51</v>
      </c>
      <c r="BF33" s="29">
        <v>5912.6059999999998</v>
      </c>
      <c r="BG33" s="29">
        <v>2424.596</v>
      </c>
      <c r="BH33" s="29">
        <v>2426.9929999999999</v>
      </c>
      <c r="BI33" s="29">
        <v>6964.1139999999996</v>
      </c>
      <c r="BJ33" s="29">
        <v>10401.475</v>
      </c>
      <c r="BK33" s="29">
        <v>5296.9080000000004</v>
      </c>
      <c r="BL33" s="29">
        <v>7979.9579999999996</v>
      </c>
      <c r="BM33" s="29">
        <v>2642.6579999999999</v>
      </c>
      <c r="BN33" s="29">
        <v>1843.454</v>
      </c>
      <c r="BO33" s="29">
        <v>4126.701</v>
      </c>
      <c r="BP33" s="29">
        <v>4515.125</v>
      </c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37"/>
      <c r="KG33" s="37"/>
      <c r="KH33" s="37"/>
      <c r="KI33" s="37"/>
      <c r="KJ33" s="37"/>
      <c r="KK33" s="37"/>
      <c r="KL33" s="37"/>
      <c r="KM33" s="37"/>
      <c r="KN33" s="37"/>
      <c r="KO33" s="37"/>
      <c r="KP33" s="37"/>
      <c r="KQ33" s="37"/>
      <c r="KR33" s="37"/>
      <c r="KS33" s="37"/>
      <c r="KT33" s="37"/>
      <c r="KU33" s="37"/>
      <c r="KV33" s="37"/>
      <c r="KW33" s="37"/>
      <c r="KX33" s="37"/>
      <c r="KY33" s="37"/>
      <c r="KZ33" s="37"/>
      <c r="LA33" s="37"/>
      <c r="LB33" s="37"/>
      <c r="LC33" s="37"/>
      <c r="LD33" s="37"/>
      <c r="LE33" s="37"/>
      <c r="LF33" s="37"/>
      <c r="LG33" s="37"/>
      <c r="LH33" s="37"/>
      <c r="LI33" s="37"/>
      <c r="LJ33" s="37"/>
      <c r="LK33" s="37"/>
      <c r="LL33" s="37"/>
      <c r="LM33" s="37"/>
      <c r="LN33" s="37"/>
      <c r="LO33" s="37"/>
      <c r="LP33" s="37"/>
      <c r="LQ33" s="37"/>
      <c r="LR33" s="37"/>
      <c r="LS33" s="37"/>
      <c r="LT33" s="37"/>
      <c r="LU33" s="37"/>
      <c r="LV33" s="37"/>
      <c r="LW33" s="37"/>
      <c r="LX33" s="37"/>
      <c r="LY33" s="37"/>
      <c r="LZ33" s="37"/>
      <c r="MA33" s="37"/>
      <c r="MB33" s="37"/>
      <c r="MC33" s="37"/>
      <c r="MD33" s="37"/>
      <c r="ME33" s="37"/>
      <c r="MF33" s="37"/>
      <c r="MG33" s="37"/>
      <c r="MH33" s="37"/>
      <c r="MI33" s="37"/>
      <c r="MJ33" s="37"/>
      <c r="MK33" s="37"/>
      <c r="ML33" s="37"/>
      <c r="MM33" s="37"/>
      <c r="MN33" s="37"/>
      <c r="MO33" s="37"/>
      <c r="MP33" s="37"/>
      <c r="MQ33" s="37"/>
      <c r="MR33" s="37"/>
      <c r="MS33" s="37"/>
      <c r="MT33" s="37"/>
      <c r="MU33" s="37"/>
      <c r="MV33" s="37"/>
      <c r="MW33" s="37"/>
      <c r="MX33" s="37"/>
      <c r="MY33" s="37"/>
      <c r="MZ33" s="37"/>
      <c r="NA33" s="37"/>
      <c r="NB33" s="37"/>
      <c r="NC33" s="37"/>
      <c r="ND33" s="37"/>
      <c r="NE33" s="37"/>
      <c r="NF33" s="37"/>
      <c r="NG33" s="37"/>
      <c r="NH33" s="37"/>
      <c r="NI33" s="37"/>
      <c r="NJ33" s="37"/>
      <c r="NK33" s="37"/>
      <c r="NL33" s="37"/>
      <c r="NM33" s="37"/>
      <c r="NN33" s="37"/>
      <c r="NO33" s="37"/>
      <c r="NP33" s="37"/>
      <c r="NQ33" s="37"/>
      <c r="NR33" s="37"/>
      <c r="NS33" s="37"/>
      <c r="NT33" s="37"/>
      <c r="NU33" s="37"/>
      <c r="NV33" s="37"/>
      <c r="NW33" s="37"/>
      <c r="NX33" s="37"/>
      <c r="NY33" s="37"/>
      <c r="NZ33" s="37"/>
      <c r="OA33" s="37"/>
      <c r="OB33" s="37"/>
      <c r="OC33" s="37"/>
      <c r="OD33" s="37"/>
      <c r="OE33" s="37"/>
      <c r="OF33" s="37"/>
      <c r="OG33" s="37"/>
      <c r="OH33" s="37"/>
      <c r="OI33" s="37"/>
      <c r="OJ33" s="37"/>
      <c r="OK33" s="37"/>
      <c r="OL33" s="37"/>
      <c r="OM33" s="12"/>
    </row>
    <row r="34" spans="1:403" s="9" customFormat="1" x14ac:dyDescent="0.25">
      <c r="A34" s="9" t="s">
        <v>3</v>
      </c>
      <c r="B34" s="9" t="s">
        <v>155</v>
      </c>
      <c r="C34" s="31">
        <v>3522.6</v>
      </c>
      <c r="D34" s="31">
        <v>1624.3019999999999</v>
      </c>
      <c r="E34" s="31">
        <v>2690.0210000000002</v>
      </c>
      <c r="F34" s="31">
        <v>3586.9029999999998</v>
      </c>
      <c r="G34" s="31">
        <v>2127.6109999999999</v>
      </c>
      <c r="H34" s="31">
        <v>2656.6779999999999</v>
      </c>
      <c r="I34" s="31">
        <v>3249.98</v>
      </c>
      <c r="J34" s="31">
        <v>1234.789</v>
      </c>
      <c r="K34" s="31">
        <v>1357.704</v>
      </c>
      <c r="L34" s="31">
        <v>1304.81</v>
      </c>
      <c r="M34" s="31">
        <v>976.86599999999999</v>
      </c>
      <c r="N34" s="31">
        <v>2396.7310000000002</v>
      </c>
      <c r="O34" s="31">
        <v>1758.0530000000001</v>
      </c>
      <c r="P34" s="31">
        <v>1576.5129999999999</v>
      </c>
      <c r="Q34" s="31">
        <v>1535.0060000000001</v>
      </c>
      <c r="R34" s="31">
        <v>984.68</v>
      </c>
      <c r="S34" s="31">
        <v>1509.0139999999999</v>
      </c>
      <c r="T34" s="31">
        <v>893.08600000000001</v>
      </c>
      <c r="U34" s="31">
        <v>2849.1790000000001</v>
      </c>
      <c r="V34" s="31">
        <v>1237.625</v>
      </c>
      <c r="W34" s="31">
        <v>1599.8320000000001</v>
      </c>
      <c r="X34" s="31">
        <v>904.18299999999999</v>
      </c>
      <c r="Y34" s="31">
        <v>1571.6790000000001</v>
      </c>
      <c r="Z34" s="31">
        <v>1876.9829999999999</v>
      </c>
      <c r="AA34" s="31">
        <v>2528.5100000000002</v>
      </c>
      <c r="AB34" s="31">
        <v>3797.212</v>
      </c>
      <c r="AC34" s="31">
        <v>977.56200000000001</v>
      </c>
      <c r="AD34" s="31">
        <v>1851.68</v>
      </c>
      <c r="AE34" s="31">
        <v>4358.0770000000002</v>
      </c>
      <c r="AF34" s="31">
        <v>3160.8580000000002</v>
      </c>
      <c r="AG34" s="31">
        <v>1216.07</v>
      </c>
      <c r="AH34" s="31">
        <v>3592.7510000000002</v>
      </c>
      <c r="AI34" s="31">
        <v>1313.3679999999999</v>
      </c>
      <c r="AJ34" s="31" t="s">
        <v>326</v>
      </c>
      <c r="AK34" s="31">
        <v>1626.6179999999999</v>
      </c>
      <c r="AL34" s="31">
        <v>5823.9970000000003</v>
      </c>
      <c r="AM34" s="31">
        <v>2489.3209999999999</v>
      </c>
      <c r="AN34" s="31">
        <v>1404.077</v>
      </c>
      <c r="AO34" s="31">
        <v>3678.3389999999999</v>
      </c>
      <c r="AP34" s="31">
        <v>2128.6419999999998</v>
      </c>
      <c r="AQ34" s="31">
        <v>10577.924000000001</v>
      </c>
      <c r="AR34" s="31">
        <v>3401.973</v>
      </c>
      <c r="AS34" s="31">
        <v>2495.2629999999999</v>
      </c>
      <c r="AT34" s="31">
        <v>4421.6130000000003</v>
      </c>
      <c r="AU34" s="31">
        <v>2783.7150000000001</v>
      </c>
      <c r="AV34" s="31">
        <v>4713.192</v>
      </c>
      <c r="AW34" s="31">
        <v>4541.37</v>
      </c>
      <c r="AX34" s="31">
        <v>6308.3509999999997</v>
      </c>
      <c r="AY34" s="31">
        <v>14032.647000000001</v>
      </c>
      <c r="AZ34" s="31">
        <v>7243.3059999999996</v>
      </c>
      <c r="BA34" s="31">
        <v>3784.625</v>
      </c>
      <c r="BB34" s="31">
        <v>7716.8069999999998</v>
      </c>
      <c r="BC34" s="31">
        <v>11430.677</v>
      </c>
      <c r="BD34" s="31">
        <v>2561.049</v>
      </c>
      <c r="BE34" s="31">
        <v>1376.624</v>
      </c>
      <c r="BF34" s="31">
        <v>7058.4939999999997</v>
      </c>
      <c r="BG34" s="31">
        <v>2695.0970000000002</v>
      </c>
      <c r="BH34" s="31">
        <v>2782.7359999999999</v>
      </c>
      <c r="BI34" s="31">
        <v>11836.757</v>
      </c>
      <c r="BJ34" s="31">
        <v>17765.050999999999</v>
      </c>
      <c r="BK34" s="31">
        <v>6314.9930000000004</v>
      </c>
      <c r="BL34" s="31">
        <v>16529.646000000001</v>
      </c>
      <c r="BM34" s="31">
        <v>3733.732</v>
      </c>
      <c r="BN34" s="31">
        <v>2839.078</v>
      </c>
      <c r="BO34" s="31">
        <v>4282.46</v>
      </c>
      <c r="BP34" s="31">
        <v>10841.688</v>
      </c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37"/>
      <c r="KQ34" s="37"/>
      <c r="KR34" s="37"/>
      <c r="KS34" s="37"/>
      <c r="KT34" s="37"/>
      <c r="KU34" s="37"/>
      <c r="KV34" s="37"/>
      <c r="KW34" s="37"/>
      <c r="KX34" s="37"/>
      <c r="KY34" s="37"/>
      <c r="KZ34" s="37"/>
      <c r="LA34" s="37"/>
      <c r="LB34" s="37"/>
      <c r="LC34" s="37"/>
      <c r="LD34" s="37"/>
      <c r="LE34" s="37"/>
      <c r="LF34" s="37"/>
      <c r="LG34" s="37"/>
      <c r="LH34" s="37"/>
      <c r="LI34" s="37"/>
      <c r="LJ34" s="37"/>
      <c r="LK34" s="37"/>
      <c r="LL34" s="37"/>
      <c r="LM34" s="37"/>
      <c r="LN34" s="37"/>
      <c r="LO34" s="37"/>
      <c r="LP34" s="37"/>
      <c r="LQ34" s="37"/>
      <c r="LR34" s="37"/>
      <c r="LS34" s="37"/>
      <c r="LT34" s="37"/>
      <c r="LU34" s="37"/>
      <c r="LV34" s="37"/>
      <c r="LW34" s="37"/>
      <c r="LX34" s="37"/>
      <c r="LY34" s="37"/>
      <c r="LZ34" s="37"/>
      <c r="MA34" s="37"/>
      <c r="MB34" s="37"/>
      <c r="MC34" s="37"/>
      <c r="MD34" s="37"/>
      <c r="ME34" s="37"/>
      <c r="MF34" s="37"/>
      <c r="MG34" s="37"/>
      <c r="MH34" s="37"/>
      <c r="MI34" s="37"/>
      <c r="MJ34" s="37"/>
      <c r="MK34" s="37"/>
      <c r="ML34" s="37"/>
      <c r="MM34" s="37"/>
      <c r="MN34" s="37"/>
      <c r="MO34" s="37"/>
      <c r="MP34" s="37"/>
      <c r="MQ34" s="37"/>
      <c r="MR34" s="37"/>
      <c r="MS34" s="37"/>
      <c r="MT34" s="37"/>
      <c r="MU34" s="37"/>
      <c r="MV34" s="37"/>
      <c r="MW34" s="37"/>
      <c r="MX34" s="37"/>
      <c r="MY34" s="37"/>
      <c r="MZ34" s="37"/>
      <c r="NA34" s="37"/>
      <c r="NB34" s="37"/>
      <c r="NC34" s="37"/>
      <c r="ND34" s="37"/>
      <c r="NE34" s="37"/>
      <c r="NF34" s="37"/>
      <c r="NG34" s="37"/>
      <c r="NH34" s="37"/>
      <c r="NI34" s="37"/>
      <c r="NJ34" s="37"/>
      <c r="NK34" s="37"/>
      <c r="NL34" s="37"/>
      <c r="NM34" s="37"/>
      <c r="NN34" s="37"/>
      <c r="NO34" s="37"/>
      <c r="NP34" s="37"/>
      <c r="NQ34" s="37"/>
      <c r="NR34" s="37"/>
      <c r="NS34" s="37"/>
      <c r="NT34" s="37"/>
      <c r="NU34" s="37"/>
      <c r="NV34" s="37"/>
      <c r="NW34" s="37"/>
      <c r="NX34" s="37"/>
      <c r="NY34" s="37"/>
      <c r="NZ34" s="37"/>
      <c r="OA34" s="37"/>
      <c r="OB34" s="37"/>
      <c r="OC34" s="37"/>
      <c r="OD34" s="37"/>
      <c r="OE34" s="37"/>
      <c r="OF34" s="37"/>
      <c r="OG34" s="37"/>
      <c r="OH34" s="37"/>
      <c r="OI34" s="37"/>
      <c r="OJ34" s="37"/>
      <c r="OK34" s="37"/>
      <c r="OL34" s="37"/>
      <c r="OM34" s="10"/>
    </row>
    <row r="35" spans="1:403" s="11" customFormat="1" x14ac:dyDescent="0.25">
      <c r="A35" s="11" t="s">
        <v>3</v>
      </c>
      <c r="B35" s="11" t="s">
        <v>156</v>
      </c>
      <c r="C35" s="29">
        <v>5367.7</v>
      </c>
      <c r="D35" s="29">
        <v>3210.8020000000001</v>
      </c>
      <c r="E35" s="29">
        <v>4720.3440000000001</v>
      </c>
      <c r="F35" s="29">
        <v>5926.9</v>
      </c>
      <c r="G35" s="29">
        <v>3862.6640000000002</v>
      </c>
      <c r="H35" s="29">
        <v>4529.8540000000003</v>
      </c>
      <c r="I35" s="29">
        <v>5945.73</v>
      </c>
      <c r="J35" s="29">
        <v>2840.587</v>
      </c>
      <c r="K35" s="29">
        <v>2553.308</v>
      </c>
      <c r="L35" s="29">
        <v>1936.577</v>
      </c>
      <c r="M35" s="29">
        <v>1593.91</v>
      </c>
      <c r="N35" s="29">
        <v>3445.6640000000002</v>
      </c>
      <c r="O35" s="29">
        <v>3293.0659999999998</v>
      </c>
      <c r="P35" s="29">
        <v>2765.7139999999999</v>
      </c>
      <c r="Q35" s="29">
        <v>3348.26</v>
      </c>
      <c r="R35" s="29">
        <v>1908.2</v>
      </c>
      <c r="S35" s="29">
        <v>3079.5839999999998</v>
      </c>
      <c r="T35" s="29">
        <v>2066.8980000000001</v>
      </c>
      <c r="U35" s="29">
        <v>3692.3270000000002</v>
      </c>
      <c r="V35" s="29">
        <v>1886.3879999999999</v>
      </c>
      <c r="W35" s="29">
        <v>2317.4520000000002</v>
      </c>
      <c r="X35" s="29">
        <v>1557.614</v>
      </c>
      <c r="Y35" s="29">
        <v>2601.252</v>
      </c>
      <c r="Z35" s="29">
        <v>3301.5</v>
      </c>
      <c r="AA35" s="29">
        <v>4586.1559999999999</v>
      </c>
      <c r="AB35" s="29">
        <v>5684.9139999999998</v>
      </c>
      <c r="AC35" s="29">
        <v>1899.02</v>
      </c>
      <c r="AD35" s="29">
        <v>3097.2339999999999</v>
      </c>
      <c r="AE35" s="29">
        <v>6957.4719999999998</v>
      </c>
      <c r="AF35" s="29">
        <v>4992.7389999999996</v>
      </c>
      <c r="AG35" s="29">
        <v>2630.8069999999998</v>
      </c>
      <c r="AH35" s="29">
        <v>4519.9669999999996</v>
      </c>
      <c r="AI35" s="29">
        <v>2544.9450000000002</v>
      </c>
      <c r="AJ35" s="29">
        <v>1138.922</v>
      </c>
      <c r="AK35" s="29">
        <v>3454.9140000000002</v>
      </c>
      <c r="AL35" s="29">
        <v>8818.884</v>
      </c>
      <c r="AM35" s="29">
        <v>3796.5419999999999</v>
      </c>
      <c r="AN35" s="29">
        <v>2457.9969999999998</v>
      </c>
      <c r="AO35" s="29">
        <v>7241.0550000000003</v>
      </c>
      <c r="AP35" s="29">
        <v>3991.982</v>
      </c>
      <c r="AQ35" s="29">
        <v>12585.925999999999</v>
      </c>
      <c r="AR35" s="29">
        <v>4521.4059999999999</v>
      </c>
      <c r="AS35" s="29">
        <v>4359.4440000000004</v>
      </c>
      <c r="AT35" s="29">
        <v>7209.2820000000002</v>
      </c>
      <c r="AU35" s="29">
        <v>3033.1039999999998</v>
      </c>
      <c r="AV35" s="29">
        <v>6187.116</v>
      </c>
      <c r="AW35" s="29">
        <v>5768.6769999999997</v>
      </c>
      <c r="AX35" s="29">
        <v>10428.352999999999</v>
      </c>
      <c r="AY35" s="29">
        <v>23555.921999999999</v>
      </c>
      <c r="AZ35" s="29">
        <v>10759.618</v>
      </c>
      <c r="BA35" s="29">
        <v>6205.7060000000001</v>
      </c>
      <c r="BB35" s="29">
        <v>10205.687</v>
      </c>
      <c r="BC35" s="29">
        <v>13340.778</v>
      </c>
      <c r="BD35" s="29">
        <v>4848.134</v>
      </c>
      <c r="BE35" s="29">
        <v>2564.8820000000001</v>
      </c>
      <c r="BF35" s="29">
        <v>9905.1110000000008</v>
      </c>
      <c r="BG35" s="29">
        <v>5302.4960000000001</v>
      </c>
      <c r="BH35" s="29">
        <v>4897.134</v>
      </c>
      <c r="BI35" s="29">
        <v>18666.901999999998</v>
      </c>
      <c r="BJ35" s="29">
        <v>24372.175999999999</v>
      </c>
      <c r="BK35" s="29">
        <v>8433.0110000000004</v>
      </c>
      <c r="BL35" s="29">
        <v>21110.109</v>
      </c>
      <c r="BM35" s="29">
        <v>4561.87</v>
      </c>
      <c r="BN35" s="29">
        <v>4333.9549999999999</v>
      </c>
      <c r="BO35" s="29">
        <v>5148.03</v>
      </c>
      <c r="BP35" s="29">
        <v>17309.453000000001</v>
      </c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37"/>
      <c r="KP35" s="37"/>
      <c r="KQ35" s="37"/>
      <c r="KR35" s="37"/>
      <c r="KS35" s="37"/>
      <c r="KT35" s="37"/>
      <c r="KU35" s="37"/>
      <c r="KV35" s="37"/>
      <c r="KW35" s="37"/>
      <c r="KX35" s="37"/>
      <c r="KY35" s="37"/>
      <c r="KZ35" s="37"/>
      <c r="LA35" s="37"/>
      <c r="LB35" s="37"/>
      <c r="LC35" s="37"/>
      <c r="LD35" s="37"/>
      <c r="LE35" s="37"/>
      <c r="LF35" s="37"/>
      <c r="LG35" s="37"/>
      <c r="LH35" s="37"/>
      <c r="LI35" s="37"/>
      <c r="LJ35" s="37"/>
      <c r="LK35" s="37"/>
      <c r="LL35" s="37"/>
      <c r="LM35" s="37"/>
      <c r="LN35" s="37"/>
      <c r="LO35" s="37"/>
      <c r="LP35" s="37"/>
      <c r="LQ35" s="37"/>
      <c r="LR35" s="37"/>
      <c r="LS35" s="37"/>
      <c r="LT35" s="37"/>
      <c r="LU35" s="37"/>
      <c r="LV35" s="37"/>
      <c r="LW35" s="37"/>
      <c r="LX35" s="37"/>
      <c r="LY35" s="37"/>
      <c r="LZ35" s="37"/>
      <c r="MA35" s="37"/>
      <c r="MB35" s="37"/>
      <c r="MC35" s="37"/>
      <c r="MD35" s="37"/>
      <c r="ME35" s="37"/>
      <c r="MF35" s="37"/>
      <c r="MG35" s="37"/>
      <c r="MH35" s="37"/>
      <c r="MI35" s="37"/>
      <c r="MJ35" s="37"/>
      <c r="MK35" s="37"/>
      <c r="ML35" s="37"/>
      <c r="MM35" s="37"/>
      <c r="MN35" s="37"/>
      <c r="MO35" s="37"/>
      <c r="MP35" s="37"/>
      <c r="MQ35" s="37"/>
      <c r="MR35" s="37"/>
      <c r="MS35" s="37"/>
      <c r="MT35" s="37"/>
      <c r="MU35" s="37"/>
      <c r="MV35" s="37"/>
      <c r="MW35" s="37"/>
      <c r="MX35" s="37"/>
      <c r="MY35" s="37"/>
      <c r="MZ35" s="37"/>
      <c r="NA35" s="37"/>
      <c r="NB35" s="37"/>
      <c r="NC35" s="37"/>
      <c r="ND35" s="37"/>
      <c r="NE35" s="37"/>
      <c r="NF35" s="37"/>
      <c r="NG35" s="37"/>
      <c r="NH35" s="37"/>
      <c r="NI35" s="37"/>
      <c r="NJ35" s="37"/>
      <c r="NK35" s="37"/>
      <c r="NL35" s="37"/>
      <c r="NM35" s="37"/>
      <c r="NN35" s="37"/>
      <c r="NO35" s="37"/>
      <c r="NP35" s="37"/>
      <c r="NQ35" s="37"/>
      <c r="NR35" s="37"/>
      <c r="NS35" s="37"/>
      <c r="NT35" s="37"/>
      <c r="NU35" s="37"/>
      <c r="NV35" s="37"/>
      <c r="NW35" s="37"/>
      <c r="NX35" s="37"/>
      <c r="NY35" s="37"/>
      <c r="NZ35" s="37"/>
      <c r="OA35" s="37"/>
      <c r="OB35" s="37"/>
      <c r="OC35" s="37"/>
      <c r="OD35" s="37"/>
      <c r="OE35" s="37"/>
      <c r="OF35" s="37"/>
      <c r="OG35" s="37"/>
      <c r="OH35" s="37"/>
      <c r="OI35" s="37"/>
      <c r="OJ35" s="37"/>
      <c r="OK35" s="37"/>
      <c r="OL35" s="37"/>
      <c r="OM35" s="12"/>
    </row>
    <row r="36" spans="1:403" s="9" customFormat="1" x14ac:dyDescent="0.25">
      <c r="A36" s="9" t="s">
        <v>3</v>
      </c>
      <c r="B36" s="9" t="s">
        <v>157</v>
      </c>
      <c r="C36" s="31">
        <v>2345.7719999999999</v>
      </c>
      <c r="D36" s="31">
        <v>2045.454</v>
      </c>
      <c r="E36" s="31">
        <v>4007.3710000000001</v>
      </c>
      <c r="F36" s="31">
        <v>3362.8939999999998</v>
      </c>
      <c r="G36" s="31">
        <v>1714.769</v>
      </c>
      <c r="H36" s="31">
        <v>2327.7579999999998</v>
      </c>
      <c r="I36" s="31">
        <v>3349.81</v>
      </c>
      <c r="J36" s="31">
        <v>1667.585</v>
      </c>
      <c r="K36" s="31">
        <v>1639.1420000000001</v>
      </c>
      <c r="L36" s="31">
        <v>1061.617</v>
      </c>
      <c r="M36" s="31" t="s">
        <v>326</v>
      </c>
      <c r="N36" s="31">
        <v>2085.7260000000001</v>
      </c>
      <c r="O36" s="31">
        <v>3285.8150000000001</v>
      </c>
      <c r="P36" s="31">
        <v>1704.38</v>
      </c>
      <c r="Q36" s="31">
        <v>1622.143</v>
      </c>
      <c r="R36" s="31">
        <v>1714.7940000000001</v>
      </c>
      <c r="S36" s="31">
        <v>3193.8389999999999</v>
      </c>
      <c r="T36" s="31">
        <v>1079.8900000000001</v>
      </c>
      <c r="U36" s="31">
        <v>1935.567</v>
      </c>
      <c r="V36" s="31">
        <v>1077.1489999999999</v>
      </c>
      <c r="W36" s="31">
        <v>1477.855</v>
      </c>
      <c r="X36" s="31">
        <v>1634.204</v>
      </c>
      <c r="Y36" s="31">
        <v>1637.8779999999999</v>
      </c>
      <c r="Z36" s="31">
        <v>1723.7850000000001</v>
      </c>
      <c r="AA36" s="31">
        <v>1807.4839999999999</v>
      </c>
      <c r="AB36" s="31">
        <v>3717.5210000000002</v>
      </c>
      <c r="AC36" s="31">
        <v>917.28700000000003</v>
      </c>
      <c r="AD36" s="31">
        <v>2399.2379999999998</v>
      </c>
      <c r="AE36" s="31">
        <v>4216.5889999999999</v>
      </c>
      <c r="AF36" s="31">
        <v>1810.67</v>
      </c>
      <c r="AG36" s="31">
        <v>2602.7539999999999</v>
      </c>
      <c r="AH36" s="31">
        <v>3665.6590000000001</v>
      </c>
      <c r="AI36" s="31">
        <v>3197.3879999999999</v>
      </c>
      <c r="AJ36" s="31" t="s">
        <v>326</v>
      </c>
      <c r="AK36" s="31">
        <v>2635.6550000000002</v>
      </c>
      <c r="AL36" s="31">
        <v>4231.2569999999996</v>
      </c>
      <c r="AM36" s="31">
        <v>2258.4960000000001</v>
      </c>
      <c r="AN36" s="31">
        <v>2064.56</v>
      </c>
      <c r="AO36" s="31">
        <v>3723.422</v>
      </c>
      <c r="AP36" s="31">
        <v>3343.808</v>
      </c>
      <c r="AQ36" s="31">
        <v>7013.0050000000001</v>
      </c>
      <c r="AR36" s="31">
        <v>4476.567</v>
      </c>
      <c r="AS36" s="31">
        <v>4246.9840000000004</v>
      </c>
      <c r="AT36" s="31">
        <v>3949.3020000000001</v>
      </c>
      <c r="AU36" s="31">
        <v>1658.6379999999999</v>
      </c>
      <c r="AV36" s="31">
        <v>3078.1239999999998</v>
      </c>
      <c r="AW36" s="31">
        <v>2539.7350000000001</v>
      </c>
      <c r="AX36" s="31">
        <v>5548.1540000000005</v>
      </c>
      <c r="AY36" s="31">
        <v>12897.392</v>
      </c>
      <c r="AZ36" s="31">
        <v>5202.759</v>
      </c>
      <c r="BA36" s="31">
        <v>5247.4639999999999</v>
      </c>
      <c r="BB36" s="31">
        <v>1421.307</v>
      </c>
      <c r="BC36" s="31">
        <v>4170.6469999999999</v>
      </c>
      <c r="BD36" s="31" t="s">
        <v>326</v>
      </c>
      <c r="BE36" s="31" t="s">
        <v>326</v>
      </c>
      <c r="BF36" s="31">
        <v>3219.5129999999999</v>
      </c>
      <c r="BG36" s="31" t="s">
        <v>326</v>
      </c>
      <c r="BH36" s="31">
        <v>4851.0690000000004</v>
      </c>
      <c r="BI36" s="31">
        <v>12619.944</v>
      </c>
      <c r="BJ36" s="31">
        <v>10789.982</v>
      </c>
      <c r="BK36" s="31">
        <v>4438.4989999999998</v>
      </c>
      <c r="BL36" s="31">
        <v>11859.322</v>
      </c>
      <c r="BM36" s="31">
        <v>2594.1779999999999</v>
      </c>
      <c r="BN36" s="31">
        <v>2426.2710000000002</v>
      </c>
      <c r="BO36" s="31">
        <v>977.83900000000006</v>
      </c>
      <c r="BP36" s="31">
        <v>8010.3980000000001</v>
      </c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  <c r="KN36" s="37"/>
      <c r="KO36" s="37"/>
      <c r="KP36" s="37"/>
      <c r="KQ36" s="37"/>
      <c r="KR36" s="37"/>
      <c r="KS36" s="37"/>
      <c r="KT36" s="37"/>
      <c r="KU36" s="37"/>
      <c r="KV36" s="37"/>
      <c r="KW36" s="37"/>
      <c r="KX36" s="37"/>
      <c r="KY36" s="37"/>
      <c r="KZ36" s="37"/>
      <c r="LA36" s="37"/>
      <c r="LB36" s="37"/>
      <c r="LC36" s="37"/>
      <c r="LD36" s="37"/>
      <c r="LE36" s="37"/>
      <c r="LF36" s="37"/>
      <c r="LG36" s="37"/>
      <c r="LH36" s="37"/>
      <c r="LI36" s="37"/>
      <c r="LJ36" s="37"/>
      <c r="LK36" s="37"/>
      <c r="LL36" s="37"/>
      <c r="LM36" s="37"/>
      <c r="LN36" s="37"/>
      <c r="LO36" s="37"/>
      <c r="LP36" s="37"/>
      <c r="LQ36" s="37"/>
      <c r="LR36" s="37"/>
      <c r="LS36" s="37"/>
      <c r="LT36" s="37"/>
      <c r="LU36" s="37"/>
      <c r="LV36" s="37"/>
      <c r="LW36" s="37"/>
      <c r="LX36" s="37"/>
      <c r="LY36" s="37"/>
      <c r="LZ36" s="37"/>
      <c r="MA36" s="37"/>
      <c r="MB36" s="37"/>
      <c r="MC36" s="37"/>
      <c r="MD36" s="37"/>
      <c r="ME36" s="37"/>
      <c r="MF36" s="37"/>
      <c r="MG36" s="37"/>
      <c r="MH36" s="37"/>
      <c r="MI36" s="37"/>
      <c r="MJ36" s="37"/>
      <c r="MK36" s="37"/>
      <c r="ML36" s="37"/>
      <c r="MM36" s="37"/>
      <c r="MN36" s="37"/>
      <c r="MO36" s="37"/>
      <c r="MP36" s="37"/>
      <c r="MQ36" s="37"/>
      <c r="MR36" s="37"/>
      <c r="MS36" s="37"/>
      <c r="MT36" s="37"/>
      <c r="MU36" s="37"/>
      <c r="MV36" s="37"/>
      <c r="MW36" s="37"/>
      <c r="MX36" s="37"/>
      <c r="MY36" s="37"/>
      <c r="MZ36" s="37"/>
      <c r="NA36" s="37"/>
      <c r="NB36" s="37"/>
      <c r="NC36" s="37"/>
      <c r="ND36" s="37"/>
      <c r="NE36" s="37"/>
      <c r="NF36" s="37"/>
      <c r="NG36" s="37"/>
      <c r="NH36" s="37"/>
      <c r="NI36" s="37"/>
      <c r="NJ36" s="37"/>
      <c r="NK36" s="37"/>
      <c r="NL36" s="37"/>
      <c r="NM36" s="37"/>
      <c r="NN36" s="37"/>
      <c r="NO36" s="37"/>
      <c r="NP36" s="37"/>
      <c r="NQ36" s="37"/>
      <c r="NR36" s="37"/>
      <c r="NS36" s="37"/>
      <c r="NT36" s="37"/>
      <c r="NU36" s="37"/>
      <c r="NV36" s="37"/>
      <c r="NW36" s="37"/>
      <c r="NX36" s="37"/>
      <c r="NY36" s="37"/>
      <c r="NZ36" s="37"/>
      <c r="OA36" s="37"/>
      <c r="OB36" s="37"/>
      <c r="OC36" s="37"/>
      <c r="OD36" s="37"/>
      <c r="OE36" s="37"/>
      <c r="OF36" s="37"/>
      <c r="OG36" s="37"/>
      <c r="OH36" s="37"/>
      <c r="OI36" s="37"/>
      <c r="OJ36" s="37"/>
      <c r="OK36" s="37"/>
      <c r="OL36" s="37"/>
      <c r="OM36" s="10"/>
    </row>
    <row r="37" spans="1:403" s="11" customFormat="1" x14ac:dyDescent="0.25">
      <c r="A37" s="11" t="s">
        <v>3</v>
      </c>
      <c r="B37" s="11" t="s">
        <v>158</v>
      </c>
      <c r="C37" s="29">
        <v>1574.845</v>
      </c>
      <c r="D37" s="29">
        <v>2066.9169999999999</v>
      </c>
      <c r="E37" s="29">
        <v>4863.6580000000004</v>
      </c>
      <c r="F37" s="29">
        <v>3019.4769999999999</v>
      </c>
      <c r="G37" s="29">
        <v>1708.646</v>
      </c>
      <c r="H37" s="29">
        <v>2864.7820000000002</v>
      </c>
      <c r="I37" s="29">
        <v>2498.8530000000001</v>
      </c>
      <c r="J37" s="29">
        <v>1193.51</v>
      </c>
      <c r="K37" s="29">
        <v>1277.0170000000001</v>
      </c>
      <c r="L37" s="29">
        <v>1846.663</v>
      </c>
      <c r="M37" s="29">
        <v>1177.384</v>
      </c>
      <c r="N37" s="29">
        <v>1125.4010000000001</v>
      </c>
      <c r="O37" s="29">
        <v>2928.5149999999999</v>
      </c>
      <c r="P37" s="29">
        <v>1850.403</v>
      </c>
      <c r="Q37" s="29">
        <v>2237.0010000000002</v>
      </c>
      <c r="R37" s="29">
        <v>1837.1389999999999</v>
      </c>
      <c r="S37" s="29">
        <v>4927.8689999999997</v>
      </c>
      <c r="T37" s="29">
        <v>1189.7080000000001</v>
      </c>
      <c r="U37" s="29">
        <v>1651.9639999999999</v>
      </c>
      <c r="V37" s="29">
        <v>983.71199999999999</v>
      </c>
      <c r="W37" s="29">
        <v>898.91300000000001</v>
      </c>
      <c r="X37" s="29">
        <v>2705.2640000000001</v>
      </c>
      <c r="Y37" s="29">
        <v>1724.499</v>
      </c>
      <c r="Z37" s="29">
        <v>1892.8530000000001</v>
      </c>
      <c r="AA37" s="29">
        <v>2439.299</v>
      </c>
      <c r="AB37" s="29">
        <v>4132.4229999999998</v>
      </c>
      <c r="AC37" s="29">
        <v>1591.7619999999999</v>
      </c>
      <c r="AD37" s="29" t="s">
        <v>326</v>
      </c>
      <c r="AE37" s="29">
        <v>2707.165</v>
      </c>
      <c r="AF37" s="29">
        <v>2162.2829999999999</v>
      </c>
      <c r="AG37" s="29">
        <v>3598.5889999999999</v>
      </c>
      <c r="AH37" s="29">
        <v>3843.4259999999999</v>
      </c>
      <c r="AI37" s="29">
        <v>4493.5</v>
      </c>
      <c r="AJ37" s="29" t="s">
        <v>326</v>
      </c>
      <c r="AK37" s="29">
        <v>1413.8420000000001</v>
      </c>
      <c r="AL37" s="29">
        <v>3870.933</v>
      </c>
      <c r="AM37" s="29">
        <v>2165.4250000000002</v>
      </c>
      <c r="AN37" s="29">
        <v>1660.5889999999999</v>
      </c>
      <c r="AO37" s="29">
        <v>4335.643</v>
      </c>
      <c r="AP37" s="29">
        <v>807.1</v>
      </c>
      <c r="AQ37" s="29">
        <v>7077.1980000000003</v>
      </c>
      <c r="AR37" s="29">
        <v>4729.5020000000004</v>
      </c>
      <c r="AS37" s="29">
        <v>3275.4520000000002</v>
      </c>
      <c r="AT37" s="29">
        <v>3599.34</v>
      </c>
      <c r="AU37" s="29" t="s">
        <v>326</v>
      </c>
      <c r="AV37" s="29">
        <v>1996.7729999999999</v>
      </c>
      <c r="AW37" s="29">
        <v>1839.2360000000001</v>
      </c>
      <c r="AX37" s="29">
        <v>4096.8739999999998</v>
      </c>
      <c r="AY37" s="29">
        <v>2060.8000000000002</v>
      </c>
      <c r="AZ37" s="29">
        <v>2952.3470000000002</v>
      </c>
      <c r="BA37" s="29">
        <v>1299.498</v>
      </c>
      <c r="BB37" s="29">
        <v>2992.5509999999999</v>
      </c>
      <c r="BC37" s="29">
        <v>1942.7349999999999</v>
      </c>
      <c r="BD37" s="29">
        <v>1758.56</v>
      </c>
      <c r="BE37" s="29">
        <v>1016.7</v>
      </c>
      <c r="BF37" s="29">
        <v>3142.7809999999999</v>
      </c>
      <c r="BG37" s="29">
        <v>2194.377</v>
      </c>
      <c r="BH37" s="29">
        <v>2887.9949999999999</v>
      </c>
      <c r="BI37" s="29">
        <v>11259.991</v>
      </c>
      <c r="BJ37" s="29">
        <v>3955.9740000000002</v>
      </c>
      <c r="BK37" s="29">
        <v>3011.1610000000001</v>
      </c>
      <c r="BL37" s="29">
        <v>8149.2839999999997</v>
      </c>
      <c r="BM37" s="29" t="s">
        <v>326</v>
      </c>
      <c r="BN37" s="29">
        <v>1307.123</v>
      </c>
      <c r="BO37" s="29">
        <v>2386.8009999999999</v>
      </c>
      <c r="BP37" s="29">
        <v>5774.2489999999998</v>
      </c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  <c r="KN37" s="37"/>
      <c r="KO37" s="37"/>
      <c r="KP37" s="37"/>
      <c r="KQ37" s="37"/>
      <c r="KR37" s="37"/>
      <c r="KS37" s="37"/>
      <c r="KT37" s="37"/>
      <c r="KU37" s="37"/>
      <c r="KV37" s="37"/>
      <c r="KW37" s="37"/>
      <c r="KX37" s="37"/>
      <c r="KY37" s="37"/>
      <c r="KZ37" s="37"/>
      <c r="LA37" s="37"/>
      <c r="LB37" s="37"/>
      <c r="LC37" s="37"/>
      <c r="LD37" s="37"/>
      <c r="LE37" s="37"/>
      <c r="LF37" s="37"/>
      <c r="LG37" s="37"/>
      <c r="LH37" s="37"/>
      <c r="LI37" s="37"/>
      <c r="LJ37" s="37"/>
      <c r="LK37" s="37"/>
      <c r="LL37" s="37"/>
      <c r="LM37" s="37"/>
      <c r="LN37" s="37"/>
      <c r="LO37" s="37"/>
      <c r="LP37" s="37"/>
      <c r="LQ37" s="37"/>
      <c r="LR37" s="37"/>
      <c r="LS37" s="37"/>
      <c r="LT37" s="37"/>
      <c r="LU37" s="37"/>
      <c r="LV37" s="37"/>
      <c r="LW37" s="37"/>
      <c r="LX37" s="37"/>
      <c r="LY37" s="37"/>
      <c r="LZ37" s="37"/>
      <c r="MA37" s="37"/>
      <c r="MB37" s="37"/>
      <c r="MC37" s="37"/>
      <c r="MD37" s="37"/>
      <c r="ME37" s="37"/>
      <c r="MF37" s="37"/>
      <c r="MG37" s="37"/>
      <c r="MH37" s="37"/>
      <c r="MI37" s="37"/>
      <c r="MJ37" s="37"/>
      <c r="MK37" s="37"/>
      <c r="ML37" s="37"/>
      <c r="MM37" s="37"/>
      <c r="MN37" s="37"/>
      <c r="MO37" s="37"/>
      <c r="MP37" s="37"/>
      <c r="MQ37" s="37"/>
      <c r="MR37" s="37"/>
      <c r="MS37" s="37"/>
      <c r="MT37" s="37"/>
      <c r="MU37" s="37"/>
      <c r="MV37" s="37"/>
      <c r="MW37" s="37"/>
      <c r="MX37" s="37"/>
      <c r="MY37" s="37"/>
      <c r="MZ37" s="37"/>
      <c r="NA37" s="37"/>
      <c r="NB37" s="37"/>
      <c r="NC37" s="37"/>
      <c r="ND37" s="37"/>
      <c r="NE37" s="37"/>
      <c r="NF37" s="37"/>
      <c r="NG37" s="37"/>
      <c r="NH37" s="37"/>
      <c r="NI37" s="37"/>
      <c r="NJ37" s="37"/>
      <c r="NK37" s="37"/>
      <c r="NL37" s="37"/>
      <c r="NM37" s="37"/>
      <c r="NN37" s="37"/>
      <c r="NO37" s="37"/>
      <c r="NP37" s="37"/>
      <c r="NQ37" s="37"/>
      <c r="NR37" s="37"/>
      <c r="NS37" s="37"/>
      <c r="NT37" s="37"/>
      <c r="NU37" s="37"/>
      <c r="NV37" s="37"/>
      <c r="NW37" s="37"/>
      <c r="NX37" s="37"/>
      <c r="NY37" s="37"/>
      <c r="NZ37" s="37"/>
      <c r="OA37" s="37"/>
      <c r="OB37" s="37"/>
      <c r="OC37" s="37"/>
      <c r="OD37" s="37"/>
      <c r="OE37" s="37"/>
      <c r="OF37" s="37"/>
      <c r="OG37" s="37"/>
      <c r="OH37" s="37"/>
      <c r="OI37" s="37"/>
      <c r="OJ37" s="37"/>
      <c r="OK37" s="37"/>
      <c r="OL37" s="37"/>
      <c r="OM37" s="12"/>
    </row>
    <row r="38" spans="1:403" s="9" customFormat="1" x14ac:dyDescent="0.25">
      <c r="A38" s="9" t="s">
        <v>27</v>
      </c>
      <c r="B38" s="9" t="s">
        <v>159</v>
      </c>
      <c r="C38" s="31">
        <v>3676.3339999999998</v>
      </c>
      <c r="D38" s="31">
        <v>1888.9960000000001</v>
      </c>
      <c r="E38" s="31">
        <v>2049.6060000000002</v>
      </c>
      <c r="F38" s="31">
        <v>3440.9520000000002</v>
      </c>
      <c r="G38" s="31">
        <v>1874.711</v>
      </c>
      <c r="H38" s="31">
        <v>4556.2039999999997</v>
      </c>
      <c r="I38" s="31">
        <v>3854.8890000000001</v>
      </c>
      <c r="J38" s="31">
        <v>2582.9110000000001</v>
      </c>
      <c r="K38" s="31" t="s">
        <v>326</v>
      </c>
      <c r="L38" s="31">
        <v>3203.5</v>
      </c>
      <c r="M38" s="31">
        <v>1880.3109999999999</v>
      </c>
      <c r="N38" s="31">
        <v>6766.3959999999997</v>
      </c>
      <c r="O38" s="31">
        <v>4632.4520000000002</v>
      </c>
      <c r="P38" s="31">
        <v>2691.3760000000002</v>
      </c>
      <c r="Q38" s="31">
        <v>3401.174</v>
      </c>
      <c r="R38" s="31">
        <v>1658.5260000000001</v>
      </c>
      <c r="S38" s="31">
        <v>4882.5569999999998</v>
      </c>
      <c r="T38" s="31">
        <v>1851.9459999999999</v>
      </c>
      <c r="U38" s="31">
        <v>1803.5050000000001</v>
      </c>
      <c r="V38" s="31">
        <v>3817.2260000000001</v>
      </c>
      <c r="W38" s="31">
        <v>2487.6210000000001</v>
      </c>
      <c r="X38" s="31">
        <v>3123.5309999999999</v>
      </c>
      <c r="Y38" s="31">
        <v>2529.5349999999999</v>
      </c>
      <c r="Z38" s="31">
        <v>3541.57</v>
      </c>
      <c r="AA38" s="31">
        <v>2589.8589999999999</v>
      </c>
      <c r="AB38" s="31">
        <v>4122.4459999999999</v>
      </c>
      <c r="AC38" s="31">
        <v>2823.5219999999999</v>
      </c>
      <c r="AD38" s="31">
        <v>1128.923</v>
      </c>
      <c r="AE38" s="31">
        <v>4361.3680000000004</v>
      </c>
      <c r="AF38" s="31">
        <v>3529.2959999999998</v>
      </c>
      <c r="AG38" s="31">
        <v>4146.8649999999998</v>
      </c>
      <c r="AH38" s="31">
        <v>3327.6619999999998</v>
      </c>
      <c r="AI38" s="31">
        <v>3629.1460000000002</v>
      </c>
      <c r="AJ38" s="31">
        <v>3300.5309999999999</v>
      </c>
      <c r="AK38" s="31">
        <v>1086.056</v>
      </c>
      <c r="AL38" s="31">
        <v>2926.5830000000001</v>
      </c>
      <c r="AM38" s="31">
        <v>4404.8779999999997</v>
      </c>
      <c r="AN38" s="31">
        <v>3908.4209999999998</v>
      </c>
      <c r="AO38" s="31">
        <v>3430.7440000000001</v>
      </c>
      <c r="AP38" s="31">
        <v>2410.8629999999998</v>
      </c>
      <c r="AQ38" s="31">
        <v>1383.259</v>
      </c>
      <c r="AR38" s="31">
        <v>6143.9849999999997</v>
      </c>
      <c r="AS38" s="31">
        <v>2315.663</v>
      </c>
      <c r="AT38" s="31">
        <v>3201.4740000000002</v>
      </c>
      <c r="AU38" s="31">
        <v>4582.6549999999997</v>
      </c>
      <c r="AV38" s="31">
        <v>3769.181</v>
      </c>
      <c r="AW38" s="31">
        <v>3334.7539999999999</v>
      </c>
      <c r="AX38" s="31">
        <v>3323.4050000000002</v>
      </c>
      <c r="AY38" s="31">
        <v>2976.0410000000002</v>
      </c>
      <c r="AZ38" s="31">
        <v>2088.2959999999998</v>
      </c>
      <c r="BA38" s="31">
        <v>4135.0140000000001</v>
      </c>
      <c r="BB38" s="31">
        <v>3898.51</v>
      </c>
      <c r="BC38" s="31">
        <v>4795.2240000000002</v>
      </c>
      <c r="BD38" s="31">
        <v>2108.971</v>
      </c>
      <c r="BE38" s="31">
        <v>1356.3979999999999</v>
      </c>
      <c r="BF38" s="31">
        <v>3383.4270000000001</v>
      </c>
      <c r="BG38" s="31">
        <v>1604.27</v>
      </c>
      <c r="BH38" s="31" t="s">
        <v>326</v>
      </c>
      <c r="BI38" s="31">
        <v>3156.5439999999999</v>
      </c>
      <c r="BJ38" s="31">
        <v>3675.8159999999998</v>
      </c>
      <c r="BK38" s="31">
        <v>3914.1039999999998</v>
      </c>
      <c r="BL38" s="31">
        <v>1397.049</v>
      </c>
      <c r="BM38" s="31">
        <v>3719.3519999999999</v>
      </c>
      <c r="BN38" s="31">
        <v>2325.6509999999998</v>
      </c>
      <c r="BO38" s="31">
        <v>2759.4229999999998</v>
      </c>
      <c r="BP38" s="31">
        <v>2412.6729999999998</v>
      </c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37"/>
      <c r="KG38" s="37"/>
      <c r="KH38" s="37"/>
      <c r="KI38" s="37"/>
      <c r="KJ38" s="37"/>
      <c r="KK38" s="37"/>
      <c r="KL38" s="37"/>
      <c r="KM38" s="37"/>
      <c r="KN38" s="37"/>
      <c r="KO38" s="37"/>
      <c r="KP38" s="37"/>
      <c r="KQ38" s="37"/>
      <c r="KR38" s="37"/>
      <c r="KS38" s="37"/>
      <c r="KT38" s="37"/>
      <c r="KU38" s="37"/>
      <c r="KV38" s="37"/>
      <c r="KW38" s="37"/>
      <c r="KX38" s="37"/>
      <c r="KY38" s="37"/>
      <c r="KZ38" s="37"/>
      <c r="LA38" s="37"/>
      <c r="LB38" s="37"/>
      <c r="LC38" s="37"/>
      <c r="LD38" s="37"/>
      <c r="LE38" s="37"/>
      <c r="LF38" s="37"/>
      <c r="LG38" s="37"/>
      <c r="LH38" s="37"/>
      <c r="LI38" s="37"/>
      <c r="LJ38" s="37"/>
      <c r="LK38" s="37"/>
      <c r="LL38" s="37"/>
      <c r="LM38" s="37"/>
      <c r="LN38" s="37"/>
      <c r="LO38" s="37"/>
      <c r="LP38" s="37"/>
      <c r="LQ38" s="37"/>
      <c r="LR38" s="37"/>
      <c r="LS38" s="37"/>
      <c r="LT38" s="37"/>
      <c r="LU38" s="37"/>
      <c r="LV38" s="37"/>
      <c r="LW38" s="37"/>
      <c r="LX38" s="37"/>
      <c r="LY38" s="37"/>
      <c r="LZ38" s="37"/>
      <c r="MA38" s="37"/>
      <c r="MB38" s="37"/>
      <c r="MC38" s="37"/>
      <c r="MD38" s="37"/>
      <c r="ME38" s="37"/>
      <c r="MF38" s="37"/>
      <c r="MG38" s="37"/>
      <c r="MH38" s="37"/>
      <c r="MI38" s="37"/>
      <c r="MJ38" s="37"/>
      <c r="MK38" s="37"/>
      <c r="ML38" s="37"/>
      <c r="MM38" s="37"/>
      <c r="MN38" s="37"/>
      <c r="MO38" s="37"/>
      <c r="MP38" s="37"/>
      <c r="MQ38" s="37"/>
      <c r="MR38" s="37"/>
      <c r="MS38" s="37"/>
      <c r="MT38" s="37"/>
      <c r="MU38" s="37"/>
      <c r="MV38" s="37"/>
      <c r="MW38" s="37"/>
      <c r="MX38" s="37"/>
      <c r="MY38" s="37"/>
      <c r="MZ38" s="37"/>
      <c r="NA38" s="37"/>
      <c r="NB38" s="37"/>
      <c r="NC38" s="37"/>
      <c r="ND38" s="37"/>
      <c r="NE38" s="37"/>
      <c r="NF38" s="37"/>
      <c r="NG38" s="37"/>
      <c r="NH38" s="37"/>
      <c r="NI38" s="37"/>
      <c r="NJ38" s="37"/>
      <c r="NK38" s="37"/>
      <c r="NL38" s="37"/>
      <c r="NM38" s="37"/>
      <c r="NN38" s="37"/>
      <c r="NO38" s="37"/>
      <c r="NP38" s="37"/>
      <c r="NQ38" s="37"/>
      <c r="NR38" s="37"/>
      <c r="NS38" s="37"/>
      <c r="NT38" s="37"/>
      <c r="NU38" s="37"/>
      <c r="NV38" s="37"/>
      <c r="NW38" s="37"/>
      <c r="NX38" s="37"/>
      <c r="NY38" s="37"/>
      <c r="NZ38" s="37"/>
      <c r="OA38" s="37"/>
      <c r="OB38" s="37"/>
      <c r="OC38" s="37"/>
      <c r="OD38" s="37"/>
      <c r="OE38" s="37"/>
      <c r="OF38" s="37"/>
      <c r="OG38" s="37"/>
      <c r="OH38" s="37"/>
      <c r="OI38" s="37"/>
      <c r="OJ38" s="37"/>
      <c r="OK38" s="37"/>
      <c r="OL38" s="37"/>
      <c r="OM38" s="10"/>
    </row>
    <row r="39" spans="1:403" s="11" customFormat="1" x14ac:dyDescent="0.25">
      <c r="A39" s="11" t="s">
        <v>27</v>
      </c>
      <c r="B39" s="11" t="s">
        <v>28</v>
      </c>
      <c r="C39" s="29">
        <v>17313.59</v>
      </c>
      <c r="D39" s="29">
        <v>14399.712</v>
      </c>
      <c r="E39" s="29">
        <v>11874.689</v>
      </c>
      <c r="F39" s="29">
        <v>17133.848000000002</v>
      </c>
      <c r="G39" s="29">
        <v>13921.611999999999</v>
      </c>
      <c r="H39" s="29">
        <v>17005.567999999999</v>
      </c>
      <c r="I39" s="29">
        <v>17467.342000000001</v>
      </c>
      <c r="J39" s="29">
        <v>15872.882</v>
      </c>
      <c r="K39" s="29">
        <v>13070.941999999999</v>
      </c>
      <c r="L39" s="29">
        <v>18840.416000000001</v>
      </c>
      <c r="M39" s="29">
        <v>11863.012000000001</v>
      </c>
      <c r="N39" s="29">
        <v>18211.276999999998</v>
      </c>
      <c r="O39" s="29">
        <v>17072.363000000001</v>
      </c>
      <c r="P39" s="29">
        <v>16634.131000000001</v>
      </c>
      <c r="Q39" s="29">
        <v>16697.083999999999</v>
      </c>
      <c r="R39" s="29">
        <v>15896.096</v>
      </c>
      <c r="S39" s="29">
        <v>16019.843000000001</v>
      </c>
      <c r="T39" s="29">
        <v>15089.406000000001</v>
      </c>
      <c r="U39" s="29">
        <v>11202.874</v>
      </c>
      <c r="V39" s="29">
        <v>15773.021000000001</v>
      </c>
      <c r="W39" s="29">
        <v>12833.691999999999</v>
      </c>
      <c r="X39" s="29">
        <v>18905.245999999999</v>
      </c>
      <c r="Y39" s="29">
        <v>17017.414000000001</v>
      </c>
      <c r="Z39" s="29">
        <v>17063.528999999999</v>
      </c>
      <c r="AA39" s="29">
        <v>15087.835999999999</v>
      </c>
      <c r="AB39" s="29">
        <v>14879.788</v>
      </c>
      <c r="AC39" s="29">
        <v>15215.135</v>
      </c>
      <c r="AD39" s="29">
        <v>15233.588</v>
      </c>
      <c r="AE39" s="29">
        <v>15575.971</v>
      </c>
      <c r="AF39" s="29">
        <v>17629.053</v>
      </c>
      <c r="AG39" s="29">
        <v>17202.66</v>
      </c>
      <c r="AH39" s="29">
        <v>13624.467000000001</v>
      </c>
      <c r="AI39" s="29">
        <v>15242.218000000001</v>
      </c>
      <c r="AJ39" s="29">
        <v>17299.162</v>
      </c>
      <c r="AK39" s="29">
        <v>15493.361999999999</v>
      </c>
      <c r="AL39" s="29">
        <v>13917.633</v>
      </c>
      <c r="AM39" s="29">
        <v>16145.484</v>
      </c>
      <c r="AN39" s="29">
        <v>14794.772999999999</v>
      </c>
      <c r="AO39" s="29">
        <v>14694.86</v>
      </c>
      <c r="AP39" s="29">
        <v>15923.029</v>
      </c>
      <c r="AQ39" s="29">
        <v>6724.9409999999998</v>
      </c>
      <c r="AR39" s="29">
        <v>14096.700999999999</v>
      </c>
      <c r="AS39" s="29">
        <v>15359.681</v>
      </c>
      <c r="AT39" s="29">
        <v>14871.902</v>
      </c>
      <c r="AU39" s="29">
        <v>15378.537</v>
      </c>
      <c r="AV39" s="29">
        <v>11344.572</v>
      </c>
      <c r="AW39" s="29">
        <v>13005.892</v>
      </c>
      <c r="AX39" s="29">
        <v>15828.441999999999</v>
      </c>
      <c r="AY39" s="29">
        <v>15337.195</v>
      </c>
      <c r="AZ39" s="29">
        <v>12592.620999999999</v>
      </c>
      <c r="BA39" s="29">
        <v>12953.982</v>
      </c>
      <c r="BB39" s="29">
        <v>11368.169</v>
      </c>
      <c r="BC39" s="29">
        <v>12149.209000000001</v>
      </c>
      <c r="BD39" s="29">
        <v>13018.267</v>
      </c>
      <c r="BE39" s="29">
        <v>13464.514999999999</v>
      </c>
      <c r="BF39" s="29">
        <v>14262.017</v>
      </c>
      <c r="BG39" s="29">
        <v>13361.32</v>
      </c>
      <c r="BH39" s="29">
        <v>13800.349</v>
      </c>
      <c r="BI39" s="29">
        <v>15563.838</v>
      </c>
      <c r="BJ39" s="29">
        <v>12699.08</v>
      </c>
      <c r="BK39" s="29">
        <v>12562.412</v>
      </c>
      <c r="BL39" s="29">
        <v>13618.537</v>
      </c>
      <c r="BM39" s="29">
        <v>11425.112999999999</v>
      </c>
      <c r="BN39" s="29">
        <v>13293.204</v>
      </c>
      <c r="BO39" s="29">
        <v>13767.07</v>
      </c>
      <c r="BP39" s="29">
        <v>12138.056</v>
      </c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37"/>
      <c r="KG39" s="37"/>
      <c r="KH39" s="37"/>
      <c r="KI39" s="37"/>
      <c r="KJ39" s="37"/>
      <c r="KK39" s="37"/>
      <c r="KL39" s="37"/>
      <c r="KM39" s="37"/>
      <c r="KN39" s="37"/>
      <c r="KO39" s="37"/>
      <c r="KP39" s="37"/>
      <c r="KQ39" s="37"/>
      <c r="KR39" s="37"/>
      <c r="KS39" s="37"/>
      <c r="KT39" s="37"/>
      <c r="KU39" s="37"/>
      <c r="KV39" s="37"/>
      <c r="KW39" s="37"/>
      <c r="KX39" s="37"/>
      <c r="KY39" s="37"/>
      <c r="KZ39" s="37"/>
      <c r="LA39" s="37"/>
      <c r="LB39" s="37"/>
      <c r="LC39" s="37"/>
      <c r="LD39" s="37"/>
      <c r="LE39" s="37"/>
      <c r="LF39" s="37"/>
      <c r="LG39" s="37"/>
      <c r="LH39" s="37"/>
      <c r="LI39" s="37"/>
      <c r="LJ39" s="37"/>
      <c r="LK39" s="37"/>
      <c r="LL39" s="37"/>
      <c r="LM39" s="37"/>
      <c r="LN39" s="37"/>
      <c r="LO39" s="37"/>
      <c r="LP39" s="37"/>
      <c r="LQ39" s="37"/>
      <c r="LR39" s="37"/>
      <c r="LS39" s="37"/>
      <c r="LT39" s="37"/>
      <c r="LU39" s="37"/>
      <c r="LV39" s="37"/>
      <c r="LW39" s="37"/>
      <c r="LX39" s="37"/>
      <c r="LY39" s="37"/>
      <c r="LZ39" s="37"/>
      <c r="MA39" s="37"/>
      <c r="MB39" s="37"/>
      <c r="MC39" s="37"/>
      <c r="MD39" s="37"/>
      <c r="ME39" s="37"/>
      <c r="MF39" s="37"/>
      <c r="MG39" s="37"/>
      <c r="MH39" s="37"/>
      <c r="MI39" s="37"/>
      <c r="MJ39" s="37"/>
      <c r="MK39" s="37"/>
      <c r="ML39" s="37"/>
      <c r="MM39" s="37"/>
      <c r="MN39" s="37"/>
      <c r="MO39" s="37"/>
      <c r="MP39" s="37"/>
      <c r="MQ39" s="37"/>
      <c r="MR39" s="37"/>
      <c r="MS39" s="37"/>
      <c r="MT39" s="37"/>
      <c r="MU39" s="37"/>
      <c r="MV39" s="37"/>
      <c r="MW39" s="37"/>
      <c r="MX39" s="37"/>
      <c r="MY39" s="37"/>
      <c r="MZ39" s="37"/>
      <c r="NA39" s="37"/>
      <c r="NB39" s="37"/>
      <c r="NC39" s="37"/>
      <c r="ND39" s="37"/>
      <c r="NE39" s="37"/>
      <c r="NF39" s="37"/>
      <c r="NG39" s="37"/>
      <c r="NH39" s="37"/>
      <c r="NI39" s="37"/>
      <c r="NJ39" s="37"/>
      <c r="NK39" s="37"/>
      <c r="NL39" s="37"/>
      <c r="NM39" s="37"/>
      <c r="NN39" s="37"/>
      <c r="NO39" s="37"/>
      <c r="NP39" s="37"/>
      <c r="NQ39" s="37"/>
      <c r="NR39" s="37"/>
      <c r="NS39" s="37"/>
      <c r="NT39" s="37"/>
      <c r="NU39" s="37"/>
      <c r="NV39" s="37"/>
      <c r="NW39" s="37"/>
      <c r="NX39" s="37"/>
      <c r="NY39" s="37"/>
      <c r="NZ39" s="37"/>
      <c r="OA39" s="37"/>
      <c r="OB39" s="37"/>
      <c r="OC39" s="37"/>
      <c r="OD39" s="37"/>
      <c r="OE39" s="37"/>
      <c r="OF39" s="37"/>
      <c r="OG39" s="37"/>
      <c r="OH39" s="37"/>
      <c r="OI39" s="37"/>
      <c r="OJ39" s="37"/>
      <c r="OK39" s="37"/>
      <c r="OL39" s="37"/>
      <c r="OM39" s="12"/>
    </row>
    <row r="40" spans="1:403" s="9" customFormat="1" x14ac:dyDescent="0.25">
      <c r="A40" s="9" t="s">
        <v>27</v>
      </c>
      <c r="B40" s="9" t="s">
        <v>29</v>
      </c>
      <c r="C40" s="31">
        <v>54504.987999999998</v>
      </c>
      <c r="D40" s="31">
        <v>47992.605000000003</v>
      </c>
      <c r="E40" s="31">
        <v>51279.148000000001</v>
      </c>
      <c r="F40" s="31">
        <v>71937.101999999999</v>
      </c>
      <c r="G40" s="31">
        <v>56866.379000000001</v>
      </c>
      <c r="H40" s="31">
        <v>73683.437999999995</v>
      </c>
      <c r="I40" s="31">
        <v>58139.332000000002</v>
      </c>
      <c r="J40" s="31">
        <v>58634.305</v>
      </c>
      <c r="K40" s="31">
        <v>41164.063000000002</v>
      </c>
      <c r="L40" s="31">
        <v>62374.538999999997</v>
      </c>
      <c r="M40" s="31">
        <v>56744.457000000002</v>
      </c>
      <c r="N40" s="31">
        <v>89988.164000000004</v>
      </c>
      <c r="O40" s="31">
        <v>60944.644999999997</v>
      </c>
      <c r="P40" s="31">
        <v>45087.73</v>
      </c>
      <c r="Q40" s="31">
        <v>77160.289000000004</v>
      </c>
      <c r="R40" s="31">
        <v>40303.512000000002</v>
      </c>
      <c r="S40" s="31">
        <v>61753.527000000002</v>
      </c>
      <c r="T40" s="31">
        <v>58122.074000000001</v>
      </c>
      <c r="U40" s="31">
        <v>46722.120999999999</v>
      </c>
      <c r="V40" s="31">
        <v>68312.5</v>
      </c>
      <c r="W40" s="31">
        <v>45632.125</v>
      </c>
      <c r="X40" s="31">
        <v>43345.66</v>
      </c>
      <c r="Y40" s="31">
        <v>48154.762000000002</v>
      </c>
      <c r="Z40" s="31">
        <v>55962.461000000003</v>
      </c>
      <c r="AA40" s="31">
        <v>53975.406000000003</v>
      </c>
      <c r="AB40" s="31">
        <v>56690.008000000002</v>
      </c>
      <c r="AC40" s="31">
        <v>46946.148000000001</v>
      </c>
      <c r="AD40" s="31">
        <v>37466.718999999997</v>
      </c>
      <c r="AE40" s="31">
        <v>71653.851999999999</v>
      </c>
      <c r="AF40" s="31">
        <v>71123.679999999993</v>
      </c>
      <c r="AG40" s="31">
        <v>66350.031000000003</v>
      </c>
      <c r="AH40" s="31">
        <v>54102.175999999999</v>
      </c>
      <c r="AI40" s="31">
        <v>48992.745999999999</v>
      </c>
      <c r="AJ40" s="31">
        <v>53615.773000000001</v>
      </c>
      <c r="AK40" s="31">
        <v>32318.794999999998</v>
      </c>
      <c r="AL40" s="31">
        <v>68757.554999999993</v>
      </c>
      <c r="AM40" s="31">
        <v>50078.281000000003</v>
      </c>
      <c r="AN40" s="31">
        <v>47843.940999999999</v>
      </c>
      <c r="AO40" s="31">
        <v>63426.91</v>
      </c>
      <c r="AP40" s="31">
        <v>61380.512000000002</v>
      </c>
      <c r="AQ40" s="31">
        <v>22172.74</v>
      </c>
      <c r="AR40" s="31">
        <v>78789.297000000006</v>
      </c>
      <c r="AS40" s="31">
        <v>54513.332000000002</v>
      </c>
      <c r="AT40" s="31">
        <v>48098.703000000001</v>
      </c>
      <c r="AU40" s="31">
        <v>57678.18</v>
      </c>
      <c r="AV40" s="31">
        <v>48029.851999999999</v>
      </c>
      <c r="AW40" s="31">
        <v>68498.695000000007</v>
      </c>
      <c r="AX40" s="31">
        <v>73475.445000000007</v>
      </c>
      <c r="AY40" s="31">
        <v>55988.254000000001</v>
      </c>
      <c r="AZ40" s="31">
        <v>37363.980000000003</v>
      </c>
      <c r="BA40" s="31">
        <v>52162.07</v>
      </c>
      <c r="BB40" s="31">
        <v>52473.105000000003</v>
      </c>
      <c r="BC40" s="31">
        <v>52084.546999999999</v>
      </c>
      <c r="BD40" s="31">
        <v>42293.09</v>
      </c>
      <c r="BE40" s="31">
        <v>35165.218999999997</v>
      </c>
      <c r="BF40" s="31">
        <v>51960.063000000002</v>
      </c>
      <c r="BG40" s="31">
        <v>42937.292999999998</v>
      </c>
      <c r="BH40" s="31">
        <v>24909.228999999999</v>
      </c>
      <c r="BI40" s="31">
        <v>71054.187999999995</v>
      </c>
      <c r="BJ40" s="31">
        <v>54435.285000000003</v>
      </c>
      <c r="BK40" s="31">
        <v>58695.891000000003</v>
      </c>
      <c r="BL40" s="31">
        <v>48622.195</v>
      </c>
      <c r="BM40" s="31">
        <v>58889.112999999998</v>
      </c>
      <c r="BN40" s="31">
        <v>36693.468999999997</v>
      </c>
      <c r="BO40" s="31">
        <v>42144.421999999999</v>
      </c>
      <c r="BP40" s="31">
        <v>49497.438000000002</v>
      </c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37"/>
      <c r="KG40" s="37"/>
      <c r="KH40" s="37"/>
      <c r="KI40" s="37"/>
      <c r="KJ40" s="37"/>
      <c r="KK40" s="37"/>
      <c r="KL40" s="37"/>
      <c r="KM40" s="37"/>
      <c r="KN40" s="37"/>
      <c r="KO40" s="37"/>
      <c r="KP40" s="37"/>
      <c r="KQ40" s="37"/>
      <c r="KR40" s="37"/>
      <c r="KS40" s="37"/>
      <c r="KT40" s="37"/>
      <c r="KU40" s="37"/>
      <c r="KV40" s="37"/>
      <c r="KW40" s="37"/>
      <c r="KX40" s="37"/>
      <c r="KY40" s="37"/>
      <c r="KZ40" s="37"/>
      <c r="LA40" s="37"/>
      <c r="LB40" s="37"/>
      <c r="LC40" s="37"/>
      <c r="LD40" s="37"/>
      <c r="LE40" s="37"/>
      <c r="LF40" s="37"/>
      <c r="LG40" s="37"/>
      <c r="LH40" s="37"/>
      <c r="LI40" s="37"/>
      <c r="LJ40" s="37"/>
      <c r="LK40" s="37"/>
      <c r="LL40" s="37"/>
      <c r="LM40" s="37"/>
      <c r="LN40" s="37"/>
      <c r="LO40" s="37"/>
      <c r="LP40" s="37"/>
      <c r="LQ40" s="37"/>
      <c r="LR40" s="37"/>
      <c r="LS40" s="37"/>
      <c r="LT40" s="37"/>
      <c r="LU40" s="37"/>
      <c r="LV40" s="37"/>
      <c r="LW40" s="37"/>
      <c r="LX40" s="37"/>
      <c r="LY40" s="37"/>
      <c r="LZ40" s="37"/>
      <c r="MA40" s="37"/>
      <c r="MB40" s="37"/>
      <c r="MC40" s="37"/>
      <c r="MD40" s="37"/>
      <c r="ME40" s="37"/>
      <c r="MF40" s="37"/>
      <c r="MG40" s="37"/>
      <c r="MH40" s="37"/>
      <c r="MI40" s="37"/>
      <c r="MJ40" s="37"/>
      <c r="MK40" s="37"/>
      <c r="ML40" s="37"/>
      <c r="MM40" s="37"/>
      <c r="MN40" s="37"/>
      <c r="MO40" s="37"/>
      <c r="MP40" s="37"/>
      <c r="MQ40" s="37"/>
      <c r="MR40" s="37"/>
      <c r="MS40" s="37"/>
      <c r="MT40" s="37"/>
      <c r="MU40" s="37"/>
      <c r="MV40" s="37"/>
      <c r="MW40" s="37"/>
      <c r="MX40" s="37"/>
      <c r="MY40" s="37"/>
      <c r="MZ40" s="37"/>
      <c r="NA40" s="37"/>
      <c r="NB40" s="37"/>
      <c r="NC40" s="37"/>
      <c r="ND40" s="37"/>
      <c r="NE40" s="37"/>
      <c r="NF40" s="37"/>
      <c r="NG40" s="37"/>
      <c r="NH40" s="37"/>
      <c r="NI40" s="37"/>
      <c r="NJ40" s="37"/>
      <c r="NK40" s="37"/>
      <c r="NL40" s="37"/>
      <c r="NM40" s="37"/>
      <c r="NN40" s="37"/>
      <c r="NO40" s="37"/>
      <c r="NP40" s="37"/>
      <c r="NQ40" s="37"/>
      <c r="NR40" s="37"/>
      <c r="NS40" s="37"/>
      <c r="NT40" s="37"/>
      <c r="NU40" s="37"/>
      <c r="NV40" s="37"/>
      <c r="NW40" s="37"/>
      <c r="NX40" s="37"/>
      <c r="NY40" s="37"/>
      <c r="NZ40" s="37"/>
      <c r="OA40" s="37"/>
      <c r="OB40" s="37"/>
      <c r="OC40" s="37"/>
      <c r="OD40" s="37"/>
      <c r="OE40" s="37"/>
      <c r="OF40" s="37"/>
      <c r="OG40" s="37"/>
      <c r="OH40" s="37"/>
      <c r="OI40" s="37"/>
      <c r="OJ40" s="37"/>
      <c r="OK40" s="37"/>
      <c r="OL40" s="37"/>
      <c r="OM40" s="10"/>
    </row>
    <row r="41" spans="1:403" x14ac:dyDescent="0.25">
      <c r="A41" s="11" t="s">
        <v>27</v>
      </c>
      <c r="B41" s="11" t="s">
        <v>30</v>
      </c>
      <c r="C41" s="11">
        <v>2478.6889999999999</v>
      </c>
      <c r="D41" s="11">
        <v>1926.5709999999999</v>
      </c>
      <c r="E41" s="11">
        <v>1251.8409999999999</v>
      </c>
      <c r="F41" s="11">
        <v>1634.9590000000001</v>
      </c>
      <c r="G41" s="11">
        <v>1400.037</v>
      </c>
      <c r="H41" s="11">
        <v>2256.3780000000002</v>
      </c>
      <c r="I41" s="11">
        <v>1873.4549999999999</v>
      </c>
      <c r="J41" s="11">
        <v>1738.8679999999999</v>
      </c>
      <c r="K41" s="11">
        <v>1624.9</v>
      </c>
      <c r="L41" s="11">
        <v>2658.0749999999998</v>
      </c>
      <c r="M41" s="11">
        <v>1360.7239999999999</v>
      </c>
      <c r="N41" s="11">
        <v>2743.4650000000001</v>
      </c>
      <c r="O41" s="11">
        <v>1909.8969999999999</v>
      </c>
      <c r="P41" s="11">
        <v>2013.873</v>
      </c>
      <c r="Q41" s="11">
        <v>2206.049</v>
      </c>
      <c r="R41" s="11">
        <v>1615.098</v>
      </c>
      <c r="S41" s="11">
        <v>2074.2379999999998</v>
      </c>
      <c r="T41" s="11">
        <v>2001.1980000000001</v>
      </c>
      <c r="U41" s="11">
        <v>1684.5229999999999</v>
      </c>
      <c r="V41" s="11">
        <v>1665.9780000000001</v>
      </c>
      <c r="W41" s="11">
        <v>1484.72</v>
      </c>
      <c r="X41" s="11">
        <v>1951.665</v>
      </c>
      <c r="Y41" s="11">
        <v>1851.7</v>
      </c>
      <c r="Z41" s="11">
        <v>3087.971</v>
      </c>
      <c r="AA41" s="11">
        <v>1846.241</v>
      </c>
      <c r="AB41" s="11">
        <v>1589.9159999999999</v>
      </c>
      <c r="AC41" s="11">
        <v>1736.472</v>
      </c>
      <c r="AD41" s="11">
        <v>1315.6410000000001</v>
      </c>
      <c r="AE41" s="11">
        <v>2138.5520000000001</v>
      </c>
      <c r="AF41" s="11">
        <v>2293.6579999999999</v>
      </c>
      <c r="AG41" s="11">
        <v>1886.934</v>
      </c>
      <c r="AH41" s="11">
        <v>2436.09</v>
      </c>
      <c r="AI41" s="11">
        <v>2353.3789999999999</v>
      </c>
      <c r="AJ41" s="11">
        <v>1707.319</v>
      </c>
      <c r="AK41" s="11">
        <v>1537.287</v>
      </c>
      <c r="AL41" s="11">
        <v>1639.9580000000001</v>
      </c>
      <c r="AM41" s="11">
        <v>2258.913</v>
      </c>
      <c r="AN41" s="11">
        <v>2662.5329999999999</v>
      </c>
      <c r="AO41" s="11">
        <v>1892.9960000000001</v>
      </c>
      <c r="AP41" s="11">
        <v>1474.1559999999999</v>
      </c>
      <c r="AQ41" s="11">
        <v>867.07799999999997</v>
      </c>
      <c r="AR41" s="11">
        <v>2211.4499999999998</v>
      </c>
      <c r="AS41" s="11">
        <v>1991.229</v>
      </c>
      <c r="AT41" s="11">
        <v>2026.1679999999999</v>
      </c>
      <c r="AU41" s="11">
        <v>2410.6729999999998</v>
      </c>
      <c r="AV41" s="11">
        <v>2270.596</v>
      </c>
      <c r="AW41" s="11">
        <v>2336.2080000000001</v>
      </c>
      <c r="AX41" s="11">
        <v>1475.5630000000001</v>
      </c>
      <c r="AY41" s="11">
        <v>1791.616</v>
      </c>
      <c r="AZ41" s="11">
        <v>2082.58</v>
      </c>
      <c r="BA41" s="11">
        <v>2266.5940000000001</v>
      </c>
      <c r="BB41" s="11">
        <v>2323.299</v>
      </c>
      <c r="BC41" s="11">
        <v>1830.508</v>
      </c>
      <c r="BD41" s="11">
        <v>1764.4079999999999</v>
      </c>
      <c r="BE41" s="11">
        <v>1428.989</v>
      </c>
      <c r="BF41" s="11">
        <v>1988.239</v>
      </c>
      <c r="BG41" s="11">
        <v>1790.7670000000001</v>
      </c>
      <c r="BH41" s="11">
        <v>988.42399999999998</v>
      </c>
      <c r="BI41" s="11">
        <v>2603.7579999999998</v>
      </c>
      <c r="BJ41" s="11">
        <v>1422.6790000000001</v>
      </c>
      <c r="BK41" s="11">
        <v>1856.6130000000001</v>
      </c>
      <c r="BL41" s="11">
        <v>979.25699999999995</v>
      </c>
      <c r="BM41" s="11">
        <v>1453.8530000000001</v>
      </c>
      <c r="BN41" s="11">
        <v>1976.9179999999999</v>
      </c>
      <c r="BO41" s="11">
        <v>2629.0680000000002</v>
      </c>
      <c r="BP41" s="11">
        <v>1882.59</v>
      </c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35"/>
      <c r="KA41" s="35"/>
      <c r="KB41" s="35"/>
      <c r="KC41" s="35"/>
      <c r="KD41" s="35"/>
      <c r="KE41" s="35"/>
      <c r="KF41" s="35"/>
      <c r="KG41" s="35"/>
      <c r="KH41" s="35"/>
      <c r="KI41" s="35"/>
      <c r="KJ41" s="35"/>
      <c r="KK41" s="35"/>
      <c r="KL41" s="35"/>
      <c r="KM41" s="35"/>
      <c r="KN41" s="35"/>
      <c r="KO41" s="35"/>
      <c r="KP41" s="35"/>
      <c r="KQ41" s="35"/>
      <c r="KR41" s="35"/>
      <c r="KS41" s="35"/>
      <c r="KT41" s="35"/>
      <c r="KU41" s="35"/>
      <c r="KV41" s="35"/>
      <c r="KW41" s="35"/>
      <c r="KX41" s="35"/>
      <c r="KY41" s="35"/>
      <c r="KZ41" s="35"/>
      <c r="LA41" s="35"/>
      <c r="LB41" s="35"/>
      <c r="LC41" s="35"/>
      <c r="LD41" s="35"/>
      <c r="LE41" s="35"/>
      <c r="LF41" s="35"/>
      <c r="LG41" s="35"/>
      <c r="LH41" s="35"/>
      <c r="LI41" s="35"/>
      <c r="LJ41" s="35"/>
      <c r="LK41" s="35"/>
      <c r="LL41" s="35"/>
      <c r="LM41" s="35"/>
      <c r="LN41" s="35"/>
      <c r="LO41" s="35"/>
      <c r="LP41" s="35"/>
      <c r="LQ41" s="35"/>
      <c r="LR41" s="35"/>
      <c r="LS41" s="35"/>
      <c r="LT41" s="35"/>
      <c r="LU41" s="35"/>
      <c r="LV41" s="35"/>
      <c r="LW41" s="35"/>
      <c r="LX41" s="35"/>
      <c r="LY41" s="35"/>
      <c r="LZ41" s="35"/>
      <c r="MA41" s="35"/>
      <c r="MB41" s="35"/>
      <c r="MC41" s="35"/>
      <c r="MD41" s="35"/>
      <c r="ME41" s="35"/>
      <c r="MF41" s="35"/>
      <c r="MG41" s="35"/>
      <c r="MH41" s="35"/>
      <c r="MI41" s="35"/>
      <c r="MJ41" s="35"/>
      <c r="MK41" s="35"/>
      <c r="ML41" s="35"/>
      <c r="MM41" s="35"/>
      <c r="MN41" s="35"/>
      <c r="MO41" s="35"/>
      <c r="MP41" s="35"/>
      <c r="MQ41" s="35"/>
      <c r="MR41" s="35"/>
      <c r="MS41" s="35"/>
      <c r="MT41" s="35"/>
      <c r="MU41" s="35"/>
      <c r="MV41" s="35"/>
      <c r="MW41" s="35"/>
      <c r="MX41" s="35"/>
      <c r="MY41" s="35"/>
      <c r="MZ41" s="35"/>
      <c r="NA41" s="35"/>
      <c r="NB41" s="35"/>
      <c r="NC41" s="35"/>
      <c r="ND41" s="35"/>
      <c r="NE41" s="35"/>
      <c r="NF41" s="35"/>
      <c r="NG41" s="35"/>
      <c r="NH41" s="35"/>
      <c r="NI41" s="35"/>
      <c r="NJ41" s="35"/>
      <c r="NK41" s="35"/>
      <c r="NL41" s="35"/>
      <c r="NM41" s="35"/>
      <c r="NN41" s="35"/>
      <c r="NO41" s="35"/>
      <c r="NP41" s="35"/>
      <c r="NQ41" s="35"/>
      <c r="NR41" s="35"/>
      <c r="NS41" s="35"/>
      <c r="NT41" s="35"/>
      <c r="NU41" s="35"/>
      <c r="NV41" s="35"/>
      <c r="NW41" s="35"/>
      <c r="NX41" s="35"/>
      <c r="NY41" s="35"/>
      <c r="NZ41" s="35"/>
      <c r="OA41" s="35"/>
      <c r="OB41" s="35"/>
      <c r="OC41" s="35"/>
      <c r="OD41" s="35"/>
      <c r="OE41" s="35"/>
      <c r="OF41" s="35"/>
      <c r="OG41" s="35"/>
      <c r="OH41" s="35"/>
      <c r="OI41" s="35"/>
      <c r="OJ41" s="35"/>
      <c r="OK41" s="35"/>
      <c r="OL41" s="35"/>
    </row>
    <row r="42" spans="1:403" x14ac:dyDescent="0.25">
      <c r="A42" s="9" t="s">
        <v>27</v>
      </c>
      <c r="B42" s="9" t="s">
        <v>31</v>
      </c>
      <c r="C42" s="9">
        <v>7574.2780000000002</v>
      </c>
      <c r="D42" s="9">
        <v>4984.7969999999996</v>
      </c>
      <c r="E42" s="9">
        <v>2942.1120000000001</v>
      </c>
      <c r="F42" s="9">
        <v>5970.4040000000005</v>
      </c>
      <c r="G42" s="9">
        <v>3463.5349999999999</v>
      </c>
      <c r="H42" s="9">
        <v>3030.076</v>
      </c>
      <c r="I42" s="9">
        <v>5563.7479999999996</v>
      </c>
      <c r="J42" s="9">
        <v>3495.1579999999999</v>
      </c>
      <c r="K42" s="9">
        <v>4427.3149999999996</v>
      </c>
      <c r="L42" s="9">
        <v>6851.9639999999999</v>
      </c>
      <c r="M42" s="9">
        <v>2759.7249999999999</v>
      </c>
      <c r="N42" s="9">
        <v>4111.2709999999997</v>
      </c>
      <c r="O42" s="9">
        <v>6079.8710000000001</v>
      </c>
      <c r="P42" s="9">
        <v>5114.9059999999999</v>
      </c>
      <c r="Q42" s="9">
        <v>3381.82</v>
      </c>
      <c r="R42" s="9">
        <v>7045.5889999999999</v>
      </c>
      <c r="S42" s="9">
        <v>4430.0709999999999</v>
      </c>
      <c r="T42" s="9">
        <v>4015.0659999999998</v>
      </c>
      <c r="U42" s="9">
        <v>3789.1590000000001</v>
      </c>
      <c r="V42" s="9">
        <v>3305.799</v>
      </c>
      <c r="W42" s="9">
        <v>3638.0740000000001</v>
      </c>
      <c r="X42" s="9">
        <v>6014.402</v>
      </c>
      <c r="Y42" s="9">
        <v>4804.9690000000001</v>
      </c>
      <c r="Z42" s="9">
        <v>5811.5259999999998</v>
      </c>
      <c r="AA42" s="9">
        <v>5832.3109999999997</v>
      </c>
      <c r="AB42" s="9">
        <v>3380.069</v>
      </c>
      <c r="AC42" s="9">
        <v>4430.5410000000002</v>
      </c>
      <c r="AD42" s="9">
        <v>6836.5190000000002</v>
      </c>
      <c r="AE42" s="9">
        <v>3372.8429999999998</v>
      </c>
      <c r="AF42" s="9">
        <v>5542.1049999999996</v>
      </c>
      <c r="AG42" s="9">
        <v>4296.96</v>
      </c>
      <c r="AH42" s="9">
        <v>4755.3519999999999</v>
      </c>
      <c r="AI42" s="9">
        <v>4216.2110000000002</v>
      </c>
      <c r="AJ42" s="9">
        <v>4984.8890000000001</v>
      </c>
      <c r="AK42" s="9">
        <v>5900.1409999999996</v>
      </c>
      <c r="AL42" s="9">
        <v>3092.5329999999999</v>
      </c>
      <c r="AM42" s="9">
        <v>4787.3639999999996</v>
      </c>
      <c r="AN42" s="9">
        <v>6270.9809999999998</v>
      </c>
      <c r="AO42" s="9">
        <v>3387.6880000000001</v>
      </c>
      <c r="AP42" s="9">
        <v>15222.644</v>
      </c>
      <c r="AQ42" s="9">
        <v>2505.1990000000001</v>
      </c>
      <c r="AR42" s="9">
        <v>4011.8629999999998</v>
      </c>
      <c r="AS42" s="9">
        <v>5465.5029999999997</v>
      </c>
      <c r="AT42" s="9">
        <v>4780.165</v>
      </c>
      <c r="AU42" s="9">
        <v>5292.2669999999998</v>
      </c>
      <c r="AV42" s="9">
        <v>3581.8679999999999</v>
      </c>
      <c r="AW42" s="9">
        <v>2338.5970000000002</v>
      </c>
      <c r="AX42" s="9">
        <v>5076.384</v>
      </c>
      <c r="AY42" s="9">
        <v>4749.4170000000004</v>
      </c>
      <c r="AZ42" s="9">
        <v>5840.8140000000003</v>
      </c>
      <c r="BA42" s="9">
        <v>3040.0479999999998</v>
      </c>
      <c r="BB42" s="9">
        <v>2908.069</v>
      </c>
      <c r="BC42" s="9">
        <v>3419.8440000000001</v>
      </c>
      <c r="BD42" s="9">
        <v>4006.9630000000002</v>
      </c>
      <c r="BE42" s="9">
        <v>4872.2640000000001</v>
      </c>
      <c r="BF42" s="9">
        <v>5606.5259999999998</v>
      </c>
      <c r="BG42" s="9">
        <v>4752.1790000000001</v>
      </c>
      <c r="BH42" s="9">
        <v>4510.509</v>
      </c>
      <c r="BI42" s="9">
        <v>3891.9789999999998</v>
      </c>
      <c r="BJ42" s="9">
        <v>3992.404</v>
      </c>
      <c r="BK42" s="9">
        <v>3483.0010000000002</v>
      </c>
      <c r="BL42" s="9">
        <v>3793.7710000000002</v>
      </c>
      <c r="BM42" s="9">
        <v>2261.7060000000001</v>
      </c>
      <c r="BN42" s="9">
        <v>6249.9549999999999</v>
      </c>
      <c r="BO42" s="9">
        <v>4934.5330000000004</v>
      </c>
      <c r="BP42" s="9">
        <v>3074.8739999999998</v>
      </c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5"/>
      <c r="JY42" s="35"/>
      <c r="JZ42" s="35"/>
      <c r="KA42" s="35"/>
      <c r="KB42" s="35"/>
      <c r="KC42" s="35"/>
      <c r="KD42" s="35"/>
      <c r="KE42" s="35"/>
      <c r="KF42" s="35"/>
      <c r="KG42" s="35"/>
      <c r="KH42" s="35"/>
      <c r="KI42" s="35"/>
      <c r="KJ42" s="35"/>
      <c r="KK42" s="35"/>
      <c r="KL42" s="35"/>
      <c r="KM42" s="35"/>
      <c r="KN42" s="35"/>
      <c r="KO42" s="35"/>
      <c r="KP42" s="35"/>
      <c r="KQ42" s="35"/>
      <c r="KR42" s="35"/>
      <c r="KS42" s="35"/>
      <c r="KT42" s="35"/>
      <c r="KU42" s="35"/>
      <c r="KV42" s="35"/>
      <c r="KW42" s="35"/>
      <c r="KX42" s="35"/>
      <c r="KY42" s="35"/>
      <c r="KZ42" s="35"/>
      <c r="LA42" s="35"/>
      <c r="LB42" s="35"/>
      <c r="LC42" s="35"/>
      <c r="LD42" s="35"/>
      <c r="LE42" s="35"/>
      <c r="LF42" s="35"/>
      <c r="LG42" s="35"/>
      <c r="LH42" s="35"/>
      <c r="LI42" s="35"/>
      <c r="LJ42" s="35"/>
      <c r="LK42" s="35"/>
      <c r="LL42" s="35"/>
      <c r="LM42" s="35"/>
      <c r="LN42" s="35"/>
      <c r="LO42" s="35"/>
      <c r="LP42" s="35"/>
      <c r="LQ42" s="35"/>
      <c r="LR42" s="35"/>
      <c r="LS42" s="35"/>
      <c r="LT42" s="35"/>
      <c r="LU42" s="35"/>
      <c r="LV42" s="35"/>
      <c r="LW42" s="35"/>
      <c r="LX42" s="35"/>
      <c r="LY42" s="35"/>
      <c r="LZ42" s="35"/>
      <c r="MA42" s="35"/>
      <c r="MB42" s="35"/>
      <c r="MC42" s="35"/>
      <c r="MD42" s="35"/>
      <c r="ME42" s="35"/>
      <c r="MF42" s="35"/>
      <c r="MG42" s="35"/>
      <c r="MH42" s="35"/>
      <c r="MI42" s="35"/>
      <c r="MJ42" s="35"/>
      <c r="MK42" s="35"/>
      <c r="ML42" s="35"/>
      <c r="MM42" s="35"/>
      <c r="MN42" s="35"/>
      <c r="MO42" s="35"/>
      <c r="MP42" s="35"/>
      <c r="MQ42" s="35"/>
      <c r="MR42" s="35"/>
      <c r="MS42" s="35"/>
      <c r="MT42" s="35"/>
      <c r="MU42" s="35"/>
      <c r="MV42" s="35"/>
      <c r="MW42" s="35"/>
      <c r="MX42" s="35"/>
      <c r="MY42" s="35"/>
      <c r="MZ42" s="35"/>
      <c r="NA42" s="35"/>
      <c r="NB42" s="35"/>
      <c r="NC42" s="35"/>
      <c r="ND42" s="35"/>
      <c r="NE42" s="35"/>
      <c r="NF42" s="35"/>
      <c r="NG42" s="35"/>
      <c r="NH42" s="35"/>
      <c r="NI42" s="35"/>
      <c r="NJ42" s="35"/>
      <c r="NK42" s="35"/>
      <c r="NL42" s="35"/>
      <c r="NM42" s="35"/>
      <c r="NN42" s="35"/>
      <c r="NO42" s="35"/>
      <c r="NP42" s="35"/>
      <c r="NQ42" s="35"/>
      <c r="NR42" s="35"/>
      <c r="NS42" s="35"/>
      <c r="NT42" s="35"/>
      <c r="NU42" s="35"/>
      <c r="NV42" s="35"/>
      <c r="NW42" s="35"/>
      <c r="NX42" s="35"/>
      <c r="NY42" s="35"/>
      <c r="NZ42" s="35"/>
      <c r="OA42" s="35"/>
      <c r="OB42" s="35"/>
      <c r="OC42" s="35"/>
      <c r="OD42" s="35"/>
      <c r="OE42" s="35"/>
      <c r="OF42" s="35"/>
      <c r="OG42" s="35"/>
      <c r="OH42" s="35"/>
      <c r="OI42" s="35"/>
      <c r="OJ42" s="35"/>
      <c r="OK42" s="35"/>
      <c r="OL42" s="35"/>
    </row>
    <row r="43" spans="1:403" x14ac:dyDescent="0.25">
      <c r="A43" s="11" t="s">
        <v>27</v>
      </c>
      <c r="B43" s="11" t="s">
        <v>32</v>
      </c>
      <c r="C43" s="11">
        <v>103911.586</v>
      </c>
      <c r="D43" s="11">
        <v>85019.116999999998</v>
      </c>
      <c r="E43" s="11">
        <v>34007.758000000002</v>
      </c>
      <c r="F43" s="11">
        <v>85486.827999999994</v>
      </c>
      <c r="G43" s="11">
        <v>66306.976999999999</v>
      </c>
      <c r="H43" s="11">
        <v>70414.679999999993</v>
      </c>
      <c r="I43" s="11">
        <v>88332.866999999998</v>
      </c>
      <c r="J43" s="11">
        <v>68760.585999999996</v>
      </c>
      <c r="K43" s="11">
        <v>79311.125</v>
      </c>
      <c r="L43" s="11">
        <v>96236.460999999996</v>
      </c>
      <c r="M43" s="11">
        <v>46224.862999999998</v>
      </c>
      <c r="N43" s="11">
        <v>88380.656000000003</v>
      </c>
      <c r="O43" s="11">
        <v>95295.625</v>
      </c>
      <c r="P43" s="11">
        <v>98352.077999999994</v>
      </c>
      <c r="Q43" s="11">
        <v>40946.637000000002</v>
      </c>
      <c r="R43" s="11">
        <v>106581.711</v>
      </c>
      <c r="S43" s="11">
        <v>90900.577999999994</v>
      </c>
      <c r="T43" s="11">
        <v>88700.875</v>
      </c>
      <c r="U43" s="11">
        <v>62372.383000000002</v>
      </c>
      <c r="V43" s="11">
        <v>31490.453000000001</v>
      </c>
      <c r="W43" s="11">
        <v>58452.245999999999</v>
      </c>
      <c r="X43" s="11">
        <v>107246.82</v>
      </c>
      <c r="Y43" s="11">
        <v>87197.922000000006</v>
      </c>
      <c r="Z43" s="11">
        <v>90841.585999999996</v>
      </c>
      <c r="AA43" s="11">
        <v>91183.07</v>
      </c>
      <c r="AB43" s="11">
        <v>64019.82</v>
      </c>
      <c r="AC43" s="11">
        <v>81115.039000000004</v>
      </c>
      <c r="AD43" s="11">
        <v>106007.016</v>
      </c>
      <c r="AE43" s="11">
        <v>59371.277000000002</v>
      </c>
      <c r="AF43" s="11">
        <v>93989.891000000003</v>
      </c>
      <c r="AG43" s="11">
        <v>83551.039000000004</v>
      </c>
      <c r="AH43" s="11">
        <v>79606.601999999999</v>
      </c>
      <c r="AI43" s="11">
        <v>72984.718999999997</v>
      </c>
      <c r="AJ43" s="11">
        <v>82792.508000000002</v>
      </c>
      <c r="AK43" s="11">
        <v>93649.273000000001</v>
      </c>
      <c r="AL43" s="11">
        <v>55687.300999999999</v>
      </c>
      <c r="AM43" s="11">
        <v>81188.093999999997</v>
      </c>
      <c r="AN43" s="11">
        <v>94062.781000000003</v>
      </c>
      <c r="AO43" s="11">
        <v>63441.84</v>
      </c>
      <c r="AP43" s="11">
        <v>78863.202999999994</v>
      </c>
      <c r="AQ43" s="11">
        <v>46479.332000000002</v>
      </c>
      <c r="AR43" s="11">
        <v>66452.141000000003</v>
      </c>
      <c r="AS43" s="11">
        <v>85661.266000000003</v>
      </c>
      <c r="AT43" s="11">
        <v>73146.195000000007</v>
      </c>
      <c r="AU43" s="11">
        <v>81154.991999999998</v>
      </c>
      <c r="AV43" s="11">
        <v>65448.277000000002</v>
      </c>
      <c r="AW43" s="11">
        <v>48732.141000000003</v>
      </c>
      <c r="AX43" s="11">
        <v>85681.789000000004</v>
      </c>
      <c r="AY43" s="11">
        <v>71681.148000000001</v>
      </c>
      <c r="AZ43" s="11">
        <v>76929.320000000007</v>
      </c>
      <c r="BA43" s="11">
        <v>61734.184000000001</v>
      </c>
      <c r="BB43" s="11">
        <v>55709.23</v>
      </c>
      <c r="BC43" s="11">
        <v>65218.195</v>
      </c>
      <c r="BD43" s="11">
        <v>81455.008000000002</v>
      </c>
      <c r="BE43" s="11">
        <v>47460.542999999998</v>
      </c>
      <c r="BF43" s="11">
        <v>83370.437999999995</v>
      </c>
      <c r="BG43" s="11">
        <v>70237.741999999998</v>
      </c>
      <c r="BH43" s="11">
        <v>86039.218999999997</v>
      </c>
      <c r="BI43" s="11">
        <v>73119.875</v>
      </c>
      <c r="BJ43" s="11">
        <v>74182</v>
      </c>
      <c r="BK43" s="11">
        <v>72831.687999999995</v>
      </c>
      <c r="BL43" s="11">
        <v>75024.273000000001</v>
      </c>
      <c r="BM43" s="11">
        <v>51152.449000000001</v>
      </c>
      <c r="BN43" s="11">
        <v>83412.875</v>
      </c>
      <c r="BO43" s="11">
        <v>87012.297000000006</v>
      </c>
      <c r="BP43" s="11">
        <v>64116.391000000003</v>
      </c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  <c r="MN43" s="35"/>
      <c r="MO43" s="35"/>
      <c r="MP43" s="35"/>
      <c r="MQ43" s="35"/>
      <c r="MR43" s="35"/>
      <c r="MS43" s="35"/>
      <c r="MT43" s="35"/>
      <c r="MU43" s="35"/>
      <c r="MV43" s="35"/>
      <c r="MW43" s="35"/>
      <c r="MX43" s="35"/>
      <c r="MY43" s="35"/>
      <c r="MZ43" s="35"/>
      <c r="NA43" s="35"/>
      <c r="NB43" s="35"/>
      <c r="NC43" s="35"/>
      <c r="ND43" s="35"/>
      <c r="NE43" s="35"/>
      <c r="NF43" s="35"/>
      <c r="NG43" s="35"/>
      <c r="NH43" s="35"/>
      <c r="NI43" s="35"/>
      <c r="NJ43" s="35"/>
      <c r="NK43" s="35"/>
      <c r="NL43" s="35"/>
      <c r="NM43" s="35"/>
      <c r="NN43" s="35"/>
      <c r="NO43" s="35"/>
      <c r="NP43" s="35"/>
      <c r="NQ43" s="35"/>
      <c r="NR43" s="35"/>
      <c r="NS43" s="35"/>
      <c r="NT43" s="35"/>
      <c r="NU43" s="35"/>
      <c r="NV43" s="35"/>
      <c r="NW43" s="35"/>
      <c r="NX43" s="35"/>
      <c r="NY43" s="35"/>
      <c r="NZ43" s="35"/>
      <c r="OA43" s="35"/>
      <c r="OB43" s="35"/>
      <c r="OC43" s="35"/>
      <c r="OD43" s="35"/>
      <c r="OE43" s="35"/>
      <c r="OF43" s="35"/>
      <c r="OG43" s="35"/>
      <c r="OH43" s="35"/>
      <c r="OI43" s="35"/>
      <c r="OJ43" s="35"/>
      <c r="OK43" s="35"/>
      <c r="OL43" s="35"/>
    </row>
    <row r="44" spans="1:403" x14ac:dyDescent="0.25">
      <c r="A44" s="9" t="s">
        <v>27</v>
      </c>
      <c r="B44" s="9" t="s">
        <v>33</v>
      </c>
      <c r="C44" s="9">
        <v>272251.875</v>
      </c>
      <c r="D44" s="9">
        <v>282512.90600000002</v>
      </c>
      <c r="E44" s="9">
        <v>219739.484</v>
      </c>
      <c r="F44" s="9">
        <v>263228.625</v>
      </c>
      <c r="G44" s="9">
        <v>273102.46899999998</v>
      </c>
      <c r="H44" s="9">
        <v>275542.78100000002</v>
      </c>
      <c r="I44" s="9">
        <v>232904.78099999999</v>
      </c>
      <c r="J44" s="9">
        <v>163726.875</v>
      </c>
      <c r="K44" s="9">
        <v>285951.46899999998</v>
      </c>
      <c r="L44" s="9">
        <v>293101.75</v>
      </c>
      <c r="M44" s="9">
        <v>229120.59400000001</v>
      </c>
      <c r="N44" s="9">
        <v>271110.78100000002</v>
      </c>
      <c r="O44" s="9">
        <v>285106.31300000002</v>
      </c>
      <c r="P44" s="9">
        <v>301413.09399999998</v>
      </c>
      <c r="Q44" s="9">
        <v>250525.891</v>
      </c>
      <c r="R44" s="9">
        <v>334305.46899999998</v>
      </c>
      <c r="S44" s="9">
        <v>315400.28100000002</v>
      </c>
      <c r="T44" s="9">
        <v>293700.78100000002</v>
      </c>
      <c r="U44" s="9">
        <v>236006.56299999999</v>
      </c>
      <c r="V44" s="9">
        <v>262277.43800000002</v>
      </c>
      <c r="W44" s="9">
        <v>240761.92199999999</v>
      </c>
      <c r="X44" s="9">
        <v>378692.40600000002</v>
      </c>
      <c r="Y44" s="9">
        <v>289068.375</v>
      </c>
      <c r="Z44" s="9">
        <v>272665.18800000002</v>
      </c>
      <c r="AA44" s="9">
        <v>235767.234</v>
      </c>
      <c r="AB44" s="9">
        <v>200775.09400000001</v>
      </c>
      <c r="AC44" s="9">
        <v>225658.71900000001</v>
      </c>
      <c r="AD44" s="9">
        <v>337311</v>
      </c>
      <c r="AE44" s="9">
        <v>238957.359</v>
      </c>
      <c r="AF44" s="9">
        <v>260542.125</v>
      </c>
      <c r="AG44" s="9">
        <v>271049.81300000002</v>
      </c>
      <c r="AH44" s="9">
        <v>257777.92199999999</v>
      </c>
      <c r="AI44" s="9">
        <v>293980.71899999998</v>
      </c>
      <c r="AJ44" s="9">
        <v>302865.93800000002</v>
      </c>
      <c r="AK44" s="9">
        <v>294717.46899999998</v>
      </c>
      <c r="AL44" s="9">
        <v>145188.641</v>
      </c>
      <c r="AM44" s="9">
        <v>267157.46899999998</v>
      </c>
      <c r="AN44" s="9">
        <v>257106.31299999999</v>
      </c>
      <c r="AO44" s="9">
        <v>222379.859</v>
      </c>
      <c r="AP44" s="9">
        <v>281641.81300000002</v>
      </c>
      <c r="AQ44" s="9">
        <v>146236.82800000001</v>
      </c>
      <c r="AR44" s="9">
        <v>239722.891</v>
      </c>
      <c r="AS44" s="9">
        <v>315296.46899999998</v>
      </c>
      <c r="AT44" s="9">
        <v>249724.141</v>
      </c>
      <c r="AU44" s="9">
        <v>275109.96899999998</v>
      </c>
      <c r="AV44" s="9">
        <v>197415.78099999999</v>
      </c>
      <c r="AW44" s="9">
        <v>138084.46900000001</v>
      </c>
      <c r="AX44" s="9">
        <v>249491.109</v>
      </c>
      <c r="AY44" s="9">
        <v>236355.04699999999</v>
      </c>
      <c r="AZ44" s="9">
        <v>236696.125</v>
      </c>
      <c r="BA44" s="9">
        <v>236421.96900000001</v>
      </c>
      <c r="BB44" s="9">
        <v>223118.34400000001</v>
      </c>
      <c r="BC44" s="9">
        <v>182750.234</v>
      </c>
      <c r="BD44" s="9">
        <v>264080.09399999998</v>
      </c>
      <c r="BE44" s="9">
        <v>285496.03100000002</v>
      </c>
      <c r="BF44" s="9">
        <v>203871.21900000001</v>
      </c>
      <c r="BG44" s="9">
        <v>141593.70300000001</v>
      </c>
      <c r="BH44" s="9">
        <v>317966.25</v>
      </c>
      <c r="BI44" s="9">
        <v>224201.516</v>
      </c>
      <c r="BJ44" s="9">
        <v>258838.46900000001</v>
      </c>
      <c r="BK44" s="9">
        <v>232502.125</v>
      </c>
      <c r="BL44" s="9">
        <v>210438.79699999999</v>
      </c>
      <c r="BM44" s="9">
        <v>192505.18799999999</v>
      </c>
      <c r="BN44" s="9">
        <v>258265.81299999999</v>
      </c>
      <c r="BO44" s="9">
        <v>235495.20300000001</v>
      </c>
      <c r="BP44" s="9">
        <v>209003.71900000001</v>
      </c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  <c r="MN44" s="35"/>
      <c r="MO44" s="35"/>
      <c r="MP44" s="35"/>
      <c r="MQ44" s="35"/>
      <c r="MR44" s="35"/>
      <c r="MS44" s="35"/>
      <c r="MT44" s="35"/>
      <c r="MU44" s="35"/>
      <c r="MV44" s="35"/>
      <c r="MW44" s="35"/>
      <c r="MX44" s="35"/>
      <c r="MY44" s="35"/>
      <c r="MZ44" s="35"/>
      <c r="NA44" s="35"/>
      <c r="NB44" s="35"/>
      <c r="NC44" s="35"/>
      <c r="ND44" s="35"/>
      <c r="NE44" s="35"/>
      <c r="NF44" s="35"/>
      <c r="NG44" s="35"/>
      <c r="NH44" s="35"/>
      <c r="NI44" s="35"/>
      <c r="NJ44" s="35"/>
      <c r="NK44" s="35"/>
      <c r="NL44" s="35"/>
      <c r="NM44" s="35"/>
      <c r="NN44" s="35"/>
      <c r="NO44" s="35"/>
      <c r="NP44" s="35"/>
      <c r="NQ44" s="35"/>
      <c r="NR44" s="35"/>
      <c r="NS44" s="35"/>
      <c r="NT44" s="35"/>
      <c r="NU44" s="35"/>
      <c r="NV44" s="35"/>
      <c r="NW44" s="35"/>
      <c r="NX44" s="35"/>
      <c r="NY44" s="35"/>
      <c r="NZ44" s="35"/>
      <c r="OA44" s="35"/>
      <c r="OB44" s="35"/>
      <c r="OC44" s="35"/>
      <c r="OD44" s="35"/>
      <c r="OE44" s="35"/>
      <c r="OF44" s="35"/>
      <c r="OG44" s="35"/>
      <c r="OH44" s="35"/>
      <c r="OI44" s="35"/>
      <c r="OJ44" s="35"/>
      <c r="OK44" s="35"/>
      <c r="OL44" s="35"/>
    </row>
    <row r="45" spans="1:403" x14ac:dyDescent="0.25">
      <c r="A45" s="11" t="s">
        <v>27</v>
      </c>
      <c r="B45" s="11" t="s">
        <v>160</v>
      </c>
      <c r="C45" s="11">
        <v>6549.9319999999998</v>
      </c>
      <c r="D45" s="11">
        <v>6708.6989999999996</v>
      </c>
      <c r="E45" s="11">
        <v>4736.25</v>
      </c>
      <c r="F45" s="11">
        <v>8340.5439999999999</v>
      </c>
      <c r="G45" s="11">
        <v>6813.8249999999998</v>
      </c>
      <c r="H45" s="11">
        <v>9943.5470000000005</v>
      </c>
      <c r="I45" s="11">
        <v>3381.5639999999999</v>
      </c>
      <c r="J45" s="11">
        <v>8151.12</v>
      </c>
      <c r="K45" s="11">
        <v>3360.498</v>
      </c>
      <c r="L45" s="11">
        <v>6432.7579999999998</v>
      </c>
      <c r="M45" s="11">
        <v>14300.941999999999</v>
      </c>
      <c r="N45" s="11">
        <v>19612.724999999999</v>
      </c>
      <c r="O45" s="11">
        <v>12004.391</v>
      </c>
      <c r="P45" s="11">
        <v>10344.89</v>
      </c>
      <c r="Q45" s="11">
        <v>5035.2420000000002</v>
      </c>
      <c r="R45" s="11">
        <v>6139.4440000000004</v>
      </c>
      <c r="S45" s="11">
        <v>12874.084999999999</v>
      </c>
      <c r="T45" s="11">
        <v>4547.6450000000004</v>
      </c>
      <c r="U45" s="11">
        <v>20059.803</v>
      </c>
      <c r="V45" s="11">
        <v>8678.1219999999994</v>
      </c>
      <c r="W45" s="11">
        <v>6416.95</v>
      </c>
      <c r="X45" s="11">
        <v>12322.808999999999</v>
      </c>
      <c r="Y45" s="11">
        <v>12974.235000000001</v>
      </c>
      <c r="Z45" s="11">
        <v>12443.612999999999</v>
      </c>
      <c r="AA45" s="11">
        <v>6461.6040000000003</v>
      </c>
      <c r="AB45" s="11">
        <v>5137.3130000000001</v>
      </c>
      <c r="AC45" s="11">
        <v>5633.6040000000003</v>
      </c>
      <c r="AD45" s="11">
        <v>14217.954</v>
      </c>
      <c r="AE45" s="11">
        <v>31438.743999999999</v>
      </c>
      <c r="AF45" s="11">
        <v>7256.6229999999996</v>
      </c>
      <c r="AG45" s="11">
        <v>9756.3179999999993</v>
      </c>
      <c r="AH45" s="11">
        <v>8734.9159999999993</v>
      </c>
      <c r="AI45" s="11">
        <v>41867.656000000003</v>
      </c>
      <c r="AJ45" s="11">
        <v>7991.067</v>
      </c>
      <c r="AK45" s="11">
        <v>7434.3069999999998</v>
      </c>
      <c r="AL45" s="11">
        <v>7573.1909999999998</v>
      </c>
      <c r="AM45" s="11">
        <v>9132.1280000000006</v>
      </c>
      <c r="AN45" s="11">
        <v>7895.98</v>
      </c>
      <c r="AO45" s="11">
        <v>5603.2920000000004</v>
      </c>
      <c r="AP45" s="11">
        <v>12186.75</v>
      </c>
      <c r="AQ45" s="11">
        <v>1849.7429999999999</v>
      </c>
      <c r="AR45" s="11">
        <v>22098.074000000001</v>
      </c>
      <c r="AS45" s="11">
        <v>10738.519</v>
      </c>
      <c r="AT45" s="11">
        <v>9284.0830000000005</v>
      </c>
      <c r="AU45" s="11">
        <v>13348.784</v>
      </c>
      <c r="AV45" s="11">
        <v>11063.644</v>
      </c>
      <c r="AW45" s="11">
        <v>3657.1680000000001</v>
      </c>
      <c r="AX45" s="11">
        <v>12319.941999999999</v>
      </c>
      <c r="AY45" s="11">
        <v>6566.5110000000004</v>
      </c>
      <c r="AZ45" s="11">
        <v>2861.145</v>
      </c>
      <c r="BA45" s="11">
        <v>5879.777</v>
      </c>
      <c r="BB45" s="11">
        <v>26098.02</v>
      </c>
      <c r="BC45" s="11">
        <v>8971.86</v>
      </c>
      <c r="BD45" s="11">
        <v>14272.281999999999</v>
      </c>
      <c r="BE45" s="11">
        <v>6100.1809999999996</v>
      </c>
      <c r="BF45" s="11">
        <v>5177.0159999999996</v>
      </c>
      <c r="BG45" s="11">
        <v>2855.5650000000001</v>
      </c>
      <c r="BH45" s="11">
        <v>3751.0520000000001</v>
      </c>
      <c r="BI45" s="11">
        <v>13147.072</v>
      </c>
      <c r="BJ45" s="11">
        <v>11832.822</v>
      </c>
      <c r="BK45" s="11">
        <v>8757.2099999999991</v>
      </c>
      <c r="BL45" s="11">
        <v>8215.7759999999998</v>
      </c>
      <c r="BM45" s="11">
        <v>23641.046999999999</v>
      </c>
      <c r="BN45" s="11">
        <v>8595.8809999999994</v>
      </c>
      <c r="BO45" s="11">
        <v>7904.9290000000001</v>
      </c>
      <c r="BP45" s="11">
        <v>6789.4859999999999</v>
      </c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  <c r="MN45" s="35"/>
      <c r="MO45" s="35"/>
      <c r="MP45" s="35"/>
      <c r="MQ45" s="35"/>
      <c r="MR45" s="35"/>
      <c r="MS45" s="35"/>
      <c r="MT45" s="35"/>
      <c r="MU45" s="35"/>
      <c r="MV45" s="35"/>
      <c r="MW45" s="35"/>
      <c r="MX45" s="35"/>
      <c r="MY45" s="35"/>
      <c r="MZ45" s="35"/>
      <c r="NA45" s="35"/>
      <c r="NB45" s="35"/>
      <c r="NC45" s="35"/>
      <c r="ND45" s="35"/>
      <c r="NE45" s="35"/>
      <c r="NF45" s="35"/>
      <c r="NG45" s="35"/>
      <c r="NH45" s="35"/>
      <c r="NI45" s="35"/>
      <c r="NJ45" s="35"/>
      <c r="NK45" s="35"/>
      <c r="NL45" s="35"/>
      <c r="NM45" s="35"/>
      <c r="NN45" s="35"/>
      <c r="NO45" s="35"/>
      <c r="NP45" s="35"/>
      <c r="NQ45" s="35"/>
      <c r="NR45" s="35"/>
      <c r="NS45" s="35"/>
      <c r="NT45" s="35"/>
      <c r="NU45" s="35"/>
      <c r="NV45" s="35"/>
      <c r="NW45" s="35"/>
      <c r="NX45" s="35"/>
      <c r="NY45" s="35"/>
      <c r="NZ45" s="35"/>
      <c r="OA45" s="35"/>
      <c r="OB45" s="35"/>
      <c r="OC45" s="35"/>
      <c r="OD45" s="35"/>
      <c r="OE45" s="35"/>
      <c r="OF45" s="35"/>
      <c r="OG45" s="35"/>
      <c r="OH45" s="35"/>
      <c r="OI45" s="35"/>
      <c r="OJ45" s="35"/>
      <c r="OK45" s="35"/>
      <c r="OL45" s="35"/>
    </row>
    <row r="46" spans="1:403" x14ac:dyDescent="0.25">
      <c r="A46" s="9" t="s">
        <v>27</v>
      </c>
      <c r="B46" s="9" t="s">
        <v>161</v>
      </c>
      <c r="C46" s="9">
        <v>2642.47</v>
      </c>
      <c r="D46" s="9">
        <v>6663.5469999999996</v>
      </c>
      <c r="E46" s="9">
        <v>8249.77</v>
      </c>
      <c r="F46" s="9">
        <v>3995.1660000000002</v>
      </c>
      <c r="G46" s="9">
        <v>10742.661</v>
      </c>
      <c r="H46" s="9">
        <v>6953.4530000000004</v>
      </c>
      <c r="I46" s="9">
        <v>1174.125</v>
      </c>
      <c r="J46" s="9">
        <v>11997.341</v>
      </c>
      <c r="K46" s="9">
        <v>5631.3609999999999</v>
      </c>
      <c r="L46" s="9">
        <v>5419.3540000000003</v>
      </c>
      <c r="M46" s="9">
        <v>8142.7669999999998</v>
      </c>
      <c r="N46" s="9">
        <v>8973.3130000000001</v>
      </c>
      <c r="O46" s="9">
        <v>5593.942</v>
      </c>
      <c r="P46" s="9">
        <v>11101.512000000001</v>
      </c>
      <c r="Q46" s="9">
        <v>7918.2889999999998</v>
      </c>
      <c r="R46" s="9">
        <v>8584.76</v>
      </c>
      <c r="S46" s="9">
        <v>8217.6270000000004</v>
      </c>
      <c r="T46" s="9">
        <v>7021.8059999999996</v>
      </c>
      <c r="U46" s="9">
        <v>10620.134</v>
      </c>
      <c r="V46" s="9">
        <v>11642.268</v>
      </c>
      <c r="W46" s="9">
        <v>3248.873</v>
      </c>
      <c r="X46" s="9">
        <v>10236.200000000001</v>
      </c>
      <c r="Y46" s="9">
        <v>7799.86</v>
      </c>
      <c r="Z46" s="9">
        <v>9485.3539999999994</v>
      </c>
      <c r="AA46" s="9">
        <v>3014.71</v>
      </c>
      <c r="AB46" s="9">
        <v>3189.6030000000001</v>
      </c>
      <c r="AC46" s="9">
        <v>5407.6549999999997</v>
      </c>
      <c r="AD46" s="9">
        <v>7946.4459999999999</v>
      </c>
      <c r="AE46" s="9">
        <v>11462.695</v>
      </c>
      <c r="AF46" s="9">
        <v>7425.4530000000004</v>
      </c>
      <c r="AG46" s="9">
        <v>10520.869000000001</v>
      </c>
      <c r="AH46" s="9">
        <v>6324.7030000000004</v>
      </c>
      <c r="AI46" s="9">
        <v>10831.004000000001</v>
      </c>
      <c r="AJ46" s="9">
        <v>11552.870999999999</v>
      </c>
      <c r="AK46" s="9">
        <v>8048.5169999999998</v>
      </c>
      <c r="AL46" s="9">
        <v>1306.845</v>
      </c>
      <c r="AM46" s="9">
        <v>8018.116</v>
      </c>
      <c r="AN46" s="9">
        <v>6094.1210000000001</v>
      </c>
      <c r="AO46" s="9">
        <v>5461.9610000000002</v>
      </c>
      <c r="AP46" s="9">
        <v>8730.107</v>
      </c>
      <c r="AQ46" s="9">
        <v>875.21500000000003</v>
      </c>
      <c r="AR46" s="9">
        <v>10596.157999999999</v>
      </c>
      <c r="AS46" s="9">
        <v>8016.6239999999998</v>
      </c>
      <c r="AT46" s="9">
        <v>4718.3159999999998</v>
      </c>
      <c r="AU46" s="9">
        <v>4536.7079999999996</v>
      </c>
      <c r="AV46" s="9">
        <v>4007.127</v>
      </c>
      <c r="AW46" s="9">
        <v>1527.4159999999999</v>
      </c>
      <c r="AX46" s="9">
        <v>5577.9489999999996</v>
      </c>
      <c r="AY46" s="9">
        <v>2877.5859999999998</v>
      </c>
      <c r="AZ46" s="9">
        <v>3431.058</v>
      </c>
      <c r="BA46" s="9">
        <v>5703.1239999999998</v>
      </c>
      <c r="BB46" s="9">
        <v>9379.8880000000008</v>
      </c>
      <c r="BC46" s="9">
        <v>2004.9159999999999</v>
      </c>
      <c r="BD46" s="9">
        <v>7699.3779999999997</v>
      </c>
      <c r="BE46" s="9">
        <v>8435.4009999999998</v>
      </c>
      <c r="BF46" s="9">
        <v>1882.5719999999999</v>
      </c>
      <c r="BG46" s="9">
        <v>5384.0860000000002</v>
      </c>
      <c r="BH46" s="9">
        <v>7614.4579999999996</v>
      </c>
      <c r="BI46" s="9">
        <v>5555.0789999999997</v>
      </c>
      <c r="BJ46" s="9">
        <v>11004.371999999999</v>
      </c>
      <c r="BK46" s="9">
        <v>5868.8990000000003</v>
      </c>
      <c r="BL46" s="9">
        <v>8595.1389999999992</v>
      </c>
      <c r="BM46" s="9">
        <v>7965.9430000000002</v>
      </c>
      <c r="BN46" s="9">
        <v>5256.8819999999996</v>
      </c>
      <c r="BO46" s="9">
        <v>3609.5439999999999</v>
      </c>
      <c r="BP46" s="9">
        <v>7759.7330000000002</v>
      </c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5"/>
      <c r="JY46" s="35"/>
      <c r="JZ46" s="35"/>
      <c r="KA46" s="35"/>
      <c r="KB46" s="35"/>
      <c r="KC46" s="35"/>
      <c r="KD46" s="35"/>
      <c r="KE46" s="35"/>
      <c r="KF46" s="35"/>
      <c r="KG46" s="35"/>
      <c r="KH46" s="35"/>
      <c r="KI46" s="35"/>
      <c r="KJ46" s="35"/>
      <c r="KK46" s="35"/>
      <c r="KL46" s="35"/>
      <c r="KM46" s="35"/>
      <c r="KN46" s="35"/>
      <c r="KO46" s="35"/>
      <c r="KP46" s="35"/>
      <c r="KQ46" s="35"/>
      <c r="KR46" s="35"/>
      <c r="KS46" s="35"/>
      <c r="KT46" s="35"/>
      <c r="KU46" s="35"/>
      <c r="KV46" s="35"/>
      <c r="KW46" s="35"/>
      <c r="KX46" s="35"/>
      <c r="KY46" s="35"/>
      <c r="KZ46" s="35"/>
      <c r="LA46" s="35"/>
      <c r="LB46" s="35"/>
      <c r="LC46" s="35"/>
      <c r="LD46" s="35"/>
      <c r="LE46" s="35"/>
      <c r="LF46" s="35"/>
      <c r="LG46" s="35"/>
      <c r="LH46" s="35"/>
      <c r="LI46" s="35"/>
      <c r="LJ46" s="35"/>
      <c r="LK46" s="35"/>
      <c r="LL46" s="35"/>
      <c r="LM46" s="35"/>
      <c r="LN46" s="35"/>
      <c r="LO46" s="35"/>
      <c r="LP46" s="35"/>
      <c r="LQ46" s="35"/>
      <c r="LR46" s="35"/>
      <c r="LS46" s="35"/>
      <c r="LT46" s="35"/>
      <c r="LU46" s="35"/>
      <c r="LV46" s="35"/>
      <c r="LW46" s="35"/>
      <c r="LX46" s="35"/>
      <c r="LY46" s="35"/>
      <c r="LZ46" s="35"/>
      <c r="MA46" s="35"/>
      <c r="MB46" s="35"/>
      <c r="MC46" s="35"/>
      <c r="MD46" s="35"/>
      <c r="ME46" s="35"/>
      <c r="MF46" s="35"/>
      <c r="MG46" s="35"/>
      <c r="MH46" s="35"/>
      <c r="MI46" s="35"/>
      <c r="MJ46" s="35"/>
      <c r="MK46" s="35"/>
      <c r="ML46" s="35"/>
      <c r="MM46" s="35"/>
      <c r="MN46" s="35"/>
      <c r="MO46" s="35"/>
      <c r="MP46" s="35"/>
      <c r="MQ46" s="35"/>
      <c r="MR46" s="35"/>
      <c r="MS46" s="35"/>
      <c r="MT46" s="35"/>
      <c r="MU46" s="35"/>
      <c r="MV46" s="35"/>
      <c r="MW46" s="35"/>
      <c r="MX46" s="35"/>
      <c r="MY46" s="35"/>
      <c r="MZ46" s="35"/>
      <c r="NA46" s="35"/>
      <c r="NB46" s="35"/>
      <c r="NC46" s="35"/>
      <c r="ND46" s="35"/>
      <c r="NE46" s="35"/>
      <c r="NF46" s="35"/>
      <c r="NG46" s="35"/>
      <c r="NH46" s="35"/>
      <c r="NI46" s="35"/>
      <c r="NJ46" s="35"/>
      <c r="NK46" s="35"/>
      <c r="NL46" s="35"/>
      <c r="NM46" s="35"/>
      <c r="NN46" s="35"/>
      <c r="NO46" s="35"/>
      <c r="NP46" s="35"/>
      <c r="NQ46" s="35"/>
      <c r="NR46" s="35"/>
      <c r="NS46" s="35"/>
      <c r="NT46" s="35"/>
      <c r="NU46" s="35"/>
      <c r="NV46" s="35"/>
      <c r="NW46" s="35"/>
      <c r="NX46" s="35"/>
      <c r="NY46" s="35"/>
      <c r="NZ46" s="35"/>
      <c r="OA46" s="35"/>
      <c r="OB46" s="35"/>
      <c r="OC46" s="35"/>
      <c r="OD46" s="35"/>
      <c r="OE46" s="35"/>
      <c r="OF46" s="35"/>
      <c r="OG46" s="35"/>
      <c r="OH46" s="35"/>
      <c r="OI46" s="35"/>
      <c r="OJ46" s="35"/>
      <c r="OK46" s="35"/>
      <c r="OL46" s="35"/>
    </row>
    <row r="47" spans="1:403" x14ac:dyDescent="0.25">
      <c r="A47" s="11" t="s">
        <v>27</v>
      </c>
      <c r="B47" s="11" t="s">
        <v>162</v>
      </c>
      <c r="C47" s="11">
        <v>22241.68</v>
      </c>
      <c r="D47" s="11">
        <v>47650.362999999998</v>
      </c>
      <c r="E47" s="11">
        <v>76400.858999999997</v>
      </c>
      <c r="F47" s="11">
        <v>38767.538999999997</v>
      </c>
      <c r="G47" s="11">
        <v>81257.031000000003</v>
      </c>
      <c r="H47" s="11">
        <v>56182.184000000001</v>
      </c>
      <c r="I47" s="11">
        <v>17890.241999999998</v>
      </c>
      <c r="J47" s="11">
        <v>82823.195000000007</v>
      </c>
      <c r="K47" s="11">
        <v>58482.137000000002</v>
      </c>
      <c r="L47" s="11">
        <v>52203.699000000001</v>
      </c>
      <c r="M47" s="11">
        <v>53078.108999999997</v>
      </c>
      <c r="N47" s="11">
        <v>59947.207000000002</v>
      </c>
      <c r="O47" s="11">
        <v>37685.370999999999</v>
      </c>
      <c r="P47" s="11">
        <v>92609.983999999997</v>
      </c>
      <c r="Q47" s="11">
        <v>69309.358999999997</v>
      </c>
      <c r="R47" s="11">
        <v>75308.766000000003</v>
      </c>
      <c r="S47" s="11">
        <v>67840.570000000007</v>
      </c>
      <c r="T47" s="11">
        <v>72458.702999999994</v>
      </c>
      <c r="U47" s="11">
        <v>95059.101999999999</v>
      </c>
      <c r="V47" s="11">
        <v>91358.289000000004</v>
      </c>
      <c r="W47" s="11">
        <v>33833.375</v>
      </c>
      <c r="X47" s="11">
        <v>66926.258000000002</v>
      </c>
      <c r="Y47" s="11">
        <v>49210.453000000001</v>
      </c>
      <c r="Z47" s="11">
        <v>60871.608999999997</v>
      </c>
      <c r="AA47" s="11">
        <v>33786.188000000002</v>
      </c>
      <c r="AB47" s="11">
        <v>31840.754000000001</v>
      </c>
      <c r="AC47" s="11">
        <v>54570.309000000001</v>
      </c>
      <c r="AD47" s="11">
        <v>50148.663999999997</v>
      </c>
      <c r="AE47" s="11">
        <v>74528.952999999994</v>
      </c>
      <c r="AF47" s="11">
        <v>63593.559000000001</v>
      </c>
      <c r="AG47" s="11">
        <v>86554.460999999996</v>
      </c>
      <c r="AH47" s="11">
        <v>53308.315999999999</v>
      </c>
      <c r="AI47" s="11">
        <v>79342.195000000007</v>
      </c>
      <c r="AJ47" s="11">
        <v>86256.460999999996</v>
      </c>
      <c r="AK47" s="11">
        <v>65013.59</v>
      </c>
      <c r="AL47" s="11">
        <v>21492.686000000002</v>
      </c>
      <c r="AM47" s="11">
        <v>57516.449000000001</v>
      </c>
      <c r="AN47" s="11">
        <v>47465.108999999997</v>
      </c>
      <c r="AO47" s="11">
        <v>56843.934000000001</v>
      </c>
      <c r="AP47" s="11">
        <v>9079.6540000000005</v>
      </c>
      <c r="AQ47" s="11">
        <v>10341.433000000001</v>
      </c>
      <c r="AR47" s="11">
        <v>49001.714999999997</v>
      </c>
      <c r="AS47" s="11">
        <v>70866.718999999997</v>
      </c>
      <c r="AT47" s="11">
        <v>48539.120999999999</v>
      </c>
      <c r="AU47" s="11">
        <v>28414.671999999999</v>
      </c>
      <c r="AV47" s="11">
        <v>31439.768</v>
      </c>
      <c r="AW47" s="11">
        <v>15568.742</v>
      </c>
      <c r="AX47" s="11">
        <v>38629.800999999999</v>
      </c>
      <c r="AY47" s="11">
        <v>29953.414000000001</v>
      </c>
      <c r="AZ47" s="11">
        <v>36193.366999999998</v>
      </c>
      <c r="BA47" s="11">
        <v>41492.222999999998</v>
      </c>
      <c r="BB47" s="11">
        <v>77800.335999999996</v>
      </c>
      <c r="BC47" s="11">
        <v>19568.178</v>
      </c>
      <c r="BD47" s="11">
        <v>60422.629000000001</v>
      </c>
      <c r="BE47" s="11">
        <v>59580.41</v>
      </c>
      <c r="BF47" s="11">
        <v>18782.373</v>
      </c>
      <c r="BG47" s="11">
        <v>46668.855000000003</v>
      </c>
      <c r="BH47" s="11">
        <v>58383.902000000002</v>
      </c>
      <c r="BI47" s="11">
        <v>28588.809000000001</v>
      </c>
      <c r="BJ47" s="11">
        <v>68629.320000000007</v>
      </c>
      <c r="BK47" s="11">
        <v>38926.714999999997</v>
      </c>
      <c r="BL47" s="11">
        <v>55152.457000000002</v>
      </c>
      <c r="BM47" s="11">
        <v>54324.188000000002</v>
      </c>
      <c r="BN47" s="11">
        <v>27721.715</v>
      </c>
      <c r="BO47" s="11">
        <v>21044.401999999998</v>
      </c>
      <c r="BP47" s="11">
        <v>72308.945000000007</v>
      </c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  <c r="LE47" s="35"/>
      <c r="LF47" s="35"/>
      <c r="LG47" s="35"/>
      <c r="LH47" s="35"/>
      <c r="LI47" s="35"/>
      <c r="LJ47" s="35"/>
      <c r="LK47" s="35"/>
      <c r="LL47" s="35"/>
      <c r="LM47" s="35"/>
      <c r="LN47" s="35"/>
      <c r="LO47" s="35"/>
      <c r="LP47" s="35"/>
      <c r="LQ47" s="35"/>
      <c r="LR47" s="35"/>
      <c r="LS47" s="35"/>
      <c r="LT47" s="35"/>
      <c r="LU47" s="35"/>
      <c r="LV47" s="35"/>
      <c r="LW47" s="35"/>
      <c r="LX47" s="35"/>
      <c r="LY47" s="35"/>
      <c r="LZ47" s="35"/>
      <c r="MA47" s="35"/>
      <c r="MB47" s="35"/>
      <c r="MC47" s="35"/>
      <c r="MD47" s="35"/>
      <c r="ME47" s="35"/>
      <c r="MF47" s="35"/>
      <c r="MG47" s="35"/>
      <c r="MH47" s="35"/>
      <c r="MI47" s="35"/>
      <c r="MJ47" s="35"/>
      <c r="MK47" s="35"/>
      <c r="ML47" s="35"/>
      <c r="MM47" s="35"/>
      <c r="MN47" s="35"/>
      <c r="MO47" s="35"/>
      <c r="MP47" s="35"/>
      <c r="MQ47" s="35"/>
      <c r="MR47" s="35"/>
      <c r="MS47" s="35"/>
      <c r="MT47" s="35"/>
      <c r="MU47" s="35"/>
      <c r="MV47" s="35"/>
      <c r="MW47" s="35"/>
      <c r="MX47" s="35"/>
      <c r="MY47" s="35"/>
      <c r="MZ47" s="35"/>
      <c r="NA47" s="35"/>
      <c r="NB47" s="35"/>
      <c r="NC47" s="35"/>
      <c r="ND47" s="35"/>
      <c r="NE47" s="35"/>
      <c r="NF47" s="35"/>
      <c r="NG47" s="35"/>
      <c r="NH47" s="35"/>
      <c r="NI47" s="35"/>
      <c r="NJ47" s="35"/>
      <c r="NK47" s="35"/>
      <c r="NL47" s="35"/>
      <c r="NM47" s="35"/>
      <c r="NN47" s="35"/>
      <c r="NO47" s="35"/>
      <c r="NP47" s="35"/>
      <c r="NQ47" s="35"/>
      <c r="NR47" s="35"/>
      <c r="NS47" s="35"/>
      <c r="NT47" s="35"/>
      <c r="NU47" s="35"/>
      <c r="NV47" s="35"/>
      <c r="NW47" s="35"/>
      <c r="NX47" s="35"/>
      <c r="NY47" s="35"/>
      <c r="NZ47" s="35"/>
      <c r="OA47" s="35"/>
      <c r="OB47" s="35"/>
      <c r="OC47" s="35"/>
      <c r="OD47" s="35"/>
      <c r="OE47" s="35"/>
      <c r="OF47" s="35"/>
      <c r="OG47" s="35"/>
      <c r="OH47" s="35"/>
      <c r="OI47" s="35"/>
      <c r="OJ47" s="35"/>
      <c r="OK47" s="35"/>
      <c r="OL47" s="35"/>
    </row>
    <row r="48" spans="1:403" s="11" customFormat="1" x14ac:dyDescent="0.25">
      <c r="A48" s="9" t="s">
        <v>27</v>
      </c>
      <c r="B48" s="9" t="s">
        <v>163</v>
      </c>
      <c r="C48" s="9">
        <v>1413.078</v>
      </c>
      <c r="D48" s="9">
        <v>2789.2660000000001</v>
      </c>
      <c r="E48" s="9">
        <v>10472.628000000001</v>
      </c>
      <c r="F48" s="9">
        <v>6358.7579999999998</v>
      </c>
      <c r="G48" s="9">
        <v>5344.2110000000002</v>
      </c>
      <c r="H48" s="9">
        <v>8249.9290000000001</v>
      </c>
      <c r="I48" s="9">
        <v>1516.7719999999999</v>
      </c>
      <c r="J48" s="9">
        <v>2827.93</v>
      </c>
      <c r="K48" s="9">
        <v>1859.73</v>
      </c>
      <c r="L48" s="9">
        <v>5794.2830000000004</v>
      </c>
      <c r="M48" s="9">
        <v>4458.7780000000002</v>
      </c>
      <c r="N48" s="9">
        <v>16345.563</v>
      </c>
      <c r="O48" s="9">
        <v>5942.4250000000002</v>
      </c>
      <c r="P48" s="9">
        <v>9871.8829999999998</v>
      </c>
      <c r="Q48" s="9">
        <v>5142.5410000000002</v>
      </c>
      <c r="R48" s="9">
        <v>5440.79</v>
      </c>
      <c r="S48" s="9">
        <v>26443.998</v>
      </c>
      <c r="T48" s="9">
        <v>8056.1959999999999</v>
      </c>
      <c r="U48" s="9">
        <v>15544.514999999999</v>
      </c>
      <c r="V48" s="9">
        <v>14009.785</v>
      </c>
      <c r="W48" s="9">
        <v>1467.308</v>
      </c>
      <c r="X48" s="9">
        <v>24136.613000000001</v>
      </c>
      <c r="Y48" s="9">
        <v>3047.6750000000002</v>
      </c>
      <c r="Z48" s="9">
        <v>11669.344999999999</v>
      </c>
      <c r="AA48" s="9">
        <v>3485.232</v>
      </c>
      <c r="AB48" s="9">
        <v>7975.0889999999999</v>
      </c>
      <c r="AC48" s="9">
        <v>6297.3230000000003</v>
      </c>
      <c r="AD48" s="9">
        <v>1564.4870000000001</v>
      </c>
      <c r="AE48" s="9">
        <v>30754.258000000002</v>
      </c>
      <c r="AF48" s="9">
        <v>3483.3910000000001</v>
      </c>
      <c r="AG48" s="9">
        <v>34976.968999999997</v>
      </c>
      <c r="AH48" s="9">
        <v>5785.28</v>
      </c>
      <c r="AI48" s="9">
        <v>27296.107</v>
      </c>
      <c r="AJ48" s="9">
        <v>4980.7160000000003</v>
      </c>
      <c r="AK48" s="9">
        <v>1676.7819999999999</v>
      </c>
      <c r="AL48" s="9">
        <v>3851.55</v>
      </c>
      <c r="AM48" s="9">
        <v>4365.2290000000003</v>
      </c>
      <c r="AN48" s="9">
        <v>3242.2759999999998</v>
      </c>
      <c r="AO48" s="9">
        <v>7080.62</v>
      </c>
      <c r="AP48" s="9">
        <v>4563.1620000000003</v>
      </c>
      <c r="AQ48" s="9" t="s">
        <v>326</v>
      </c>
      <c r="AR48" s="9">
        <v>27690.789000000001</v>
      </c>
      <c r="AS48" s="9">
        <v>2809.77</v>
      </c>
      <c r="AT48" s="9">
        <v>3733.6750000000002</v>
      </c>
      <c r="AU48" s="9">
        <v>2148.79</v>
      </c>
      <c r="AV48" s="9">
        <v>3411.2269999999999</v>
      </c>
      <c r="AW48" s="9">
        <v>2215.893</v>
      </c>
      <c r="AX48" s="9">
        <v>4051.7809999999999</v>
      </c>
      <c r="AY48" s="9" t="s">
        <v>326</v>
      </c>
      <c r="AZ48" s="9">
        <v>2015.6759999999999</v>
      </c>
      <c r="BA48" s="9">
        <v>4981.2280000000001</v>
      </c>
      <c r="BB48" s="9">
        <v>15279.686</v>
      </c>
      <c r="BC48" s="9">
        <v>2266.183</v>
      </c>
      <c r="BD48" s="9">
        <v>6873.4639999999999</v>
      </c>
      <c r="BE48" s="9">
        <v>3786.1990000000001</v>
      </c>
      <c r="BF48" s="9">
        <v>1012.302</v>
      </c>
      <c r="BG48" s="9">
        <v>6788.6049999999996</v>
      </c>
      <c r="BH48" s="9">
        <v>2692.0279999999998</v>
      </c>
      <c r="BI48" s="9">
        <v>15006.61</v>
      </c>
      <c r="BJ48" s="9">
        <v>6030.7730000000001</v>
      </c>
      <c r="BK48" s="9">
        <v>2904.1619999999998</v>
      </c>
      <c r="BL48" s="9">
        <v>9081.9560000000001</v>
      </c>
      <c r="BM48" s="9">
        <v>14054.161</v>
      </c>
      <c r="BN48" s="9">
        <v>1253.4110000000001</v>
      </c>
      <c r="BO48" s="9">
        <v>2607.125</v>
      </c>
      <c r="BP48" s="9">
        <v>7755.335</v>
      </c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  <c r="JD48" s="37"/>
      <c r="JE48" s="37"/>
      <c r="JF48" s="37"/>
      <c r="JG48" s="37"/>
      <c r="JH48" s="37"/>
      <c r="JI48" s="37"/>
      <c r="JJ48" s="37"/>
      <c r="JK48" s="37"/>
      <c r="JL48" s="37"/>
      <c r="JM48" s="37"/>
      <c r="JN48" s="37"/>
      <c r="JO48" s="37"/>
      <c r="JP48" s="37"/>
      <c r="JQ48" s="37"/>
      <c r="JR48" s="37"/>
      <c r="JS48" s="37"/>
      <c r="JT48" s="37"/>
      <c r="JU48" s="37"/>
      <c r="JV48" s="37"/>
      <c r="JW48" s="37"/>
      <c r="JX48" s="37"/>
      <c r="JY48" s="37"/>
      <c r="JZ48" s="37"/>
      <c r="KA48" s="37"/>
      <c r="KB48" s="37"/>
      <c r="KC48" s="37"/>
      <c r="KD48" s="37"/>
      <c r="KE48" s="37"/>
      <c r="KF48" s="37"/>
      <c r="KG48" s="37"/>
      <c r="KH48" s="37"/>
      <c r="KI48" s="37"/>
      <c r="KJ48" s="37"/>
      <c r="KK48" s="37"/>
      <c r="KL48" s="37"/>
      <c r="KM48" s="37"/>
      <c r="KN48" s="37"/>
      <c r="KO48" s="37"/>
      <c r="KP48" s="37"/>
      <c r="KQ48" s="37"/>
      <c r="KR48" s="37"/>
      <c r="KS48" s="37"/>
      <c r="KT48" s="37"/>
      <c r="KU48" s="37"/>
      <c r="KV48" s="37"/>
      <c r="KW48" s="37"/>
      <c r="KX48" s="37"/>
      <c r="KY48" s="37"/>
      <c r="KZ48" s="37"/>
      <c r="LA48" s="37"/>
      <c r="LB48" s="37"/>
      <c r="LC48" s="37"/>
      <c r="LD48" s="37"/>
      <c r="LE48" s="37"/>
      <c r="LF48" s="37"/>
      <c r="LG48" s="37"/>
      <c r="LH48" s="37"/>
      <c r="LI48" s="37"/>
      <c r="LJ48" s="37"/>
      <c r="LK48" s="37"/>
      <c r="LL48" s="37"/>
      <c r="LM48" s="37"/>
      <c r="LN48" s="37"/>
      <c r="LO48" s="37"/>
      <c r="LP48" s="37"/>
      <c r="LQ48" s="37"/>
      <c r="LR48" s="37"/>
      <c r="LS48" s="37"/>
      <c r="LT48" s="37"/>
      <c r="LU48" s="37"/>
      <c r="LV48" s="37"/>
      <c r="LW48" s="37"/>
      <c r="LX48" s="37"/>
      <c r="LY48" s="37"/>
      <c r="LZ48" s="37"/>
      <c r="MA48" s="37"/>
      <c r="MB48" s="37"/>
      <c r="MC48" s="37"/>
      <c r="MD48" s="37"/>
      <c r="ME48" s="37"/>
      <c r="MF48" s="37"/>
      <c r="MG48" s="37"/>
      <c r="MH48" s="37"/>
      <c r="MI48" s="37"/>
      <c r="MJ48" s="37"/>
      <c r="MK48" s="37"/>
      <c r="ML48" s="37"/>
      <c r="MM48" s="37"/>
      <c r="MN48" s="37"/>
      <c r="MO48" s="37"/>
      <c r="MP48" s="37"/>
      <c r="MQ48" s="37"/>
      <c r="MR48" s="37"/>
      <c r="MS48" s="37"/>
      <c r="MT48" s="37"/>
      <c r="MU48" s="37"/>
      <c r="MV48" s="37"/>
      <c r="MW48" s="37"/>
      <c r="MX48" s="37"/>
      <c r="MY48" s="37"/>
      <c r="MZ48" s="37"/>
      <c r="NA48" s="37"/>
      <c r="NB48" s="37"/>
      <c r="NC48" s="37"/>
      <c r="ND48" s="37"/>
      <c r="NE48" s="37"/>
      <c r="NF48" s="37"/>
      <c r="NG48" s="37"/>
      <c r="NH48" s="37"/>
      <c r="NI48" s="37"/>
      <c r="NJ48" s="37"/>
      <c r="NK48" s="37"/>
      <c r="NL48" s="37"/>
      <c r="NM48" s="37"/>
      <c r="NN48" s="37"/>
      <c r="NO48" s="37"/>
      <c r="NP48" s="37"/>
      <c r="NQ48" s="37"/>
      <c r="NR48" s="37"/>
      <c r="NS48" s="37"/>
      <c r="NT48" s="37"/>
      <c r="NU48" s="37"/>
      <c r="NV48" s="37"/>
      <c r="NW48" s="37"/>
      <c r="NX48" s="37"/>
      <c r="NY48" s="37"/>
      <c r="NZ48" s="37"/>
      <c r="OA48" s="37"/>
      <c r="OB48" s="37"/>
      <c r="OC48" s="37"/>
      <c r="OD48" s="37"/>
      <c r="OE48" s="37"/>
      <c r="OF48" s="37"/>
      <c r="OG48" s="37"/>
      <c r="OH48" s="37"/>
      <c r="OI48" s="37"/>
      <c r="OJ48" s="37"/>
      <c r="OK48" s="37"/>
      <c r="OL48" s="37"/>
      <c r="OM48" s="12"/>
    </row>
    <row r="49" spans="1:403" x14ac:dyDescent="0.25">
      <c r="A49" s="11" t="s">
        <v>27</v>
      </c>
      <c r="B49" s="11" t="s">
        <v>164</v>
      </c>
      <c r="C49" s="11">
        <v>4583.2449999999999</v>
      </c>
      <c r="D49" s="11">
        <v>18101.919999999998</v>
      </c>
      <c r="E49" s="11">
        <v>27571.807000000001</v>
      </c>
      <c r="F49" s="11">
        <v>7727.7219999999998</v>
      </c>
      <c r="G49" s="11">
        <v>11866.037</v>
      </c>
      <c r="H49" s="11">
        <v>16763.873</v>
      </c>
      <c r="I49" s="11">
        <v>3410.125</v>
      </c>
      <c r="J49" s="11">
        <v>8908.8510000000006</v>
      </c>
      <c r="K49" s="11">
        <v>9035.9159999999993</v>
      </c>
      <c r="L49" s="11">
        <v>14160.259</v>
      </c>
      <c r="M49" s="11">
        <v>9888.4259999999995</v>
      </c>
      <c r="N49" s="11">
        <v>21390</v>
      </c>
      <c r="O49" s="11">
        <v>21420.815999999999</v>
      </c>
      <c r="P49" s="11">
        <v>34680.148000000001</v>
      </c>
      <c r="Q49" s="11">
        <v>13975.758</v>
      </c>
      <c r="R49" s="11">
        <v>26756.425999999999</v>
      </c>
      <c r="S49" s="11">
        <v>50937.983999999997</v>
      </c>
      <c r="T49" s="11">
        <v>20685.682000000001</v>
      </c>
      <c r="U49" s="11">
        <v>33508.824000000001</v>
      </c>
      <c r="V49" s="11">
        <v>23182.907999999999</v>
      </c>
      <c r="W49" s="11">
        <v>7225.7380000000003</v>
      </c>
      <c r="X49" s="11">
        <v>25477.708999999999</v>
      </c>
      <c r="Y49" s="11">
        <v>13614.34</v>
      </c>
      <c r="Z49" s="11">
        <v>6628.0110000000004</v>
      </c>
      <c r="AA49" s="11">
        <v>7043.7820000000002</v>
      </c>
      <c r="AB49" s="11">
        <v>5316.0510000000004</v>
      </c>
      <c r="AC49" s="11">
        <v>13432.16</v>
      </c>
      <c r="AD49" s="11">
        <v>4091.8519999999999</v>
      </c>
      <c r="AE49" s="11">
        <v>13208.594999999999</v>
      </c>
      <c r="AF49" s="11">
        <v>15778.423000000001</v>
      </c>
      <c r="AG49" s="11">
        <v>44234.605000000003</v>
      </c>
      <c r="AH49" s="11">
        <v>23644.775000000001</v>
      </c>
      <c r="AI49" s="11">
        <v>60504.461000000003</v>
      </c>
      <c r="AJ49" s="11">
        <v>25566.893</v>
      </c>
      <c r="AK49" s="11">
        <v>26425.228999999999</v>
      </c>
      <c r="AL49" s="11">
        <v>3725.6439999999998</v>
      </c>
      <c r="AM49" s="11">
        <v>20236.072</v>
      </c>
      <c r="AN49" s="11">
        <v>22685.188999999998</v>
      </c>
      <c r="AO49" s="11">
        <v>23748.811000000002</v>
      </c>
      <c r="AP49" s="11">
        <v>12402.303</v>
      </c>
      <c r="AQ49" s="11">
        <v>1907.5340000000001</v>
      </c>
      <c r="AR49" s="11">
        <v>27356.508000000002</v>
      </c>
      <c r="AS49" s="11">
        <v>14105.978999999999</v>
      </c>
      <c r="AT49" s="11">
        <v>11873.413</v>
      </c>
      <c r="AU49" s="11">
        <v>5937.4040000000005</v>
      </c>
      <c r="AV49" s="11">
        <v>5715.5780000000004</v>
      </c>
      <c r="AW49" s="11">
        <v>868.601</v>
      </c>
      <c r="AX49" s="11">
        <v>10729.647000000001</v>
      </c>
      <c r="AY49" s="11">
        <v>6438.152</v>
      </c>
      <c r="AZ49" s="11">
        <v>14764.436</v>
      </c>
      <c r="BA49" s="11">
        <v>14270.157999999999</v>
      </c>
      <c r="BB49" s="11">
        <v>25098.796999999999</v>
      </c>
      <c r="BC49" s="11">
        <v>11112.421</v>
      </c>
      <c r="BD49" s="11">
        <v>11941.003000000001</v>
      </c>
      <c r="BE49" s="11">
        <v>13674.857</v>
      </c>
      <c r="BF49" s="11">
        <v>4795.87</v>
      </c>
      <c r="BG49" s="11">
        <v>13845.157999999999</v>
      </c>
      <c r="BH49" s="11">
        <v>15460.991</v>
      </c>
      <c r="BI49" s="11">
        <v>8014.6509999999998</v>
      </c>
      <c r="BJ49" s="11">
        <v>16640.574000000001</v>
      </c>
      <c r="BK49" s="11">
        <v>18712.525000000001</v>
      </c>
      <c r="BL49" s="11">
        <v>8031.0510000000004</v>
      </c>
      <c r="BM49" s="11">
        <v>7318.5219999999999</v>
      </c>
      <c r="BN49" s="11">
        <v>8003.3119999999999</v>
      </c>
      <c r="BO49" s="11">
        <v>8570.7209999999995</v>
      </c>
      <c r="BP49" s="11">
        <v>23247.988000000001</v>
      </c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  <c r="HM49" s="35"/>
      <c r="HN49" s="35"/>
      <c r="HO49" s="35"/>
      <c r="HP49" s="35"/>
      <c r="HQ49" s="35"/>
      <c r="HR49" s="35"/>
      <c r="HS49" s="35"/>
      <c r="HT49" s="35"/>
      <c r="HU49" s="35"/>
      <c r="HV49" s="35"/>
      <c r="HW49" s="35"/>
      <c r="HX49" s="35"/>
      <c r="HY49" s="35"/>
      <c r="HZ49" s="35"/>
      <c r="IA49" s="35"/>
      <c r="IB49" s="35"/>
      <c r="IC49" s="35"/>
      <c r="ID49" s="35"/>
      <c r="IE49" s="35"/>
      <c r="IF49" s="35"/>
      <c r="IG49" s="35"/>
      <c r="IH49" s="35"/>
      <c r="II49" s="35"/>
      <c r="IJ49" s="35"/>
      <c r="IK49" s="35"/>
      <c r="IL49" s="35"/>
      <c r="IM49" s="35"/>
      <c r="IN49" s="35"/>
      <c r="IO49" s="35"/>
      <c r="IP49" s="35"/>
      <c r="IQ49" s="35"/>
      <c r="IR49" s="35"/>
      <c r="IS49" s="35"/>
      <c r="IT49" s="35"/>
      <c r="IU49" s="35"/>
      <c r="IV49" s="35"/>
      <c r="IW49" s="35"/>
      <c r="IX49" s="35"/>
      <c r="IY49" s="35"/>
      <c r="IZ49" s="35"/>
      <c r="JA49" s="35"/>
      <c r="JB49" s="35"/>
      <c r="JC49" s="35"/>
      <c r="JD49" s="35"/>
      <c r="JE49" s="35"/>
      <c r="JF49" s="35"/>
      <c r="JG49" s="35"/>
      <c r="JH49" s="35"/>
      <c r="JI49" s="35"/>
      <c r="JJ49" s="35"/>
      <c r="JK49" s="35"/>
      <c r="JL49" s="35"/>
      <c r="JM49" s="35"/>
      <c r="JN49" s="35"/>
      <c r="JO49" s="35"/>
      <c r="JP49" s="35"/>
      <c r="JQ49" s="35"/>
      <c r="JR49" s="35"/>
      <c r="JS49" s="35"/>
      <c r="JT49" s="35"/>
      <c r="JU49" s="35"/>
      <c r="JV49" s="35"/>
      <c r="JW49" s="35"/>
      <c r="JX49" s="35"/>
      <c r="JY49" s="35"/>
      <c r="JZ49" s="35"/>
      <c r="KA49" s="35"/>
      <c r="KB49" s="35"/>
      <c r="KC49" s="35"/>
      <c r="KD49" s="35"/>
      <c r="KE49" s="35"/>
      <c r="KF49" s="35"/>
      <c r="KG49" s="35"/>
      <c r="KH49" s="35"/>
      <c r="KI49" s="35"/>
      <c r="KJ49" s="35"/>
      <c r="KK49" s="35"/>
      <c r="KL49" s="35"/>
      <c r="KM49" s="35"/>
      <c r="KN49" s="35"/>
      <c r="KO49" s="35"/>
      <c r="KP49" s="35"/>
      <c r="KQ49" s="35"/>
      <c r="KR49" s="35"/>
      <c r="KS49" s="35"/>
      <c r="KT49" s="35"/>
      <c r="KU49" s="35"/>
      <c r="KV49" s="35"/>
      <c r="KW49" s="35"/>
      <c r="KX49" s="35"/>
      <c r="KY49" s="35"/>
      <c r="KZ49" s="35"/>
      <c r="LA49" s="35"/>
      <c r="LB49" s="35"/>
      <c r="LC49" s="35"/>
      <c r="LD49" s="35"/>
      <c r="LE49" s="35"/>
      <c r="LF49" s="35"/>
      <c r="LG49" s="35"/>
      <c r="LH49" s="35"/>
      <c r="LI49" s="35"/>
      <c r="LJ49" s="35"/>
      <c r="LK49" s="35"/>
      <c r="LL49" s="35"/>
      <c r="LM49" s="35"/>
      <c r="LN49" s="35"/>
      <c r="LO49" s="35"/>
      <c r="LP49" s="35"/>
      <c r="LQ49" s="35"/>
      <c r="LR49" s="35"/>
      <c r="LS49" s="35"/>
      <c r="LT49" s="35"/>
      <c r="LU49" s="35"/>
      <c r="LV49" s="35"/>
      <c r="LW49" s="35"/>
      <c r="LX49" s="35"/>
      <c r="LY49" s="35"/>
      <c r="LZ49" s="35"/>
      <c r="MA49" s="35"/>
      <c r="MB49" s="35"/>
      <c r="MC49" s="35"/>
      <c r="MD49" s="35"/>
      <c r="ME49" s="35"/>
      <c r="MF49" s="35"/>
      <c r="MG49" s="35"/>
      <c r="MH49" s="35"/>
      <c r="MI49" s="35"/>
      <c r="MJ49" s="35"/>
      <c r="MK49" s="35"/>
      <c r="ML49" s="35"/>
      <c r="MM49" s="35"/>
      <c r="MN49" s="35"/>
      <c r="MO49" s="35"/>
      <c r="MP49" s="35"/>
      <c r="MQ49" s="35"/>
      <c r="MR49" s="35"/>
      <c r="MS49" s="35"/>
      <c r="MT49" s="35"/>
      <c r="MU49" s="35"/>
      <c r="MV49" s="35"/>
      <c r="MW49" s="35"/>
      <c r="MX49" s="35"/>
      <c r="MY49" s="35"/>
      <c r="MZ49" s="35"/>
      <c r="NA49" s="35"/>
      <c r="NB49" s="35"/>
      <c r="NC49" s="35"/>
      <c r="ND49" s="35"/>
      <c r="NE49" s="35"/>
      <c r="NF49" s="35"/>
      <c r="NG49" s="35"/>
      <c r="NH49" s="35"/>
      <c r="NI49" s="35"/>
      <c r="NJ49" s="35"/>
      <c r="NK49" s="35"/>
      <c r="NL49" s="35"/>
      <c r="NM49" s="35"/>
      <c r="NN49" s="35"/>
      <c r="NO49" s="35"/>
      <c r="NP49" s="35"/>
      <c r="NQ49" s="35"/>
      <c r="NR49" s="35"/>
      <c r="NS49" s="35"/>
      <c r="NT49" s="35"/>
      <c r="NU49" s="35"/>
      <c r="NV49" s="35"/>
      <c r="NW49" s="35"/>
      <c r="NX49" s="35"/>
      <c r="NY49" s="35"/>
      <c r="NZ49" s="35"/>
      <c r="OA49" s="35"/>
      <c r="OB49" s="35"/>
      <c r="OC49" s="35"/>
      <c r="OD49" s="35"/>
      <c r="OE49" s="35"/>
      <c r="OF49" s="35"/>
      <c r="OG49" s="35"/>
      <c r="OH49" s="35"/>
      <c r="OI49" s="35"/>
      <c r="OJ49" s="35"/>
      <c r="OK49" s="35"/>
      <c r="OL49" s="35"/>
    </row>
    <row r="50" spans="1:403" s="7" customFormat="1" x14ac:dyDescent="0.25">
      <c r="A50" s="7" t="s">
        <v>35</v>
      </c>
      <c r="B50" s="7" t="s">
        <v>34</v>
      </c>
      <c r="C50" s="32">
        <v>252585.68799999999</v>
      </c>
      <c r="D50" s="32">
        <v>215304.484</v>
      </c>
      <c r="E50" s="32">
        <v>273616.65600000002</v>
      </c>
      <c r="F50" s="32">
        <v>236847.70300000001</v>
      </c>
      <c r="G50" s="32">
        <v>218373.266</v>
      </c>
      <c r="H50" s="32">
        <v>272102.125</v>
      </c>
      <c r="I50" s="32">
        <v>235144.609</v>
      </c>
      <c r="J50" s="32">
        <v>216556.609</v>
      </c>
      <c r="K50" s="32">
        <v>234706.5</v>
      </c>
      <c r="L50" s="32">
        <v>255071.53099999999</v>
      </c>
      <c r="M50" s="32">
        <v>186987.21900000001</v>
      </c>
      <c r="N50" s="32">
        <v>243351.516</v>
      </c>
      <c r="O50" s="32">
        <v>251790.875</v>
      </c>
      <c r="P50" s="32">
        <v>195225.18799999999</v>
      </c>
      <c r="Q50" s="32">
        <v>227956.59400000001</v>
      </c>
      <c r="R50" s="32">
        <v>190525.65599999999</v>
      </c>
      <c r="S50" s="32">
        <v>258354.79699999999</v>
      </c>
      <c r="T50" s="32">
        <v>207800.09400000001</v>
      </c>
      <c r="U50" s="32">
        <v>259212.18799999999</v>
      </c>
      <c r="V50" s="32">
        <v>198278.32800000001</v>
      </c>
      <c r="W50" s="32">
        <v>176244.875</v>
      </c>
      <c r="X50" s="32">
        <v>175521.03099999999</v>
      </c>
      <c r="Y50" s="32">
        <v>159464.54699999999</v>
      </c>
      <c r="Z50" s="32">
        <v>165190.75</v>
      </c>
      <c r="AA50" s="32">
        <v>236809.984</v>
      </c>
      <c r="AB50" s="32">
        <v>256747.96900000001</v>
      </c>
      <c r="AC50" s="32">
        <v>149139.5</v>
      </c>
      <c r="AD50" s="32">
        <v>188439.391</v>
      </c>
      <c r="AE50" s="32">
        <v>254696.20300000001</v>
      </c>
      <c r="AF50" s="32">
        <v>205057.42199999999</v>
      </c>
      <c r="AG50" s="32">
        <v>232835.56299999999</v>
      </c>
      <c r="AH50" s="32">
        <v>204060.359</v>
      </c>
      <c r="AI50" s="32">
        <v>281920.46899999998</v>
      </c>
      <c r="AJ50" s="32">
        <v>240643.21900000001</v>
      </c>
      <c r="AK50" s="32">
        <v>220892.15599999999</v>
      </c>
      <c r="AL50" s="32">
        <v>194622.65599999999</v>
      </c>
      <c r="AM50" s="32">
        <v>195122.5</v>
      </c>
      <c r="AN50" s="32">
        <v>204079.96900000001</v>
      </c>
      <c r="AO50" s="32">
        <v>215941.90599999999</v>
      </c>
      <c r="AP50" s="32">
        <v>198878.82800000001</v>
      </c>
      <c r="AQ50" s="32">
        <v>238618.766</v>
      </c>
      <c r="AR50" s="32">
        <v>223384.95300000001</v>
      </c>
      <c r="AS50" s="32">
        <v>193915.359</v>
      </c>
      <c r="AT50" s="32">
        <v>206084.266</v>
      </c>
      <c r="AU50" s="32">
        <v>227149.18799999999</v>
      </c>
      <c r="AV50" s="32">
        <v>215379.734</v>
      </c>
      <c r="AW50" s="32">
        <v>214489.391</v>
      </c>
      <c r="AX50" s="32">
        <v>257688.78099999999</v>
      </c>
      <c r="AY50" s="32">
        <v>220972.40599999999</v>
      </c>
      <c r="AZ50" s="32">
        <v>232433.96900000001</v>
      </c>
      <c r="BA50" s="32">
        <v>221401.32800000001</v>
      </c>
      <c r="BB50" s="32">
        <v>236395.57800000001</v>
      </c>
      <c r="BC50" s="32">
        <v>228563.96900000001</v>
      </c>
      <c r="BD50" s="32">
        <v>232976.40599999999</v>
      </c>
      <c r="BE50" s="32">
        <v>262296.59399999998</v>
      </c>
      <c r="BF50" s="32">
        <v>216781.81299999999</v>
      </c>
      <c r="BG50" s="32">
        <v>247832.109</v>
      </c>
      <c r="BH50" s="32">
        <v>223154.125</v>
      </c>
      <c r="BI50" s="32">
        <v>266499</v>
      </c>
      <c r="BJ50" s="32">
        <v>226248.641</v>
      </c>
      <c r="BK50" s="32">
        <v>182090.891</v>
      </c>
      <c r="BL50" s="32">
        <v>152034.56299999999</v>
      </c>
      <c r="BM50" s="32">
        <v>206979.03099999999</v>
      </c>
      <c r="BN50" s="32">
        <v>175907.78099999999</v>
      </c>
      <c r="BO50" s="32">
        <v>211352.03099999999</v>
      </c>
      <c r="BP50" s="32">
        <v>219795.92199999999</v>
      </c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  <c r="KN50" s="37"/>
      <c r="KO50" s="37"/>
      <c r="KP50" s="37"/>
      <c r="KQ50" s="37"/>
      <c r="KR50" s="37"/>
      <c r="KS50" s="37"/>
      <c r="KT50" s="37"/>
      <c r="KU50" s="37"/>
      <c r="KV50" s="37"/>
      <c r="KW50" s="37"/>
      <c r="KX50" s="37"/>
      <c r="KY50" s="37"/>
      <c r="KZ50" s="37"/>
      <c r="LA50" s="37"/>
      <c r="LB50" s="37"/>
      <c r="LC50" s="37"/>
      <c r="LD50" s="37"/>
      <c r="LE50" s="37"/>
      <c r="LF50" s="37"/>
      <c r="LG50" s="37"/>
      <c r="LH50" s="37"/>
      <c r="LI50" s="37"/>
      <c r="LJ50" s="37"/>
      <c r="LK50" s="37"/>
      <c r="LL50" s="37"/>
      <c r="LM50" s="37"/>
      <c r="LN50" s="37"/>
      <c r="LO50" s="37"/>
      <c r="LP50" s="37"/>
      <c r="LQ50" s="37"/>
      <c r="LR50" s="37"/>
      <c r="LS50" s="37"/>
      <c r="LT50" s="37"/>
      <c r="LU50" s="37"/>
      <c r="LV50" s="37"/>
      <c r="LW50" s="37"/>
      <c r="LX50" s="37"/>
      <c r="LY50" s="37"/>
      <c r="LZ50" s="37"/>
      <c r="MA50" s="37"/>
      <c r="MB50" s="37"/>
      <c r="MC50" s="37"/>
      <c r="MD50" s="37"/>
      <c r="ME50" s="37"/>
      <c r="MF50" s="37"/>
      <c r="MG50" s="37"/>
      <c r="MH50" s="37"/>
      <c r="MI50" s="37"/>
      <c r="MJ50" s="37"/>
      <c r="MK50" s="37"/>
      <c r="ML50" s="37"/>
      <c r="MM50" s="37"/>
      <c r="MN50" s="37"/>
      <c r="MO50" s="37"/>
      <c r="MP50" s="37"/>
      <c r="MQ50" s="37"/>
      <c r="MR50" s="37"/>
      <c r="MS50" s="37"/>
      <c r="MT50" s="37"/>
      <c r="MU50" s="37"/>
      <c r="MV50" s="37"/>
      <c r="MW50" s="37"/>
      <c r="MX50" s="37"/>
      <c r="MY50" s="37"/>
      <c r="MZ50" s="37"/>
      <c r="NA50" s="37"/>
      <c r="NB50" s="37"/>
      <c r="NC50" s="37"/>
      <c r="ND50" s="37"/>
      <c r="NE50" s="37"/>
      <c r="NF50" s="37"/>
      <c r="NG50" s="37"/>
      <c r="NH50" s="37"/>
      <c r="NI50" s="37"/>
      <c r="NJ50" s="37"/>
      <c r="NK50" s="37"/>
      <c r="NL50" s="37"/>
      <c r="NM50" s="37"/>
      <c r="NN50" s="37"/>
      <c r="NO50" s="37"/>
      <c r="NP50" s="37"/>
      <c r="NQ50" s="37"/>
      <c r="NR50" s="37"/>
      <c r="NS50" s="37"/>
      <c r="NT50" s="37"/>
      <c r="NU50" s="37"/>
      <c r="NV50" s="37"/>
      <c r="NW50" s="37"/>
      <c r="NX50" s="37"/>
      <c r="NY50" s="37"/>
      <c r="NZ50" s="37"/>
      <c r="OA50" s="37"/>
      <c r="OB50" s="37"/>
      <c r="OC50" s="37"/>
      <c r="OD50" s="37"/>
      <c r="OE50" s="37"/>
      <c r="OF50" s="37"/>
      <c r="OG50" s="37"/>
      <c r="OH50" s="37"/>
      <c r="OI50" s="37"/>
      <c r="OJ50" s="37"/>
      <c r="OK50" s="37"/>
      <c r="OL50" s="37"/>
      <c r="OM50" s="8"/>
    </row>
    <row r="51" spans="1:403" s="9" customFormat="1" x14ac:dyDescent="0.25">
      <c r="A51" s="9" t="s">
        <v>35</v>
      </c>
      <c r="B51" s="9" t="s">
        <v>36</v>
      </c>
      <c r="C51" s="31">
        <v>5740.3670000000002</v>
      </c>
      <c r="D51" s="31">
        <v>2084.3960000000002</v>
      </c>
      <c r="E51" s="31">
        <v>4550.4610000000002</v>
      </c>
      <c r="F51" s="31">
        <v>4454.4049999999997</v>
      </c>
      <c r="G51" s="31">
        <v>3213.538</v>
      </c>
      <c r="H51" s="31">
        <v>3637.7719999999999</v>
      </c>
      <c r="I51" s="31">
        <v>2768.942</v>
      </c>
      <c r="J51" s="31">
        <v>5429.1679999999997</v>
      </c>
      <c r="K51" s="31">
        <v>1996.6210000000001</v>
      </c>
      <c r="L51" s="31">
        <v>3530.1</v>
      </c>
      <c r="M51" s="31">
        <v>1651.6020000000001</v>
      </c>
      <c r="N51" s="31">
        <v>3542.5059999999999</v>
      </c>
      <c r="O51" s="31">
        <v>5367.6409999999996</v>
      </c>
      <c r="P51" s="31">
        <v>2011.43</v>
      </c>
      <c r="Q51" s="31">
        <v>4269.2889999999998</v>
      </c>
      <c r="R51" s="31">
        <v>2547.3609999999999</v>
      </c>
      <c r="S51" s="31">
        <v>3553.0949999999998</v>
      </c>
      <c r="T51" s="31">
        <v>3091.6129999999998</v>
      </c>
      <c r="U51" s="31">
        <v>2141.2959999999998</v>
      </c>
      <c r="V51" s="31">
        <v>3934.69</v>
      </c>
      <c r="W51" s="31">
        <v>2457.27</v>
      </c>
      <c r="X51" s="31">
        <v>2019.5609999999999</v>
      </c>
      <c r="Y51" s="31">
        <v>1433.165</v>
      </c>
      <c r="Z51" s="31">
        <v>2021.0440000000001</v>
      </c>
      <c r="AA51" s="31">
        <v>3997.203</v>
      </c>
      <c r="AB51" s="31">
        <v>5768.8950000000004</v>
      </c>
      <c r="AC51" s="31">
        <v>1999.857</v>
      </c>
      <c r="AD51" s="31">
        <v>1901.3219999999999</v>
      </c>
      <c r="AE51" s="31">
        <v>4498.0190000000002</v>
      </c>
      <c r="AF51" s="31">
        <v>4301.55</v>
      </c>
      <c r="AG51" s="31">
        <v>2586.7730000000001</v>
      </c>
      <c r="AH51" s="31">
        <v>3463.056</v>
      </c>
      <c r="AI51" s="31">
        <v>3366.6640000000002</v>
      </c>
      <c r="AJ51" s="31">
        <v>4151.7290000000003</v>
      </c>
      <c r="AK51" s="31">
        <v>2221.9899999999998</v>
      </c>
      <c r="AL51" s="31">
        <v>2627.7620000000002</v>
      </c>
      <c r="AM51" s="31">
        <v>2953.018</v>
      </c>
      <c r="AN51" s="31">
        <v>3133.0590000000002</v>
      </c>
      <c r="AO51" s="31">
        <v>3354.3049999999998</v>
      </c>
      <c r="AP51" s="31">
        <v>3045.3760000000002</v>
      </c>
      <c r="AQ51" s="31">
        <v>6802.5069999999996</v>
      </c>
      <c r="AR51" s="31">
        <v>4375.2820000000002</v>
      </c>
      <c r="AS51" s="31">
        <v>2543.6669999999999</v>
      </c>
      <c r="AT51" s="31">
        <v>3439.712</v>
      </c>
      <c r="AU51" s="31">
        <v>1140.2239999999999</v>
      </c>
      <c r="AV51" s="31">
        <v>2025.9949999999999</v>
      </c>
      <c r="AW51" s="31">
        <v>3206.6469999999999</v>
      </c>
      <c r="AX51" s="31">
        <v>4680.5600000000004</v>
      </c>
      <c r="AY51" s="31">
        <v>6135.94</v>
      </c>
      <c r="AZ51" s="31">
        <v>3541.6469999999999</v>
      </c>
      <c r="BA51" s="31">
        <v>2982.0940000000001</v>
      </c>
      <c r="BB51" s="31">
        <v>3247.4479999999999</v>
      </c>
      <c r="BC51" s="31">
        <v>2956.723</v>
      </c>
      <c r="BD51" s="31">
        <v>2184.7939999999999</v>
      </c>
      <c r="BE51" s="31">
        <v>2457.37</v>
      </c>
      <c r="BF51" s="31">
        <v>2192.817</v>
      </c>
      <c r="BG51" s="31">
        <v>3302.6460000000002</v>
      </c>
      <c r="BH51" s="31">
        <v>3456.02</v>
      </c>
      <c r="BI51" s="31">
        <v>3309.357</v>
      </c>
      <c r="BJ51" s="31">
        <v>5175.7290000000003</v>
      </c>
      <c r="BK51" s="31">
        <v>1989.779</v>
      </c>
      <c r="BL51" s="31">
        <v>2060.277</v>
      </c>
      <c r="BM51" s="31">
        <v>3349.5250000000001</v>
      </c>
      <c r="BN51" s="31">
        <v>6135.384</v>
      </c>
      <c r="BO51" s="31">
        <v>2697.299</v>
      </c>
      <c r="BP51" s="31">
        <v>1633.3510000000001</v>
      </c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  <c r="IQ51" s="37"/>
      <c r="IR51" s="37"/>
      <c r="IS51" s="37"/>
      <c r="IT51" s="37"/>
      <c r="IU51" s="37"/>
      <c r="IV51" s="37"/>
      <c r="IW51" s="37"/>
      <c r="IX51" s="37"/>
      <c r="IY51" s="37"/>
      <c r="IZ51" s="37"/>
      <c r="JA51" s="37"/>
      <c r="JB51" s="37"/>
      <c r="JC51" s="37"/>
      <c r="JD51" s="37"/>
      <c r="JE51" s="37"/>
      <c r="JF51" s="37"/>
      <c r="JG51" s="37"/>
      <c r="JH51" s="37"/>
      <c r="JI51" s="37"/>
      <c r="JJ51" s="37"/>
      <c r="JK51" s="37"/>
      <c r="JL51" s="37"/>
      <c r="JM51" s="37"/>
      <c r="JN51" s="37"/>
      <c r="JO51" s="37"/>
      <c r="JP51" s="37"/>
      <c r="JQ51" s="37"/>
      <c r="JR51" s="37"/>
      <c r="JS51" s="37"/>
      <c r="JT51" s="37"/>
      <c r="JU51" s="37"/>
      <c r="JV51" s="37"/>
      <c r="JW51" s="37"/>
      <c r="JX51" s="37"/>
      <c r="JY51" s="37"/>
      <c r="JZ51" s="37"/>
      <c r="KA51" s="37"/>
      <c r="KB51" s="37"/>
      <c r="KC51" s="37"/>
      <c r="KD51" s="37"/>
      <c r="KE51" s="37"/>
      <c r="KF51" s="37"/>
      <c r="KG51" s="37"/>
      <c r="KH51" s="37"/>
      <c r="KI51" s="37"/>
      <c r="KJ51" s="37"/>
      <c r="KK51" s="37"/>
      <c r="KL51" s="37"/>
      <c r="KM51" s="37"/>
      <c r="KN51" s="37"/>
      <c r="KO51" s="37"/>
      <c r="KP51" s="37"/>
      <c r="KQ51" s="37"/>
      <c r="KR51" s="37"/>
      <c r="KS51" s="37"/>
      <c r="KT51" s="37"/>
      <c r="KU51" s="37"/>
      <c r="KV51" s="37"/>
      <c r="KW51" s="37"/>
      <c r="KX51" s="37"/>
      <c r="KY51" s="37"/>
      <c r="KZ51" s="37"/>
      <c r="LA51" s="37"/>
      <c r="LB51" s="37"/>
      <c r="LC51" s="37"/>
      <c r="LD51" s="37"/>
      <c r="LE51" s="37"/>
      <c r="LF51" s="37"/>
      <c r="LG51" s="37"/>
      <c r="LH51" s="37"/>
      <c r="LI51" s="37"/>
      <c r="LJ51" s="37"/>
      <c r="LK51" s="37"/>
      <c r="LL51" s="37"/>
      <c r="LM51" s="37"/>
      <c r="LN51" s="37"/>
      <c r="LO51" s="37"/>
      <c r="LP51" s="37"/>
      <c r="LQ51" s="37"/>
      <c r="LR51" s="37"/>
      <c r="LS51" s="37"/>
      <c r="LT51" s="37"/>
      <c r="LU51" s="37"/>
      <c r="LV51" s="37"/>
      <c r="LW51" s="37"/>
      <c r="LX51" s="37"/>
      <c r="LY51" s="37"/>
      <c r="LZ51" s="37"/>
      <c r="MA51" s="37"/>
      <c r="MB51" s="37"/>
      <c r="MC51" s="37"/>
      <c r="MD51" s="37"/>
      <c r="ME51" s="37"/>
      <c r="MF51" s="37"/>
      <c r="MG51" s="37"/>
      <c r="MH51" s="37"/>
      <c r="MI51" s="37"/>
      <c r="MJ51" s="37"/>
      <c r="MK51" s="37"/>
      <c r="ML51" s="37"/>
      <c r="MM51" s="37"/>
      <c r="MN51" s="37"/>
      <c r="MO51" s="37"/>
      <c r="MP51" s="37"/>
      <c r="MQ51" s="37"/>
      <c r="MR51" s="37"/>
      <c r="MS51" s="37"/>
      <c r="MT51" s="37"/>
      <c r="MU51" s="37"/>
      <c r="MV51" s="37"/>
      <c r="MW51" s="37"/>
      <c r="MX51" s="37"/>
      <c r="MY51" s="37"/>
      <c r="MZ51" s="37"/>
      <c r="NA51" s="37"/>
      <c r="NB51" s="37"/>
      <c r="NC51" s="37"/>
      <c r="ND51" s="37"/>
      <c r="NE51" s="37"/>
      <c r="NF51" s="37"/>
      <c r="NG51" s="37"/>
      <c r="NH51" s="37"/>
      <c r="NI51" s="37"/>
      <c r="NJ51" s="37"/>
      <c r="NK51" s="37"/>
      <c r="NL51" s="37"/>
      <c r="NM51" s="37"/>
      <c r="NN51" s="37"/>
      <c r="NO51" s="37"/>
      <c r="NP51" s="37"/>
      <c r="NQ51" s="37"/>
      <c r="NR51" s="37"/>
      <c r="NS51" s="37"/>
      <c r="NT51" s="37"/>
      <c r="NU51" s="37"/>
      <c r="NV51" s="37"/>
      <c r="NW51" s="37"/>
      <c r="NX51" s="37"/>
      <c r="NY51" s="37"/>
      <c r="NZ51" s="37"/>
      <c r="OA51" s="37"/>
      <c r="OB51" s="37"/>
      <c r="OC51" s="37"/>
      <c r="OD51" s="37"/>
      <c r="OE51" s="37"/>
      <c r="OF51" s="37"/>
      <c r="OG51" s="37"/>
      <c r="OH51" s="37"/>
      <c r="OI51" s="37"/>
      <c r="OJ51" s="37"/>
      <c r="OK51" s="37"/>
      <c r="OL51" s="37"/>
      <c r="OM51" s="10"/>
    </row>
    <row r="52" spans="1:403" s="11" customFormat="1" x14ac:dyDescent="0.25">
      <c r="A52" s="11" t="s">
        <v>35</v>
      </c>
      <c r="B52" s="11" t="s">
        <v>165</v>
      </c>
      <c r="C52" s="29">
        <v>2734.5940000000001</v>
      </c>
      <c r="D52" s="29">
        <v>1019.271</v>
      </c>
      <c r="E52" s="29">
        <v>3321.4879999999998</v>
      </c>
      <c r="F52" s="29">
        <v>1767.027</v>
      </c>
      <c r="G52" s="29">
        <v>1890.617</v>
      </c>
      <c r="H52" s="29">
        <v>2200.6750000000002</v>
      </c>
      <c r="I52" s="29">
        <v>1183.3579999999999</v>
      </c>
      <c r="J52" s="29">
        <v>3705.7959999999998</v>
      </c>
      <c r="K52" s="29">
        <v>1373.154</v>
      </c>
      <c r="L52" s="29">
        <v>873.53899999999999</v>
      </c>
      <c r="M52" s="29" t="s">
        <v>326</v>
      </c>
      <c r="N52" s="29">
        <v>1308.884</v>
      </c>
      <c r="O52" s="29">
        <v>2413.9270000000001</v>
      </c>
      <c r="P52" s="29">
        <v>955.83600000000001</v>
      </c>
      <c r="Q52" s="29">
        <v>1982.625</v>
      </c>
      <c r="R52" s="29">
        <v>1091.2429999999999</v>
      </c>
      <c r="S52" s="29">
        <v>1446.1369999999999</v>
      </c>
      <c r="T52" s="29">
        <v>1697.5930000000001</v>
      </c>
      <c r="U52" s="29" t="s">
        <v>326</v>
      </c>
      <c r="V52" s="29">
        <v>1955.2360000000001</v>
      </c>
      <c r="W52" s="29">
        <v>1277.2729999999999</v>
      </c>
      <c r="X52" s="29" t="s">
        <v>326</v>
      </c>
      <c r="Y52" s="29">
        <v>838.34400000000005</v>
      </c>
      <c r="Z52" s="29" t="s">
        <v>326</v>
      </c>
      <c r="AA52" s="29">
        <v>1988.222</v>
      </c>
      <c r="AB52" s="29">
        <v>3041.9029999999998</v>
      </c>
      <c r="AC52" s="29">
        <v>964.63900000000001</v>
      </c>
      <c r="AD52" s="29" t="s">
        <v>326</v>
      </c>
      <c r="AE52" s="29">
        <v>1460.432</v>
      </c>
      <c r="AF52" s="29">
        <v>2161.4830000000002</v>
      </c>
      <c r="AG52" s="29" t="s">
        <v>326</v>
      </c>
      <c r="AH52" s="29">
        <v>2144.442</v>
      </c>
      <c r="AI52" s="29">
        <v>981.69500000000005</v>
      </c>
      <c r="AJ52" s="29">
        <v>2052.413</v>
      </c>
      <c r="AK52" s="29" t="s">
        <v>326</v>
      </c>
      <c r="AL52" s="29">
        <v>1730.9760000000001</v>
      </c>
      <c r="AM52" s="29">
        <v>1093.951</v>
      </c>
      <c r="AN52" s="29">
        <v>1054.588</v>
      </c>
      <c r="AO52" s="29">
        <v>1532.7919999999999</v>
      </c>
      <c r="AP52" s="29">
        <v>1159.117</v>
      </c>
      <c r="AQ52" s="29">
        <v>2994.3159999999998</v>
      </c>
      <c r="AR52" s="29">
        <v>2355.377</v>
      </c>
      <c r="AS52" s="29">
        <v>1724.9079999999999</v>
      </c>
      <c r="AT52" s="29">
        <v>1846.2760000000001</v>
      </c>
      <c r="AU52" s="29" t="s">
        <v>326</v>
      </c>
      <c r="AV52" s="29" t="s">
        <v>326</v>
      </c>
      <c r="AW52" s="29">
        <v>2012.8489999999999</v>
      </c>
      <c r="AX52" s="29">
        <v>1663.479</v>
      </c>
      <c r="AY52" s="29">
        <v>4063.8009999999999</v>
      </c>
      <c r="AZ52" s="29">
        <v>1979.269</v>
      </c>
      <c r="BA52" s="29">
        <v>1575.1959999999999</v>
      </c>
      <c r="BB52" s="29">
        <v>1010.9349999999999</v>
      </c>
      <c r="BC52" s="29">
        <v>1233.1179999999999</v>
      </c>
      <c r="BD52" s="29" t="s">
        <v>326</v>
      </c>
      <c r="BE52" s="29">
        <v>812.90800000000002</v>
      </c>
      <c r="BF52" s="29">
        <v>1014.519</v>
      </c>
      <c r="BG52" s="29">
        <v>982.14599999999996</v>
      </c>
      <c r="BH52" s="29">
        <v>2050.9929999999999</v>
      </c>
      <c r="BI52" s="29">
        <v>1179.7360000000001</v>
      </c>
      <c r="BJ52" s="29">
        <v>2299.4279999999999</v>
      </c>
      <c r="BK52" s="29">
        <v>881.05100000000004</v>
      </c>
      <c r="BL52" s="29" t="s">
        <v>326</v>
      </c>
      <c r="BM52" s="29">
        <v>1700.7850000000001</v>
      </c>
      <c r="BN52" s="29">
        <v>2758.1370000000002</v>
      </c>
      <c r="BO52" s="29">
        <v>2033.085</v>
      </c>
      <c r="BP52" s="29" t="s">
        <v>326</v>
      </c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  <c r="JF52" s="37"/>
      <c r="JG52" s="37"/>
      <c r="JH52" s="37"/>
      <c r="JI52" s="37"/>
      <c r="JJ52" s="37"/>
      <c r="JK52" s="37"/>
      <c r="JL52" s="37"/>
      <c r="JM52" s="37"/>
      <c r="JN52" s="37"/>
      <c r="JO52" s="37"/>
      <c r="JP52" s="37"/>
      <c r="JQ52" s="37"/>
      <c r="JR52" s="37"/>
      <c r="JS52" s="37"/>
      <c r="JT52" s="37"/>
      <c r="JU52" s="37"/>
      <c r="JV52" s="37"/>
      <c r="JW52" s="37"/>
      <c r="JX52" s="37"/>
      <c r="JY52" s="37"/>
      <c r="JZ52" s="37"/>
      <c r="KA52" s="37"/>
      <c r="KB52" s="37"/>
      <c r="KC52" s="37"/>
      <c r="KD52" s="37"/>
      <c r="KE52" s="37"/>
      <c r="KF52" s="37"/>
      <c r="KG52" s="37"/>
      <c r="KH52" s="37"/>
      <c r="KI52" s="37"/>
      <c r="KJ52" s="37"/>
      <c r="KK52" s="37"/>
      <c r="KL52" s="37"/>
      <c r="KM52" s="37"/>
      <c r="KN52" s="37"/>
      <c r="KO52" s="37"/>
      <c r="KP52" s="37"/>
      <c r="KQ52" s="37"/>
      <c r="KR52" s="37"/>
      <c r="KS52" s="37"/>
      <c r="KT52" s="37"/>
      <c r="KU52" s="37"/>
      <c r="KV52" s="37"/>
      <c r="KW52" s="37"/>
      <c r="KX52" s="37"/>
      <c r="KY52" s="37"/>
      <c r="KZ52" s="37"/>
      <c r="LA52" s="37"/>
      <c r="LB52" s="37"/>
      <c r="LC52" s="37"/>
      <c r="LD52" s="37"/>
      <c r="LE52" s="37"/>
      <c r="LF52" s="37"/>
      <c r="LG52" s="37"/>
      <c r="LH52" s="37"/>
      <c r="LI52" s="37"/>
      <c r="LJ52" s="37"/>
      <c r="LK52" s="37"/>
      <c r="LL52" s="37"/>
      <c r="LM52" s="37"/>
      <c r="LN52" s="37"/>
      <c r="LO52" s="37"/>
      <c r="LP52" s="37"/>
      <c r="LQ52" s="37"/>
      <c r="LR52" s="37"/>
      <c r="LS52" s="37"/>
      <c r="LT52" s="37"/>
      <c r="LU52" s="37"/>
      <c r="LV52" s="37"/>
      <c r="LW52" s="37"/>
      <c r="LX52" s="37"/>
      <c r="LY52" s="37"/>
      <c r="LZ52" s="37"/>
      <c r="MA52" s="37"/>
      <c r="MB52" s="37"/>
      <c r="MC52" s="37"/>
      <c r="MD52" s="37"/>
      <c r="ME52" s="37"/>
      <c r="MF52" s="37"/>
      <c r="MG52" s="37"/>
      <c r="MH52" s="37"/>
      <c r="MI52" s="37"/>
      <c r="MJ52" s="37"/>
      <c r="MK52" s="37"/>
      <c r="ML52" s="37"/>
      <c r="MM52" s="37"/>
      <c r="MN52" s="37"/>
      <c r="MO52" s="37"/>
      <c r="MP52" s="37"/>
      <c r="MQ52" s="37"/>
      <c r="MR52" s="37"/>
      <c r="MS52" s="37"/>
      <c r="MT52" s="37"/>
      <c r="MU52" s="37"/>
      <c r="MV52" s="37"/>
      <c r="MW52" s="37"/>
      <c r="MX52" s="37"/>
      <c r="MY52" s="37"/>
      <c r="MZ52" s="37"/>
      <c r="NA52" s="37"/>
      <c r="NB52" s="37"/>
      <c r="NC52" s="37"/>
      <c r="ND52" s="37"/>
      <c r="NE52" s="37"/>
      <c r="NF52" s="37"/>
      <c r="NG52" s="37"/>
      <c r="NH52" s="37"/>
      <c r="NI52" s="37"/>
      <c r="NJ52" s="37"/>
      <c r="NK52" s="37"/>
      <c r="NL52" s="37"/>
      <c r="NM52" s="37"/>
      <c r="NN52" s="37"/>
      <c r="NO52" s="37"/>
      <c r="NP52" s="37"/>
      <c r="NQ52" s="37"/>
      <c r="NR52" s="37"/>
      <c r="NS52" s="37"/>
      <c r="NT52" s="37"/>
      <c r="NU52" s="37"/>
      <c r="NV52" s="37"/>
      <c r="NW52" s="37"/>
      <c r="NX52" s="37"/>
      <c r="NY52" s="37"/>
      <c r="NZ52" s="37"/>
      <c r="OA52" s="37"/>
      <c r="OB52" s="37"/>
      <c r="OC52" s="37"/>
      <c r="OD52" s="37"/>
      <c r="OE52" s="37"/>
      <c r="OF52" s="37"/>
      <c r="OG52" s="37"/>
      <c r="OH52" s="37"/>
      <c r="OI52" s="37"/>
      <c r="OJ52" s="37"/>
      <c r="OK52" s="37"/>
      <c r="OL52" s="37"/>
      <c r="OM52" s="12"/>
    </row>
    <row r="53" spans="1:403" s="9" customFormat="1" x14ac:dyDescent="0.25">
      <c r="A53" s="9" t="s">
        <v>35</v>
      </c>
      <c r="B53" s="9" t="s">
        <v>166</v>
      </c>
      <c r="C53" s="31">
        <v>2623.33</v>
      </c>
      <c r="D53" s="31">
        <v>1014.404</v>
      </c>
      <c r="E53" s="31">
        <v>2762.8629999999998</v>
      </c>
      <c r="F53" s="31">
        <v>1106.665</v>
      </c>
      <c r="G53" s="31">
        <v>1702.587</v>
      </c>
      <c r="H53" s="31">
        <v>2148.0659999999998</v>
      </c>
      <c r="I53" s="31">
        <v>863.73400000000004</v>
      </c>
      <c r="J53" s="31">
        <v>2741.7959999999998</v>
      </c>
      <c r="K53" s="31" t="s">
        <v>326</v>
      </c>
      <c r="L53" s="31">
        <v>999.84299999999996</v>
      </c>
      <c r="M53" s="31" t="s">
        <v>326</v>
      </c>
      <c r="N53" s="31">
        <v>1139.72</v>
      </c>
      <c r="O53" s="31">
        <v>2095.759</v>
      </c>
      <c r="P53" s="31">
        <v>936.80200000000002</v>
      </c>
      <c r="Q53" s="31">
        <v>1733.0239999999999</v>
      </c>
      <c r="R53" s="31">
        <v>860.66099999999994</v>
      </c>
      <c r="S53" s="31">
        <v>1793.1990000000001</v>
      </c>
      <c r="T53" s="31">
        <v>1336.5730000000001</v>
      </c>
      <c r="U53" s="31">
        <v>1058.663</v>
      </c>
      <c r="V53" s="31">
        <v>1331.2729999999999</v>
      </c>
      <c r="W53" s="31">
        <v>1529.2239999999999</v>
      </c>
      <c r="X53" s="31" t="s">
        <v>326</v>
      </c>
      <c r="Y53" s="31" t="s">
        <v>326</v>
      </c>
      <c r="Z53" s="31">
        <v>839.69</v>
      </c>
      <c r="AA53" s="31">
        <v>1901.0940000000001</v>
      </c>
      <c r="AB53" s="31">
        <v>2156.0189999999998</v>
      </c>
      <c r="AC53" s="31" t="s">
        <v>326</v>
      </c>
      <c r="AD53" s="31">
        <v>992.94399999999996</v>
      </c>
      <c r="AE53" s="31">
        <v>2065.5419999999999</v>
      </c>
      <c r="AF53" s="31">
        <v>1462.989</v>
      </c>
      <c r="AG53" s="31">
        <v>922.44</v>
      </c>
      <c r="AH53" s="31">
        <v>1964.598</v>
      </c>
      <c r="AI53" s="31">
        <v>1238.9880000000001</v>
      </c>
      <c r="AJ53" s="31">
        <v>1411.7280000000001</v>
      </c>
      <c r="AK53" s="31" t="s">
        <v>326</v>
      </c>
      <c r="AL53" s="31">
        <v>1532.057</v>
      </c>
      <c r="AM53" s="31">
        <v>1106.1310000000001</v>
      </c>
      <c r="AN53" s="31">
        <v>1182.82</v>
      </c>
      <c r="AO53" s="31">
        <v>1358.8920000000001</v>
      </c>
      <c r="AP53" s="31">
        <v>1172.8440000000001</v>
      </c>
      <c r="AQ53" s="31">
        <v>2638.5129999999999</v>
      </c>
      <c r="AR53" s="31">
        <v>2973.2750000000001</v>
      </c>
      <c r="AS53" s="31">
        <v>1317.1890000000001</v>
      </c>
      <c r="AT53" s="31">
        <v>1724.44</v>
      </c>
      <c r="AU53" s="31" t="s">
        <v>326</v>
      </c>
      <c r="AV53" s="31">
        <v>973.17100000000005</v>
      </c>
      <c r="AW53" s="31">
        <v>1399.902</v>
      </c>
      <c r="AX53" s="31">
        <v>1870.4090000000001</v>
      </c>
      <c r="AY53" s="31">
        <v>2737.0990000000002</v>
      </c>
      <c r="AZ53" s="31">
        <v>2044.847</v>
      </c>
      <c r="BA53" s="31">
        <v>1191.412</v>
      </c>
      <c r="BB53" s="31">
        <v>1544.8579999999999</v>
      </c>
      <c r="BC53" s="31">
        <v>1579.3510000000001</v>
      </c>
      <c r="BD53" s="31">
        <v>893.03200000000004</v>
      </c>
      <c r="BE53" s="31" t="s">
        <v>326</v>
      </c>
      <c r="BF53" s="31">
        <v>800.923</v>
      </c>
      <c r="BG53" s="31">
        <v>1280.903</v>
      </c>
      <c r="BH53" s="31">
        <v>1570.7270000000001</v>
      </c>
      <c r="BI53" s="31">
        <v>1344.317</v>
      </c>
      <c r="BJ53" s="31">
        <v>2168.8429999999998</v>
      </c>
      <c r="BK53" s="31">
        <v>1147.818</v>
      </c>
      <c r="BL53" s="31" t="s">
        <v>326</v>
      </c>
      <c r="BM53" s="31">
        <v>2232.712</v>
      </c>
      <c r="BN53" s="31">
        <v>1805.8240000000001</v>
      </c>
      <c r="BO53" s="31">
        <v>1521.2670000000001</v>
      </c>
      <c r="BP53" s="31" t="s">
        <v>326</v>
      </c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37"/>
      <c r="KB53" s="37"/>
      <c r="KC53" s="37"/>
      <c r="KD53" s="37"/>
      <c r="KE53" s="37"/>
      <c r="KF53" s="37"/>
      <c r="KG53" s="37"/>
      <c r="KH53" s="37"/>
      <c r="KI53" s="37"/>
      <c r="KJ53" s="37"/>
      <c r="KK53" s="37"/>
      <c r="KL53" s="37"/>
      <c r="KM53" s="37"/>
      <c r="KN53" s="37"/>
      <c r="KO53" s="37"/>
      <c r="KP53" s="37"/>
      <c r="KQ53" s="37"/>
      <c r="KR53" s="37"/>
      <c r="KS53" s="37"/>
      <c r="KT53" s="37"/>
      <c r="KU53" s="37"/>
      <c r="KV53" s="37"/>
      <c r="KW53" s="37"/>
      <c r="KX53" s="37"/>
      <c r="KY53" s="37"/>
      <c r="KZ53" s="37"/>
      <c r="LA53" s="37"/>
      <c r="LB53" s="37"/>
      <c r="LC53" s="37"/>
      <c r="LD53" s="37"/>
      <c r="LE53" s="37"/>
      <c r="LF53" s="37"/>
      <c r="LG53" s="37"/>
      <c r="LH53" s="37"/>
      <c r="LI53" s="37"/>
      <c r="LJ53" s="37"/>
      <c r="LK53" s="37"/>
      <c r="LL53" s="37"/>
      <c r="LM53" s="37"/>
      <c r="LN53" s="37"/>
      <c r="LO53" s="37"/>
      <c r="LP53" s="37"/>
      <c r="LQ53" s="37"/>
      <c r="LR53" s="37"/>
      <c r="LS53" s="37"/>
      <c r="LT53" s="37"/>
      <c r="LU53" s="37"/>
      <c r="LV53" s="37"/>
      <c r="LW53" s="37"/>
      <c r="LX53" s="37"/>
      <c r="LY53" s="37"/>
      <c r="LZ53" s="37"/>
      <c r="MA53" s="37"/>
      <c r="MB53" s="37"/>
      <c r="MC53" s="37"/>
      <c r="MD53" s="37"/>
      <c r="ME53" s="37"/>
      <c r="MF53" s="37"/>
      <c r="MG53" s="37"/>
      <c r="MH53" s="37"/>
      <c r="MI53" s="37"/>
      <c r="MJ53" s="37"/>
      <c r="MK53" s="37"/>
      <c r="ML53" s="37"/>
      <c r="MM53" s="37"/>
      <c r="MN53" s="37"/>
      <c r="MO53" s="37"/>
      <c r="MP53" s="37"/>
      <c r="MQ53" s="37"/>
      <c r="MR53" s="37"/>
      <c r="MS53" s="37"/>
      <c r="MT53" s="37"/>
      <c r="MU53" s="37"/>
      <c r="MV53" s="37"/>
      <c r="MW53" s="37"/>
      <c r="MX53" s="37"/>
      <c r="MY53" s="37"/>
      <c r="MZ53" s="37"/>
      <c r="NA53" s="37"/>
      <c r="NB53" s="37"/>
      <c r="NC53" s="37"/>
      <c r="ND53" s="37"/>
      <c r="NE53" s="37"/>
      <c r="NF53" s="37"/>
      <c r="NG53" s="37"/>
      <c r="NH53" s="37"/>
      <c r="NI53" s="37"/>
      <c r="NJ53" s="37"/>
      <c r="NK53" s="37"/>
      <c r="NL53" s="37"/>
      <c r="NM53" s="37"/>
      <c r="NN53" s="37"/>
      <c r="NO53" s="37"/>
      <c r="NP53" s="37"/>
      <c r="NQ53" s="37"/>
      <c r="NR53" s="37"/>
      <c r="NS53" s="37"/>
      <c r="NT53" s="37"/>
      <c r="NU53" s="37"/>
      <c r="NV53" s="37"/>
      <c r="NW53" s="37"/>
      <c r="NX53" s="37"/>
      <c r="NY53" s="37"/>
      <c r="NZ53" s="37"/>
      <c r="OA53" s="37"/>
      <c r="OB53" s="37"/>
      <c r="OC53" s="37"/>
      <c r="OD53" s="37"/>
      <c r="OE53" s="37"/>
      <c r="OF53" s="37"/>
      <c r="OG53" s="37"/>
      <c r="OH53" s="37"/>
      <c r="OI53" s="37"/>
      <c r="OJ53" s="37"/>
      <c r="OK53" s="37"/>
      <c r="OL53" s="37"/>
      <c r="OM53" s="10"/>
    </row>
    <row r="54" spans="1:403" s="11" customFormat="1" x14ac:dyDescent="0.25">
      <c r="A54" s="11" t="s">
        <v>35</v>
      </c>
      <c r="B54" s="11" t="s">
        <v>37</v>
      </c>
      <c r="C54" s="29">
        <v>14073.323</v>
      </c>
      <c r="D54" s="29">
        <v>6296.2190000000001</v>
      </c>
      <c r="E54" s="29">
        <v>12722.611000000001</v>
      </c>
      <c r="F54" s="29">
        <v>6670.0959999999995</v>
      </c>
      <c r="G54" s="29">
        <v>7656.0860000000002</v>
      </c>
      <c r="H54" s="29">
        <v>10463.037</v>
      </c>
      <c r="I54" s="29">
        <v>5200.9549999999999</v>
      </c>
      <c r="J54" s="29">
        <v>9784.6759999999995</v>
      </c>
      <c r="K54" s="29">
        <v>5024.8320000000003</v>
      </c>
      <c r="L54" s="29">
        <v>6599.8980000000001</v>
      </c>
      <c r="M54" s="29">
        <v>3716.5830000000001</v>
      </c>
      <c r="N54" s="29">
        <v>6257.4549999999999</v>
      </c>
      <c r="O54" s="29">
        <v>9318.6409999999996</v>
      </c>
      <c r="P54" s="29">
        <v>5885.6980000000003</v>
      </c>
      <c r="Q54" s="29">
        <v>7611.3649999999998</v>
      </c>
      <c r="R54" s="29">
        <v>5477.9740000000002</v>
      </c>
      <c r="S54" s="29">
        <v>8519.5849999999991</v>
      </c>
      <c r="T54" s="29">
        <v>7602.7070000000003</v>
      </c>
      <c r="U54" s="29">
        <v>6003.7759999999998</v>
      </c>
      <c r="V54" s="29">
        <v>7878.7520000000004</v>
      </c>
      <c r="W54" s="29">
        <v>8215.8119999999999</v>
      </c>
      <c r="X54" s="29">
        <v>5395.7809999999999</v>
      </c>
      <c r="Y54" s="29">
        <v>4836.3990000000003</v>
      </c>
      <c r="Z54" s="29">
        <v>3332.404</v>
      </c>
      <c r="AA54" s="29">
        <v>8853.3539999999994</v>
      </c>
      <c r="AB54" s="29">
        <v>12232.171</v>
      </c>
      <c r="AC54" s="29">
        <v>5387.5950000000003</v>
      </c>
      <c r="AD54" s="29">
        <v>6752.5360000000001</v>
      </c>
      <c r="AE54" s="29">
        <v>11788.696</v>
      </c>
      <c r="AF54" s="29">
        <v>7962.393</v>
      </c>
      <c r="AG54" s="29">
        <v>5828.8180000000002</v>
      </c>
      <c r="AH54" s="29">
        <v>14068.878000000001</v>
      </c>
      <c r="AI54" s="29">
        <v>7742.0540000000001</v>
      </c>
      <c r="AJ54" s="29">
        <v>7299.7520000000004</v>
      </c>
      <c r="AK54" s="29">
        <v>3911.0729999999999</v>
      </c>
      <c r="AL54" s="29">
        <v>8554.6569999999992</v>
      </c>
      <c r="AM54" s="29">
        <v>7178.31</v>
      </c>
      <c r="AN54" s="29">
        <v>7377.2370000000001</v>
      </c>
      <c r="AO54" s="29">
        <v>7429.5029999999997</v>
      </c>
      <c r="AP54" s="29">
        <v>5873.8580000000002</v>
      </c>
      <c r="AQ54" s="29">
        <v>17392.601999999999</v>
      </c>
      <c r="AR54" s="29">
        <v>13402.374</v>
      </c>
      <c r="AS54" s="29">
        <v>8928.1020000000008</v>
      </c>
      <c r="AT54" s="29">
        <v>9873.4850000000006</v>
      </c>
      <c r="AU54" s="29">
        <v>5365.7070000000003</v>
      </c>
      <c r="AV54" s="29">
        <v>6171.7169999999996</v>
      </c>
      <c r="AW54" s="29">
        <v>5159.5630000000001</v>
      </c>
      <c r="AX54" s="29">
        <v>10603.492</v>
      </c>
      <c r="AY54" s="29">
        <v>14522.468000000001</v>
      </c>
      <c r="AZ54" s="29">
        <v>9902.1790000000001</v>
      </c>
      <c r="BA54" s="29">
        <v>7160.4520000000002</v>
      </c>
      <c r="BB54" s="29">
        <v>8618.26</v>
      </c>
      <c r="BC54" s="29">
        <v>8180.6580000000004</v>
      </c>
      <c r="BD54" s="29">
        <v>5107.1030000000001</v>
      </c>
      <c r="BE54" s="29">
        <v>4249.3990000000003</v>
      </c>
      <c r="BF54" s="29">
        <v>4480.5320000000002</v>
      </c>
      <c r="BG54" s="29">
        <v>7392.1980000000003</v>
      </c>
      <c r="BH54" s="29">
        <v>9078.6229999999996</v>
      </c>
      <c r="BI54" s="29">
        <v>7043.7449999999999</v>
      </c>
      <c r="BJ54" s="29">
        <v>10133.969999999999</v>
      </c>
      <c r="BK54" s="29">
        <v>5926.6840000000002</v>
      </c>
      <c r="BL54" s="29">
        <v>2295.096</v>
      </c>
      <c r="BM54" s="29">
        <v>10062.197</v>
      </c>
      <c r="BN54" s="29">
        <v>7285.0860000000002</v>
      </c>
      <c r="BO54" s="29">
        <v>7527.6710000000003</v>
      </c>
      <c r="BP54" s="29">
        <v>4073.723</v>
      </c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37"/>
      <c r="KP54" s="37"/>
      <c r="KQ54" s="37"/>
      <c r="KR54" s="37"/>
      <c r="KS54" s="37"/>
      <c r="KT54" s="37"/>
      <c r="KU54" s="37"/>
      <c r="KV54" s="37"/>
      <c r="KW54" s="37"/>
      <c r="KX54" s="37"/>
      <c r="KY54" s="37"/>
      <c r="KZ54" s="37"/>
      <c r="LA54" s="37"/>
      <c r="LB54" s="37"/>
      <c r="LC54" s="37"/>
      <c r="LD54" s="37"/>
      <c r="LE54" s="37"/>
      <c r="LF54" s="37"/>
      <c r="LG54" s="37"/>
      <c r="LH54" s="37"/>
      <c r="LI54" s="37"/>
      <c r="LJ54" s="37"/>
      <c r="LK54" s="37"/>
      <c r="LL54" s="37"/>
      <c r="LM54" s="37"/>
      <c r="LN54" s="37"/>
      <c r="LO54" s="37"/>
      <c r="LP54" s="37"/>
      <c r="LQ54" s="37"/>
      <c r="LR54" s="37"/>
      <c r="LS54" s="37"/>
      <c r="LT54" s="37"/>
      <c r="LU54" s="37"/>
      <c r="LV54" s="37"/>
      <c r="LW54" s="37"/>
      <c r="LX54" s="37"/>
      <c r="LY54" s="37"/>
      <c r="LZ54" s="37"/>
      <c r="MA54" s="37"/>
      <c r="MB54" s="37"/>
      <c r="MC54" s="37"/>
      <c r="MD54" s="37"/>
      <c r="ME54" s="37"/>
      <c r="MF54" s="37"/>
      <c r="MG54" s="37"/>
      <c r="MH54" s="37"/>
      <c r="MI54" s="37"/>
      <c r="MJ54" s="37"/>
      <c r="MK54" s="37"/>
      <c r="ML54" s="37"/>
      <c r="MM54" s="37"/>
      <c r="MN54" s="37"/>
      <c r="MO54" s="37"/>
      <c r="MP54" s="37"/>
      <c r="MQ54" s="37"/>
      <c r="MR54" s="37"/>
      <c r="MS54" s="37"/>
      <c r="MT54" s="37"/>
      <c r="MU54" s="37"/>
      <c r="MV54" s="37"/>
      <c r="MW54" s="37"/>
      <c r="MX54" s="37"/>
      <c r="MY54" s="37"/>
      <c r="MZ54" s="37"/>
      <c r="NA54" s="37"/>
      <c r="NB54" s="37"/>
      <c r="NC54" s="37"/>
      <c r="ND54" s="37"/>
      <c r="NE54" s="37"/>
      <c r="NF54" s="37"/>
      <c r="NG54" s="37"/>
      <c r="NH54" s="37"/>
      <c r="NI54" s="37"/>
      <c r="NJ54" s="37"/>
      <c r="NK54" s="37"/>
      <c r="NL54" s="37"/>
      <c r="NM54" s="37"/>
      <c r="NN54" s="37"/>
      <c r="NO54" s="37"/>
      <c r="NP54" s="37"/>
      <c r="NQ54" s="37"/>
      <c r="NR54" s="37"/>
      <c r="NS54" s="37"/>
      <c r="NT54" s="37"/>
      <c r="NU54" s="37"/>
      <c r="NV54" s="37"/>
      <c r="NW54" s="37"/>
      <c r="NX54" s="37"/>
      <c r="NY54" s="37"/>
      <c r="NZ54" s="37"/>
      <c r="OA54" s="37"/>
      <c r="OB54" s="37"/>
      <c r="OC54" s="37"/>
      <c r="OD54" s="37"/>
      <c r="OE54" s="37"/>
      <c r="OF54" s="37"/>
      <c r="OG54" s="37"/>
      <c r="OH54" s="37"/>
      <c r="OI54" s="37"/>
      <c r="OJ54" s="37"/>
      <c r="OK54" s="37"/>
      <c r="OL54" s="37"/>
      <c r="OM54" s="12"/>
    </row>
    <row r="55" spans="1:403" s="9" customFormat="1" x14ac:dyDescent="0.25">
      <c r="A55" s="9" t="s">
        <v>35</v>
      </c>
      <c r="B55" s="9" t="s">
        <v>167</v>
      </c>
      <c r="C55" s="31">
        <v>3171.33</v>
      </c>
      <c r="D55" s="31">
        <v>1234.1969999999999</v>
      </c>
      <c r="E55" s="31">
        <v>3621.4490000000001</v>
      </c>
      <c r="F55" s="31">
        <v>1878.2159999999999</v>
      </c>
      <c r="G55" s="31">
        <v>1233.3409999999999</v>
      </c>
      <c r="H55" s="31">
        <v>3301.8890000000001</v>
      </c>
      <c r="I55" s="31">
        <v>1010.335</v>
      </c>
      <c r="J55" s="31">
        <v>2343.491</v>
      </c>
      <c r="K55" s="31">
        <v>925.80899999999997</v>
      </c>
      <c r="L55" s="31">
        <v>1851.7639999999999</v>
      </c>
      <c r="M55" s="31">
        <v>935.86800000000005</v>
      </c>
      <c r="N55" s="31">
        <v>1344.769</v>
      </c>
      <c r="O55" s="31">
        <v>2600.3040000000001</v>
      </c>
      <c r="P55" s="31">
        <v>1041.518</v>
      </c>
      <c r="Q55" s="31">
        <v>2129.8780000000002</v>
      </c>
      <c r="R55" s="31">
        <v>863.84900000000005</v>
      </c>
      <c r="S55" s="31">
        <v>2291.6669999999999</v>
      </c>
      <c r="T55" s="31">
        <v>1732.3409999999999</v>
      </c>
      <c r="U55" s="31">
        <v>1820.4770000000001</v>
      </c>
      <c r="V55" s="31">
        <v>1578.046</v>
      </c>
      <c r="W55" s="31">
        <v>1382.136</v>
      </c>
      <c r="X55" s="31">
        <v>901.31799999999998</v>
      </c>
      <c r="Y55" s="31">
        <v>824.346</v>
      </c>
      <c r="Z55" s="31" t="s">
        <v>326</v>
      </c>
      <c r="AA55" s="31">
        <v>1539.259</v>
      </c>
      <c r="AB55" s="31">
        <v>2699.8829999999998</v>
      </c>
      <c r="AC55" s="31">
        <v>1405.97</v>
      </c>
      <c r="AD55" s="31">
        <v>1312.3240000000001</v>
      </c>
      <c r="AE55" s="31">
        <v>2232.3040000000001</v>
      </c>
      <c r="AF55" s="31">
        <v>1409.748</v>
      </c>
      <c r="AG55" s="31">
        <v>1448.0119999999999</v>
      </c>
      <c r="AH55" s="31">
        <v>2074.393</v>
      </c>
      <c r="AI55" s="31">
        <v>1713.7660000000001</v>
      </c>
      <c r="AJ55" s="31">
        <v>1392.68</v>
      </c>
      <c r="AK55" s="31" t="s">
        <v>326</v>
      </c>
      <c r="AL55" s="31">
        <v>1825.174</v>
      </c>
      <c r="AM55" s="31">
        <v>1625.5840000000001</v>
      </c>
      <c r="AN55" s="31">
        <v>1624.5</v>
      </c>
      <c r="AO55" s="31">
        <v>2458.748</v>
      </c>
      <c r="AP55" s="31">
        <v>1147.7170000000001</v>
      </c>
      <c r="AQ55" s="31">
        <v>4467.3239999999996</v>
      </c>
      <c r="AR55" s="31">
        <v>2229.9110000000001</v>
      </c>
      <c r="AS55" s="31">
        <v>1305.7470000000001</v>
      </c>
      <c r="AT55" s="31">
        <v>2468.777</v>
      </c>
      <c r="AU55" s="31">
        <v>834.20699999999999</v>
      </c>
      <c r="AV55" s="31">
        <v>1508.875</v>
      </c>
      <c r="AW55" s="31">
        <v>959.68399999999997</v>
      </c>
      <c r="AX55" s="31">
        <v>1727.933</v>
      </c>
      <c r="AY55" s="31">
        <v>4356.3389999999999</v>
      </c>
      <c r="AZ55" s="31">
        <v>2249.0549999999998</v>
      </c>
      <c r="BA55" s="31">
        <v>1383.5060000000001</v>
      </c>
      <c r="BB55" s="31">
        <v>1677.414</v>
      </c>
      <c r="BC55" s="31">
        <v>2278.8939999999998</v>
      </c>
      <c r="BD55" s="31">
        <v>1305.886</v>
      </c>
      <c r="BE55" s="31">
        <v>936.80100000000004</v>
      </c>
      <c r="BF55" s="31">
        <v>1005.32</v>
      </c>
      <c r="BG55" s="31">
        <v>1978.2729999999999</v>
      </c>
      <c r="BH55" s="31">
        <v>1209.1020000000001</v>
      </c>
      <c r="BI55" s="31">
        <v>1153.527</v>
      </c>
      <c r="BJ55" s="31">
        <v>2452.1999999999998</v>
      </c>
      <c r="BK55" s="31">
        <v>1270.7529999999999</v>
      </c>
      <c r="BL55" s="31" t="s">
        <v>326</v>
      </c>
      <c r="BM55" s="31">
        <v>2241.3609999999999</v>
      </c>
      <c r="BN55" s="31">
        <v>1464.146</v>
      </c>
      <c r="BO55" s="31">
        <v>1085.1500000000001</v>
      </c>
      <c r="BP55" s="31" t="s">
        <v>326</v>
      </c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37"/>
      <c r="KB55" s="37"/>
      <c r="KC55" s="37"/>
      <c r="KD55" s="37"/>
      <c r="KE55" s="37"/>
      <c r="KF55" s="37"/>
      <c r="KG55" s="37"/>
      <c r="KH55" s="37"/>
      <c r="KI55" s="37"/>
      <c r="KJ55" s="37"/>
      <c r="KK55" s="37"/>
      <c r="KL55" s="37"/>
      <c r="KM55" s="37"/>
      <c r="KN55" s="37"/>
      <c r="KO55" s="37"/>
      <c r="KP55" s="37"/>
      <c r="KQ55" s="37"/>
      <c r="KR55" s="37"/>
      <c r="KS55" s="37"/>
      <c r="KT55" s="37"/>
      <c r="KU55" s="37"/>
      <c r="KV55" s="37"/>
      <c r="KW55" s="37"/>
      <c r="KX55" s="37"/>
      <c r="KY55" s="37"/>
      <c r="KZ55" s="37"/>
      <c r="LA55" s="37"/>
      <c r="LB55" s="37"/>
      <c r="LC55" s="37"/>
      <c r="LD55" s="37"/>
      <c r="LE55" s="37"/>
      <c r="LF55" s="37"/>
      <c r="LG55" s="37"/>
      <c r="LH55" s="37"/>
      <c r="LI55" s="37"/>
      <c r="LJ55" s="37"/>
      <c r="LK55" s="37"/>
      <c r="LL55" s="37"/>
      <c r="LM55" s="37"/>
      <c r="LN55" s="37"/>
      <c r="LO55" s="37"/>
      <c r="LP55" s="37"/>
      <c r="LQ55" s="37"/>
      <c r="LR55" s="37"/>
      <c r="LS55" s="37"/>
      <c r="LT55" s="37"/>
      <c r="LU55" s="37"/>
      <c r="LV55" s="37"/>
      <c r="LW55" s="37"/>
      <c r="LX55" s="37"/>
      <c r="LY55" s="37"/>
      <c r="LZ55" s="37"/>
      <c r="MA55" s="37"/>
      <c r="MB55" s="37"/>
      <c r="MC55" s="37"/>
      <c r="MD55" s="37"/>
      <c r="ME55" s="37"/>
      <c r="MF55" s="37"/>
      <c r="MG55" s="37"/>
      <c r="MH55" s="37"/>
      <c r="MI55" s="37"/>
      <c r="MJ55" s="37"/>
      <c r="MK55" s="37"/>
      <c r="ML55" s="37"/>
      <c r="MM55" s="37"/>
      <c r="MN55" s="37"/>
      <c r="MO55" s="37"/>
      <c r="MP55" s="37"/>
      <c r="MQ55" s="37"/>
      <c r="MR55" s="37"/>
      <c r="MS55" s="37"/>
      <c r="MT55" s="37"/>
      <c r="MU55" s="37"/>
      <c r="MV55" s="37"/>
      <c r="MW55" s="37"/>
      <c r="MX55" s="37"/>
      <c r="MY55" s="37"/>
      <c r="MZ55" s="37"/>
      <c r="NA55" s="37"/>
      <c r="NB55" s="37"/>
      <c r="NC55" s="37"/>
      <c r="ND55" s="37"/>
      <c r="NE55" s="37"/>
      <c r="NF55" s="37"/>
      <c r="NG55" s="37"/>
      <c r="NH55" s="37"/>
      <c r="NI55" s="37"/>
      <c r="NJ55" s="37"/>
      <c r="NK55" s="37"/>
      <c r="NL55" s="37"/>
      <c r="NM55" s="37"/>
      <c r="NN55" s="37"/>
      <c r="NO55" s="37"/>
      <c r="NP55" s="37"/>
      <c r="NQ55" s="37"/>
      <c r="NR55" s="37"/>
      <c r="NS55" s="37"/>
      <c r="NT55" s="37"/>
      <c r="NU55" s="37"/>
      <c r="NV55" s="37"/>
      <c r="NW55" s="37"/>
      <c r="NX55" s="37"/>
      <c r="NY55" s="37"/>
      <c r="NZ55" s="37"/>
      <c r="OA55" s="37"/>
      <c r="OB55" s="37"/>
      <c r="OC55" s="37"/>
      <c r="OD55" s="37"/>
      <c r="OE55" s="37"/>
      <c r="OF55" s="37"/>
      <c r="OG55" s="37"/>
      <c r="OH55" s="37"/>
      <c r="OI55" s="37"/>
      <c r="OJ55" s="37"/>
      <c r="OK55" s="37"/>
      <c r="OL55" s="37"/>
      <c r="OM55" s="10"/>
    </row>
    <row r="56" spans="1:403" s="11" customFormat="1" x14ac:dyDescent="0.25">
      <c r="A56" s="11" t="s">
        <v>35</v>
      </c>
      <c r="B56" s="11" t="s">
        <v>38</v>
      </c>
      <c r="C56" s="29">
        <v>8814.8160000000007</v>
      </c>
      <c r="D56" s="29">
        <v>5830.2809999999999</v>
      </c>
      <c r="E56" s="29">
        <v>9902.8040000000001</v>
      </c>
      <c r="F56" s="29">
        <v>4454.1130000000003</v>
      </c>
      <c r="G56" s="29">
        <v>6751.7560000000003</v>
      </c>
      <c r="H56" s="29">
        <v>11095.842000000001</v>
      </c>
      <c r="I56" s="29">
        <v>3022.8049999999998</v>
      </c>
      <c r="J56" s="29">
        <v>7008.692</v>
      </c>
      <c r="K56" s="29">
        <v>3612.3040000000001</v>
      </c>
      <c r="L56" s="29">
        <v>6006.3059999999996</v>
      </c>
      <c r="M56" s="29">
        <v>3482.9659999999999</v>
      </c>
      <c r="N56" s="29">
        <v>5127.875</v>
      </c>
      <c r="O56" s="29">
        <v>7156.7809999999999</v>
      </c>
      <c r="P56" s="29">
        <v>4236.991</v>
      </c>
      <c r="Q56" s="29">
        <v>6188.018</v>
      </c>
      <c r="R56" s="29">
        <v>3744.4969999999998</v>
      </c>
      <c r="S56" s="29">
        <v>7810.1440000000002</v>
      </c>
      <c r="T56" s="29">
        <v>5446.9040000000005</v>
      </c>
      <c r="U56" s="29">
        <v>6231.6469999999999</v>
      </c>
      <c r="V56" s="29">
        <v>5808.9120000000003</v>
      </c>
      <c r="W56" s="29">
        <v>5978.4889999999996</v>
      </c>
      <c r="X56" s="29">
        <v>5980.9449999999997</v>
      </c>
      <c r="Y56" s="29">
        <v>4791.3230000000003</v>
      </c>
      <c r="Z56" s="29">
        <v>2608.7669999999998</v>
      </c>
      <c r="AA56" s="29">
        <v>5946.1859999999997</v>
      </c>
      <c r="AB56" s="29">
        <v>8343.3449999999993</v>
      </c>
      <c r="AC56" s="29">
        <v>4532.2060000000001</v>
      </c>
      <c r="AD56" s="29">
        <v>5760.9110000000001</v>
      </c>
      <c r="AE56" s="29">
        <v>10097.982</v>
      </c>
      <c r="AF56" s="29">
        <v>6589.1270000000004</v>
      </c>
      <c r="AG56" s="29">
        <v>4807.7969999999996</v>
      </c>
      <c r="AH56" s="29">
        <v>9846.7340000000004</v>
      </c>
      <c r="AI56" s="29">
        <v>10057.697</v>
      </c>
      <c r="AJ56" s="29">
        <v>5440.0829999999996</v>
      </c>
      <c r="AK56" s="29">
        <v>3363.942</v>
      </c>
      <c r="AL56" s="29">
        <v>8496.4599999999991</v>
      </c>
      <c r="AM56" s="29">
        <v>6506.2709999999997</v>
      </c>
      <c r="AN56" s="29">
        <v>7111.8530000000001</v>
      </c>
      <c r="AO56" s="29">
        <v>6521.8680000000004</v>
      </c>
      <c r="AP56" s="29">
        <v>5577.375</v>
      </c>
      <c r="AQ56" s="29">
        <v>12969.437</v>
      </c>
      <c r="AR56" s="29">
        <v>11513.346</v>
      </c>
      <c r="AS56" s="29">
        <v>7442.8959999999997</v>
      </c>
      <c r="AT56" s="29">
        <v>8459.5650000000005</v>
      </c>
      <c r="AU56" s="29">
        <v>5841.7020000000002</v>
      </c>
      <c r="AV56" s="29">
        <v>6156.2920000000004</v>
      </c>
      <c r="AW56" s="29">
        <v>1939.3969999999999</v>
      </c>
      <c r="AX56" s="29">
        <v>5684.51</v>
      </c>
      <c r="AY56" s="29">
        <v>10351.380999999999</v>
      </c>
      <c r="AZ56" s="29">
        <v>7789.4440000000004</v>
      </c>
      <c r="BA56" s="29">
        <v>9051.57</v>
      </c>
      <c r="BB56" s="29">
        <v>7762.4960000000001</v>
      </c>
      <c r="BC56" s="29">
        <v>8046.0550000000003</v>
      </c>
      <c r="BD56" s="29">
        <v>4426.7160000000003</v>
      </c>
      <c r="BE56" s="29">
        <v>4218.875</v>
      </c>
      <c r="BF56" s="29">
        <v>3112.3850000000002</v>
      </c>
      <c r="BG56" s="29">
        <v>6222.2340000000004</v>
      </c>
      <c r="BH56" s="29">
        <v>5718.8620000000001</v>
      </c>
      <c r="BI56" s="29">
        <v>5149.3190000000004</v>
      </c>
      <c r="BJ56" s="29">
        <v>8777.9269999999997</v>
      </c>
      <c r="BK56" s="29">
        <v>7085.942</v>
      </c>
      <c r="BL56" s="29">
        <v>1716.9459999999999</v>
      </c>
      <c r="BM56" s="29">
        <v>9369.6409999999996</v>
      </c>
      <c r="BN56" s="29">
        <v>5533.7030000000004</v>
      </c>
      <c r="BO56" s="29">
        <v>6108.1459999999997</v>
      </c>
      <c r="BP56" s="29">
        <v>3806.5419999999999</v>
      </c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  <c r="IQ56" s="37"/>
      <c r="IR56" s="37"/>
      <c r="IS56" s="37"/>
      <c r="IT56" s="37"/>
      <c r="IU56" s="37"/>
      <c r="IV56" s="37"/>
      <c r="IW56" s="37"/>
      <c r="IX56" s="37"/>
      <c r="IY56" s="37"/>
      <c r="IZ56" s="37"/>
      <c r="JA56" s="37"/>
      <c r="JB56" s="37"/>
      <c r="JC56" s="37"/>
      <c r="JD56" s="37"/>
      <c r="JE56" s="37"/>
      <c r="JF56" s="37"/>
      <c r="JG56" s="37"/>
      <c r="JH56" s="37"/>
      <c r="JI56" s="37"/>
      <c r="JJ56" s="37"/>
      <c r="JK56" s="37"/>
      <c r="JL56" s="37"/>
      <c r="JM56" s="37"/>
      <c r="JN56" s="37"/>
      <c r="JO56" s="37"/>
      <c r="JP56" s="37"/>
      <c r="JQ56" s="37"/>
      <c r="JR56" s="37"/>
      <c r="JS56" s="37"/>
      <c r="JT56" s="37"/>
      <c r="JU56" s="37"/>
      <c r="JV56" s="37"/>
      <c r="JW56" s="37"/>
      <c r="JX56" s="37"/>
      <c r="JY56" s="37"/>
      <c r="JZ56" s="37"/>
      <c r="KA56" s="37"/>
      <c r="KB56" s="37"/>
      <c r="KC56" s="37"/>
      <c r="KD56" s="37"/>
      <c r="KE56" s="37"/>
      <c r="KF56" s="37"/>
      <c r="KG56" s="37"/>
      <c r="KH56" s="37"/>
      <c r="KI56" s="37"/>
      <c r="KJ56" s="37"/>
      <c r="KK56" s="37"/>
      <c r="KL56" s="37"/>
      <c r="KM56" s="37"/>
      <c r="KN56" s="37"/>
      <c r="KO56" s="37"/>
      <c r="KP56" s="37"/>
      <c r="KQ56" s="37"/>
      <c r="KR56" s="37"/>
      <c r="KS56" s="37"/>
      <c r="KT56" s="37"/>
      <c r="KU56" s="37"/>
      <c r="KV56" s="37"/>
      <c r="KW56" s="37"/>
      <c r="KX56" s="37"/>
      <c r="KY56" s="37"/>
      <c r="KZ56" s="37"/>
      <c r="LA56" s="37"/>
      <c r="LB56" s="37"/>
      <c r="LC56" s="37"/>
      <c r="LD56" s="37"/>
      <c r="LE56" s="37"/>
      <c r="LF56" s="37"/>
      <c r="LG56" s="37"/>
      <c r="LH56" s="37"/>
      <c r="LI56" s="37"/>
      <c r="LJ56" s="37"/>
      <c r="LK56" s="37"/>
      <c r="LL56" s="37"/>
      <c r="LM56" s="37"/>
      <c r="LN56" s="37"/>
      <c r="LO56" s="37"/>
      <c r="LP56" s="37"/>
      <c r="LQ56" s="37"/>
      <c r="LR56" s="37"/>
      <c r="LS56" s="37"/>
      <c r="LT56" s="37"/>
      <c r="LU56" s="37"/>
      <c r="LV56" s="37"/>
      <c r="LW56" s="37"/>
      <c r="LX56" s="37"/>
      <c r="LY56" s="37"/>
      <c r="LZ56" s="37"/>
      <c r="MA56" s="37"/>
      <c r="MB56" s="37"/>
      <c r="MC56" s="37"/>
      <c r="MD56" s="37"/>
      <c r="ME56" s="37"/>
      <c r="MF56" s="37"/>
      <c r="MG56" s="37"/>
      <c r="MH56" s="37"/>
      <c r="MI56" s="37"/>
      <c r="MJ56" s="37"/>
      <c r="MK56" s="37"/>
      <c r="ML56" s="37"/>
      <c r="MM56" s="37"/>
      <c r="MN56" s="37"/>
      <c r="MO56" s="37"/>
      <c r="MP56" s="37"/>
      <c r="MQ56" s="37"/>
      <c r="MR56" s="37"/>
      <c r="MS56" s="37"/>
      <c r="MT56" s="37"/>
      <c r="MU56" s="37"/>
      <c r="MV56" s="37"/>
      <c r="MW56" s="37"/>
      <c r="MX56" s="37"/>
      <c r="MY56" s="37"/>
      <c r="MZ56" s="37"/>
      <c r="NA56" s="37"/>
      <c r="NB56" s="37"/>
      <c r="NC56" s="37"/>
      <c r="ND56" s="37"/>
      <c r="NE56" s="37"/>
      <c r="NF56" s="37"/>
      <c r="NG56" s="37"/>
      <c r="NH56" s="37"/>
      <c r="NI56" s="37"/>
      <c r="NJ56" s="37"/>
      <c r="NK56" s="37"/>
      <c r="NL56" s="37"/>
      <c r="NM56" s="37"/>
      <c r="NN56" s="37"/>
      <c r="NO56" s="37"/>
      <c r="NP56" s="37"/>
      <c r="NQ56" s="37"/>
      <c r="NR56" s="37"/>
      <c r="NS56" s="37"/>
      <c r="NT56" s="37"/>
      <c r="NU56" s="37"/>
      <c r="NV56" s="37"/>
      <c r="NW56" s="37"/>
      <c r="NX56" s="37"/>
      <c r="NY56" s="37"/>
      <c r="NZ56" s="37"/>
      <c r="OA56" s="37"/>
      <c r="OB56" s="37"/>
      <c r="OC56" s="37"/>
      <c r="OD56" s="37"/>
      <c r="OE56" s="37"/>
      <c r="OF56" s="37"/>
      <c r="OG56" s="37"/>
      <c r="OH56" s="37"/>
      <c r="OI56" s="37"/>
      <c r="OJ56" s="37"/>
      <c r="OK56" s="37"/>
      <c r="OL56" s="37"/>
      <c r="OM56" s="12"/>
    </row>
    <row r="57" spans="1:403" s="9" customFormat="1" x14ac:dyDescent="0.25">
      <c r="A57" s="9" t="s">
        <v>35</v>
      </c>
      <c r="B57" s="9" t="s">
        <v>168</v>
      </c>
      <c r="C57" s="31">
        <v>2315.047</v>
      </c>
      <c r="D57" s="31">
        <v>1083.22</v>
      </c>
      <c r="E57" s="31">
        <v>3205.886</v>
      </c>
      <c r="F57" s="31">
        <v>1351.798</v>
      </c>
      <c r="G57" s="31">
        <v>1012.374</v>
      </c>
      <c r="H57" s="31">
        <v>3421.1930000000002</v>
      </c>
      <c r="I57" s="31">
        <v>929.03399999999999</v>
      </c>
      <c r="J57" s="31">
        <v>2170.0549999999998</v>
      </c>
      <c r="K57" s="31">
        <v>1177.367</v>
      </c>
      <c r="L57" s="31">
        <v>1399.2270000000001</v>
      </c>
      <c r="M57" s="31">
        <v>1231.652</v>
      </c>
      <c r="N57" s="31">
        <v>1366.461</v>
      </c>
      <c r="O57" s="31">
        <v>1809.9490000000001</v>
      </c>
      <c r="P57" s="31">
        <v>911.59100000000001</v>
      </c>
      <c r="Q57" s="31">
        <v>1467.463</v>
      </c>
      <c r="R57" s="31" t="s">
        <v>326</v>
      </c>
      <c r="S57" s="31">
        <v>2176.087</v>
      </c>
      <c r="T57" s="31">
        <v>1362.925</v>
      </c>
      <c r="U57" s="31">
        <v>1297.1030000000001</v>
      </c>
      <c r="V57" s="31">
        <v>1179.7819999999999</v>
      </c>
      <c r="W57" s="31">
        <v>1266.1869999999999</v>
      </c>
      <c r="X57" s="31">
        <v>880.81</v>
      </c>
      <c r="Y57" s="31">
        <v>879.39499999999998</v>
      </c>
      <c r="Z57" s="31" t="s">
        <v>326</v>
      </c>
      <c r="AA57" s="31">
        <v>1125.1020000000001</v>
      </c>
      <c r="AB57" s="31">
        <v>1939.6949999999999</v>
      </c>
      <c r="AC57" s="31">
        <v>1043.924</v>
      </c>
      <c r="AD57" s="31">
        <v>1185.066</v>
      </c>
      <c r="AE57" s="31">
        <v>1943.53</v>
      </c>
      <c r="AF57" s="31">
        <v>1642.1959999999999</v>
      </c>
      <c r="AG57" s="31">
        <v>1238.124</v>
      </c>
      <c r="AH57" s="31">
        <v>1843.9</v>
      </c>
      <c r="AI57" s="31">
        <v>2236.4630000000002</v>
      </c>
      <c r="AJ57" s="31">
        <v>1423.1880000000001</v>
      </c>
      <c r="AK57" s="31" t="s">
        <v>326</v>
      </c>
      <c r="AL57" s="31">
        <v>1906.691</v>
      </c>
      <c r="AM57" s="31">
        <v>1505.652</v>
      </c>
      <c r="AN57" s="31">
        <v>1501.866</v>
      </c>
      <c r="AO57" s="31">
        <v>2190.7800000000002</v>
      </c>
      <c r="AP57" s="31">
        <v>1016.697</v>
      </c>
      <c r="AQ57" s="31">
        <v>3612.835</v>
      </c>
      <c r="AR57" s="31">
        <v>2198.7289999999998</v>
      </c>
      <c r="AS57" s="31">
        <v>1484.8630000000001</v>
      </c>
      <c r="AT57" s="31">
        <v>2320.5129999999999</v>
      </c>
      <c r="AU57" s="31">
        <v>1291.1079999999999</v>
      </c>
      <c r="AV57" s="31">
        <v>1433.5540000000001</v>
      </c>
      <c r="AW57" s="31" t="s">
        <v>326</v>
      </c>
      <c r="AX57" s="31">
        <v>1157.663</v>
      </c>
      <c r="AY57" s="31">
        <v>3679.1790000000001</v>
      </c>
      <c r="AZ57" s="31">
        <v>1777.874</v>
      </c>
      <c r="BA57" s="31">
        <v>1457.643</v>
      </c>
      <c r="BB57" s="31">
        <v>1370.675</v>
      </c>
      <c r="BC57" s="31">
        <v>2414.4659999999999</v>
      </c>
      <c r="BD57" s="31">
        <v>1220.825</v>
      </c>
      <c r="BE57" s="31">
        <v>873.60299999999995</v>
      </c>
      <c r="BF57" s="31" t="s">
        <v>326</v>
      </c>
      <c r="BG57" s="31">
        <v>2080.415</v>
      </c>
      <c r="BH57" s="31">
        <v>870.14700000000005</v>
      </c>
      <c r="BI57" s="31">
        <v>1087.7919999999999</v>
      </c>
      <c r="BJ57" s="31">
        <v>2310.4960000000001</v>
      </c>
      <c r="BK57" s="31">
        <v>1704.1310000000001</v>
      </c>
      <c r="BL57" s="31" t="s">
        <v>326</v>
      </c>
      <c r="BM57" s="31">
        <v>2320.886</v>
      </c>
      <c r="BN57" s="31">
        <v>1308.2439999999999</v>
      </c>
      <c r="BO57" s="31">
        <v>1125.1020000000001</v>
      </c>
      <c r="BP57" s="31" t="s">
        <v>326</v>
      </c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  <c r="IX57" s="37"/>
      <c r="IY57" s="37"/>
      <c r="IZ57" s="37"/>
      <c r="JA57" s="37"/>
      <c r="JB57" s="37"/>
      <c r="JC57" s="37"/>
      <c r="JD57" s="37"/>
      <c r="JE57" s="37"/>
      <c r="JF57" s="37"/>
      <c r="JG57" s="37"/>
      <c r="JH57" s="37"/>
      <c r="JI57" s="37"/>
      <c r="JJ57" s="37"/>
      <c r="JK57" s="37"/>
      <c r="JL57" s="37"/>
      <c r="JM57" s="37"/>
      <c r="JN57" s="37"/>
      <c r="JO57" s="37"/>
      <c r="JP57" s="37"/>
      <c r="JQ57" s="37"/>
      <c r="JR57" s="37"/>
      <c r="JS57" s="37"/>
      <c r="JT57" s="37"/>
      <c r="JU57" s="37"/>
      <c r="JV57" s="37"/>
      <c r="JW57" s="37"/>
      <c r="JX57" s="37"/>
      <c r="JY57" s="37"/>
      <c r="JZ57" s="37"/>
      <c r="KA57" s="37"/>
      <c r="KB57" s="37"/>
      <c r="KC57" s="37"/>
      <c r="KD57" s="37"/>
      <c r="KE57" s="37"/>
      <c r="KF57" s="37"/>
      <c r="KG57" s="37"/>
      <c r="KH57" s="37"/>
      <c r="KI57" s="37"/>
      <c r="KJ57" s="37"/>
      <c r="KK57" s="37"/>
      <c r="KL57" s="37"/>
      <c r="KM57" s="37"/>
      <c r="KN57" s="37"/>
      <c r="KO57" s="37"/>
      <c r="KP57" s="37"/>
      <c r="KQ57" s="37"/>
      <c r="KR57" s="37"/>
      <c r="KS57" s="37"/>
      <c r="KT57" s="37"/>
      <c r="KU57" s="37"/>
      <c r="KV57" s="37"/>
      <c r="KW57" s="37"/>
      <c r="KX57" s="37"/>
      <c r="KY57" s="37"/>
      <c r="KZ57" s="37"/>
      <c r="LA57" s="37"/>
      <c r="LB57" s="37"/>
      <c r="LC57" s="37"/>
      <c r="LD57" s="37"/>
      <c r="LE57" s="37"/>
      <c r="LF57" s="37"/>
      <c r="LG57" s="37"/>
      <c r="LH57" s="37"/>
      <c r="LI57" s="37"/>
      <c r="LJ57" s="37"/>
      <c r="LK57" s="37"/>
      <c r="LL57" s="37"/>
      <c r="LM57" s="37"/>
      <c r="LN57" s="37"/>
      <c r="LO57" s="37"/>
      <c r="LP57" s="37"/>
      <c r="LQ57" s="37"/>
      <c r="LR57" s="37"/>
      <c r="LS57" s="37"/>
      <c r="LT57" s="37"/>
      <c r="LU57" s="37"/>
      <c r="LV57" s="37"/>
      <c r="LW57" s="37"/>
      <c r="LX57" s="37"/>
      <c r="LY57" s="37"/>
      <c r="LZ57" s="37"/>
      <c r="MA57" s="37"/>
      <c r="MB57" s="37"/>
      <c r="MC57" s="37"/>
      <c r="MD57" s="37"/>
      <c r="ME57" s="37"/>
      <c r="MF57" s="37"/>
      <c r="MG57" s="37"/>
      <c r="MH57" s="37"/>
      <c r="MI57" s="37"/>
      <c r="MJ57" s="37"/>
      <c r="MK57" s="37"/>
      <c r="ML57" s="37"/>
      <c r="MM57" s="37"/>
      <c r="MN57" s="37"/>
      <c r="MO57" s="37"/>
      <c r="MP57" s="37"/>
      <c r="MQ57" s="37"/>
      <c r="MR57" s="37"/>
      <c r="MS57" s="37"/>
      <c r="MT57" s="37"/>
      <c r="MU57" s="37"/>
      <c r="MV57" s="37"/>
      <c r="MW57" s="37"/>
      <c r="MX57" s="37"/>
      <c r="MY57" s="37"/>
      <c r="MZ57" s="37"/>
      <c r="NA57" s="37"/>
      <c r="NB57" s="37"/>
      <c r="NC57" s="37"/>
      <c r="ND57" s="37"/>
      <c r="NE57" s="37"/>
      <c r="NF57" s="37"/>
      <c r="NG57" s="37"/>
      <c r="NH57" s="37"/>
      <c r="NI57" s="37"/>
      <c r="NJ57" s="37"/>
      <c r="NK57" s="37"/>
      <c r="NL57" s="37"/>
      <c r="NM57" s="37"/>
      <c r="NN57" s="37"/>
      <c r="NO57" s="37"/>
      <c r="NP57" s="37"/>
      <c r="NQ57" s="37"/>
      <c r="NR57" s="37"/>
      <c r="NS57" s="37"/>
      <c r="NT57" s="37"/>
      <c r="NU57" s="37"/>
      <c r="NV57" s="37"/>
      <c r="NW57" s="37"/>
      <c r="NX57" s="37"/>
      <c r="NY57" s="37"/>
      <c r="NZ57" s="37"/>
      <c r="OA57" s="37"/>
      <c r="OB57" s="37"/>
      <c r="OC57" s="37"/>
      <c r="OD57" s="37"/>
      <c r="OE57" s="37"/>
      <c r="OF57" s="37"/>
      <c r="OG57" s="37"/>
      <c r="OH57" s="37"/>
      <c r="OI57" s="37"/>
      <c r="OJ57" s="37"/>
      <c r="OK57" s="37"/>
      <c r="OL57" s="37"/>
      <c r="OM57" s="10"/>
    </row>
    <row r="58" spans="1:403" s="11" customFormat="1" x14ac:dyDescent="0.25">
      <c r="A58" s="11" t="s">
        <v>35</v>
      </c>
      <c r="B58" s="11" t="s">
        <v>169</v>
      </c>
      <c r="C58" s="29">
        <v>2131.1709999999998</v>
      </c>
      <c r="D58" s="29">
        <v>1663.4680000000001</v>
      </c>
      <c r="E58" s="29">
        <v>1489.778</v>
      </c>
      <c r="F58" s="29">
        <v>821.60400000000004</v>
      </c>
      <c r="G58" s="29">
        <v>1372.8430000000001</v>
      </c>
      <c r="H58" s="29">
        <v>2084.5329999999999</v>
      </c>
      <c r="I58" s="29">
        <v>814.02099999999996</v>
      </c>
      <c r="J58" s="29">
        <v>1560.9770000000001</v>
      </c>
      <c r="K58" s="29">
        <v>1038.319</v>
      </c>
      <c r="L58" s="29">
        <v>1003.692</v>
      </c>
      <c r="M58" s="29" t="s">
        <v>326</v>
      </c>
      <c r="N58" s="29">
        <v>1132.4480000000001</v>
      </c>
      <c r="O58" s="29">
        <v>2019.941</v>
      </c>
      <c r="P58" s="29">
        <v>940.92899999999997</v>
      </c>
      <c r="Q58" s="29">
        <v>1382.76</v>
      </c>
      <c r="R58" s="29">
        <v>1293.9680000000001</v>
      </c>
      <c r="S58" s="29">
        <v>1685.712</v>
      </c>
      <c r="T58" s="29">
        <v>1545.6959999999999</v>
      </c>
      <c r="U58" s="29">
        <v>1494.184</v>
      </c>
      <c r="V58" s="29">
        <v>1459.1579999999999</v>
      </c>
      <c r="W58" s="29">
        <v>1505.154</v>
      </c>
      <c r="X58" s="29">
        <v>1369.684</v>
      </c>
      <c r="Y58" s="29">
        <v>1068.5920000000001</v>
      </c>
      <c r="Z58" s="29" t="s">
        <v>326</v>
      </c>
      <c r="AA58" s="29">
        <v>1430.5050000000001</v>
      </c>
      <c r="AB58" s="29">
        <v>2094.0610000000001</v>
      </c>
      <c r="AC58" s="29" t="s">
        <v>326</v>
      </c>
      <c r="AD58" s="29">
        <v>1397.04</v>
      </c>
      <c r="AE58" s="29">
        <v>2622.8879999999999</v>
      </c>
      <c r="AF58" s="29">
        <v>1336.971</v>
      </c>
      <c r="AG58" s="29">
        <v>1277.825</v>
      </c>
      <c r="AH58" s="29">
        <v>2612.5940000000001</v>
      </c>
      <c r="AI58" s="29">
        <v>2537.2750000000001</v>
      </c>
      <c r="AJ58" s="29">
        <v>1258.2090000000001</v>
      </c>
      <c r="AK58" s="29">
        <v>863.14300000000003</v>
      </c>
      <c r="AL58" s="29">
        <v>1570.2950000000001</v>
      </c>
      <c r="AM58" s="29">
        <v>801.72500000000002</v>
      </c>
      <c r="AN58" s="29">
        <v>1335.5329999999999</v>
      </c>
      <c r="AO58" s="29">
        <v>1655.1189999999999</v>
      </c>
      <c r="AP58" s="29">
        <v>1914.4939999999999</v>
      </c>
      <c r="AQ58" s="29">
        <v>3129.8620000000001</v>
      </c>
      <c r="AR58" s="29">
        <v>2907.223</v>
      </c>
      <c r="AS58" s="29">
        <v>2294.107</v>
      </c>
      <c r="AT58" s="29">
        <v>2448.674</v>
      </c>
      <c r="AU58" s="29">
        <v>1673.491</v>
      </c>
      <c r="AV58" s="29">
        <v>1575</v>
      </c>
      <c r="AW58" s="29" t="s">
        <v>326</v>
      </c>
      <c r="AX58" s="29">
        <v>1789.075</v>
      </c>
      <c r="AY58" s="29">
        <v>2490.895</v>
      </c>
      <c r="AZ58" s="29">
        <v>1723.441</v>
      </c>
      <c r="BA58" s="29">
        <v>1698.338</v>
      </c>
      <c r="BB58" s="29">
        <v>2110.7289999999998</v>
      </c>
      <c r="BC58" s="29">
        <v>2191.84</v>
      </c>
      <c r="BD58" s="29">
        <v>1020.125</v>
      </c>
      <c r="BE58" s="29">
        <v>1058.7249999999999</v>
      </c>
      <c r="BF58" s="29" t="s">
        <v>326</v>
      </c>
      <c r="BG58" s="29">
        <v>1505.1880000000001</v>
      </c>
      <c r="BH58" s="29">
        <v>1908.008</v>
      </c>
      <c r="BI58" s="29">
        <v>1544.751</v>
      </c>
      <c r="BJ58" s="29">
        <v>2282.873</v>
      </c>
      <c r="BK58" s="29">
        <v>1365.5319999999999</v>
      </c>
      <c r="BL58" s="29" t="s">
        <v>326</v>
      </c>
      <c r="BM58" s="29">
        <v>2264.692</v>
      </c>
      <c r="BN58" s="29">
        <v>1084.6199999999999</v>
      </c>
      <c r="BO58" s="29">
        <v>991.23800000000006</v>
      </c>
      <c r="BP58" s="29">
        <v>941.37800000000004</v>
      </c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/>
      <c r="JG58" s="37"/>
      <c r="JH58" s="37"/>
      <c r="JI58" s="37"/>
      <c r="JJ58" s="37"/>
      <c r="JK58" s="37"/>
      <c r="JL58" s="37"/>
      <c r="JM58" s="37"/>
      <c r="JN58" s="37"/>
      <c r="JO58" s="37"/>
      <c r="JP58" s="37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37"/>
      <c r="KB58" s="37"/>
      <c r="KC58" s="37"/>
      <c r="KD58" s="37"/>
      <c r="KE58" s="37"/>
      <c r="KF58" s="37"/>
      <c r="KG58" s="37"/>
      <c r="KH58" s="37"/>
      <c r="KI58" s="37"/>
      <c r="KJ58" s="37"/>
      <c r="KK58" s="37"/>
      <c r="KL58" s="37"/>
      <c r="KM58" s="37"/>
      <c r="KN58" s="37"/>
      <c r="KO58" s="37"/>
      <c r="KP58" s="37"/>
      <c r="KQ58" s="37"/>
      <c r="KR58" s="37"/>
      <c r="KS58" s="37"/>
      <c r="KT58" s="37"/>
      <c r="KU58" s="37"/>
      <c r="KV58" s="37"/>
      <c r="KW58" s="37"/>
      <c r="KX58" s="37"/>
      <c r="KY58" s="37"/>
      <c r="KZ58" s="37"/>
      <c r="LA58" s="37"/>
      <c r="LB58" s="37"/>
      <c r="LC58" s="37"/>
      <c r="LD58" s="37"/>
      <c r="LE58" s="37"/>
      <c r="LF58" s="37"/>
      <c r="LG58" s="37"/>
      <c r="LH58" s="37"/>
      <c r="LI58" s="37"/>
      <c r="LJ58" s="37"/>
      <c r="LK58" s="37"/>
      <c r="LL58" s="37"/>
      <c r="LM58" s="37"/>
      <c r="LN58" s="37"/>
      <c r="LO58" s="37"/>
      <c r="LP58" s="37"/>
      <c r="LQ58" s="37"/>
      <c r="LR58" s="37"/>
      <c r="LS58" s="37"/>
      <c r="LT58" s="37"/>
      <c r="LU58" s="37"/>
      <c r="LV58" s="37"/>
      <c r="LW58" s="37"/>
      <c r="LX58" s="37"/>
      <c r="LY58" s="37"/>
      <c r="LZ58" s="37"/>
      <c r="MA58" s="37"/>
      <c r="MB58" s="37"/>
      <c r="MC58" s="37"/>
      <c r="MD58" s="37"/>
      <c r="ME58" s="37"/>
      <c r="MF58" s="37"/>
      <c r="MG58" s="37"/>
      <c r="MH58" s="37"/>
      <c r="MI58" s="37"/>
      <c r="MJ58" s="37"/>
      <c r="MK58" s="37"/>
      <c r="ML58" s="37"/>
      <c r="MM58" s="37"/>
      <c r="MN58" s="37"/>
      <c r="MO58" s="37"/>
      <c r="MP58" s="37"/>
      <c r="MQ58" s="37"/>
      <c r="MR58" s="37"/>
      <c r="MS58" s="37"/>
      <c r="MT58" s="37"/>
      <c r="MU58" s="37"/>
      <c r="MV58" s="37"/>
      <c r="MW58" s="37"/>
      <c r="MX58" s="37"/>
      <c r="MY58" s="37"/>
      <c r="MZ58" s="37"/>
      <c r="NA58" s="37"/>
      <c r="NB58" s="37"/>
      <c r="NC58" s="37"/>
      <c r="ND58" s="37"/>
      <c r="NE58" s="37"/>
      <c r="NF58" s="37"/>
      <c r="NG58" s="37"/>
      <c r="NH58" s="37"/>
      <c r="NI58" s="37"/>
      <c r="NJ58" s="37"/>
      <c r="NK58" s="37"/>
      <c r="NL58" s="37"/>
      <c r="NM58" s="37"/>
      <c r="NN58" s="37"/>
      <c r="NO58" s="37"/>
      <c r="NP58" s="37"/>
      <c r="NQ58" s="37"/>
      <c r="NR58" s="37"/>
      <c r="NS58" s="37"/>
      <c r="NT58" s="37"/>
      <c r="NU58" s="37"/>
      <c r="NV58" s="37"/>
      <c r="NW58" s="37"/>
      <c r="NX58" s="37"/>
      <c r="NY58" s="37"/>
      <c r="NZ58" s="37"/>
      <c r="OA58" s="37"/>
      <c r="OB58" s="37"/>
      <c r="OC58" s="37"/>
      <c r="OD58" s="37"/>
      <c r="OE58" s="37"/>
      <c r="OF58" s="37"/>
      <c r="OG58" s="37"/>
      <c r="OH58" s="37"/>
      <c r="OI58" s="37"/>
      <c r="OJ58" s="37"/>
      <c r="OK58" s="37"/>
      <c r="OL58" s="37"/>
      <c r="OM58" s="12"/>
    </row>
    <row r="59" spans="1:403" s="9" customFormat="1" x14ac:dyDescent="0.25">
      <c r="A59" s="9" t="s">
        <v>35</v>
      </c>
      <c r="B59" s="9" t="s">
        <v>39</v>
      </c>
      <c r="C59" s="31">
        <v>28242.785</v>
      </c>
      <c r="D59" s="31">
        <v>18514.491999999998</v>
      </c>
      <c r="E59" s="31">
        <v>24021</v>
      </c>
      <c r="F59" s="31">
        <v>13264.11</v>
      </c>
      <c r="G59" s="31">
        <v>21598.416000000001</v>
      </c>
      <c r="H59" s="31">
        <v>27220.699000000001</v>
      </c>
      <c r="I59" s="31">
        <v>11808.379000000001</v>
      </c>
      <c r="J59" s="31">
        <v>20217.945</v>
      </c>
      <c r="K59" s="31">
        <v>13145.23</v>
      </c>
      <c r="L59" s="31">
        <v>15237.92</v>
      </c>
      <c r="M59" s="31">
        <v>9288.6560000000009</v>
      </c>
      <c r="N59" s="31">
        <v>15992.945</v>
      </c>
      <c r="O59" s="31">
        <v>23230.025000000001</v>
      </c>
      <c r="P59" s="31">
        <v>13772.244000000001</v>
      </c>
      <c r="Q59" s="31">
        <v>18022.428</v>
      </c>
      <c r="R59" s="31">
        <v>15881.611000000001</v>
      </c>
      <c r="S59" s="31">
        <v>22825.013999999999</v>
      </c>
      <c r="T59" s="31">
        <v>18907.664000000001</v>
      </c>
      <c r="U59" s="31">
        <v>21320.822</v>
      </c>
      <c r="V59" s="31">
        <v>19234.761999999999</v>
      </c>
      <c r="W59" s="31">
        <v>21180.42</v>
      </c>
      <c r="X59" s="31">
        <v>17606.317999999999</v>
      </c>
      <c r="Y59" s="31">
        <v>12549.409</v>
      </c>
      <c r="Z59" s="31">
        <v>10453.971</v>
      </c>
      <c r="AA59" s="31">
        <v>20346.25</v>
      </c>
      <c r="AB59" s="31">
        <v>28650.528999999999</v>
      </c>
      <c r="AC59" s="31">
        <v>11357.882</v>
      </c>
      <c r="AD59" s="31">
        <v>18405.831999999999</v>
      </c>
      <c r="AE59" s="31">
        <v>34462.25</v>
      </c>
      <c r="AF59" s="31">
        <v>20099.583999999999</v>
      </c>
      <c r="AG59" s="31">
        <v>17103.463</v>
      </c>
      <c r="AH59" s="31">
        <v>31648.15</v>
      </c>
      <c r="AI59" s="31">
        <v>31573.638999999999</v>
      </c>
      <c r="AJ59" s="31">
        <v>16038.757</v>
      </c>
      <c r="AK59" s="31">
        <v>11171.382</v>
      </c>
      <c r="AL59" s="31">
        <v>22671.766</v>
      </c>
      <c r="AM59" s="31">
        <v>16695.363000000001</v>
      </c>
      <c r="AN59" s="31">
        <v>18018.055</v>
      </c>
      <c r="AO59" s="31">
        <v>22083.188999999998</v>
      </c>
      <c r="AP59" s="31">
        <v>21229.609</v>
      </c>
      <c r="AQ59" s="31">
        <v>37980.152000000002</v>
      </c>
      <c r="AR59" s="31">
        <v>35904.921999999999</v>
      </c>
      <c r="AS59" s="31">
        <v>27028.877</v>
      </c>
      <c r="AT59" s="31">
        <v>27803.976999999999</v>
      </c>
      <c r="AU59" s="31">
        <v>19730.032999999999</v>
      </c>
      <c r="AV59" s="31">
        <v>17667.754000000001</v>
      </c>
      <c r="AW59" s="31">
        <v>12540.468999999999</v>
      </c>
      <c r="AX59" s="31">
        <v>24541.398000000001</v>
      </c>
      <c r="AY59" s="31">
        <v>30953.081999999999</v>
      </c>
      <c r="AZ59" s="31">
        <v>22654.405999999999</v>
      </c>
      <c r="BA59" s="31">
        <v>20764.741999999998</v>
      </c>
      <c r="BB59" s="31">
        <v>27003.77</v>
      </c>
      <c r="BC59" s="31">
        <v>24740.370999999999</v>
      </c>
      <c r="BD59" s="31">
        <v>14133.726000000001</v>
      </c>
      <c r="BE59" s="31">
        <v>13632.904</v>
      </c>
      <c r="BF59" s="31">
        <v>10665.058000000001</v>
      </c>
      <c r="BG59" s="31">
        <v>20373.266</v>
      </c>
      <c r="BH59" s="31">
        <v>23210.692999999999</v>
      </c>
      <c r="BI59" s="31">
        <v>20764.111000000001</v>
      </c>
      <c r="BJ59" s="31">
        <v>28648.359</v>
      </c>
      <c r="BK59" s="31">
        <v>18904.793000000001</v>
      </c>
      <c r="BL59" s="31">
        <v>7138.64</v>
      </c>
      <c r="BM59" s="31">
        <v>27662.234</v>
      </c>
      <c r="BN59" s="31">
        <v>18007.199000000001</v>
      </c>
      <c r="BO59" s="31">
        <v>14938.948</v>
      </c>
      <c r="BP59" s="31">
        <v>13881.800999999999</v>
      </c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  <c r="IX59" s="37"/>
      <c r="IY59" s="37"/>
      <c r="IZ59" s="37"/>
      <c r="JA59" s="37"/>
      <c r="JB59" s="37"/>
      <c r="JC59" s="37"/>
      <c r="JD59" s="37"/>
      <c r="JE59" s="37"/>
      <c r="JF59" s="37"/>
      <c r="JG59" s="37"/>
      <c r="JH59" s="37"/>
      <c r="JI59" s="37"/>
      <c r="JJ59" s="37"/>
      <c r="JK59" s="37"/>
      <c r="JL59" s="37"/>
      <c r="JM59" s="37"/>
      <c r="JN59" s="37"/>
      <c r="JO59" s="37"/>
      <c r="JP59" s="37"/>
      <c r="JQ59" s="37"/>
      <c r="JR59" s="37"/>
      <c r="JS59" s="37"/>
      <c r="JT59" s="37"/>
      <c r="JU59" s="37"/>
      <c r="JV59" s="37"/>
      <c r="JW59" s="37"/>
      <c r="JX59" s="37"/>
      <c r="JY59" s="37"/>
      <c r="JZ59" s="37"/>
      <c r="KA59" s="37"/>
      <c r="KB59" s="37"/>
      <c r="KC59" s="37"/>
      <c r="KD59" s="37"/>
      <c r="KE59" s="37"/>
      <c r="KF59" s="37"/>
      <c r="KG59" s="37"/>
      <c r="KH59" s="37"/>
      <c r="KI59" s="37"/>
      <c r="KJ59" s="37"/>
      <c r="KK59" s="37"/>
      <c r="KL59" s="37"/>
      <c r="KM59" s="37"/>
      <c r="KN59" s="37"/>
      <c r="KO59" s="37"/>
      <c r="KP59" s="37"/>
      <c r="KQ59" s="37"/>
      <c r="KR59" s="37"/>
      <c r="KS59" s="37"/>
      <c r="KT59" s="37"/>
      <c r="KU59" s="37"/>
      <c r="KV59" s="37"/>
      <c r="KW59" s="37"/>
      <c r="KX59" s="37"/>
      <c r="KY59" s="37"/>
      <c r="KZ59" s="37"/>
      <c r="LA59" s="37"/>
      <c r="LB59" s="37"/>
      <c r="LC59" s="37"/>
      <c r="LD59" s="37"/>
      <c r="LE59" s="37"/>
      <c r="LF59" s="37"/>
      <c r="LG59" s="37"/>
      <c r="LH59" s="37"/>
      <c r="LI59" s="37"/>
      <c r="LJ59" s="37"/>
      <c r="LK59" s="37"/>
      <c r="LL59" s="37"/>
      <c r="LM59" s="37"/>
      <c r="LN59" s="37"/>
      <c r="LO59" s="37"/>
      <c r="LP59" s="37"/>
      <c r="LQ59" s="37"/>
      <c r="LR59" s="37"/>
      <c r="LS59" s="37"/>
      <c r="LT59" s="37"/>
      <c r="LU59" s="37"/>
      <c r="LV59" s="37"/>
      <c r="LW59" s="37"/>
      <c r="LX59" s="37"/>
      <c r="LY59" s="37"/>
      <c r="LZ59" s="37"/>
      <c r="MA59" s="37"/>
      <c r="MB59" s="37"/>
      <c r="MC59" s="37"/>
      <c r="MD59" s="37"/>
      <c r="ME59" s="37"/>
      <c r="MF59" s="37"/>
      <c r="MG59" s="37"/>
      <c r="MH59" s="37"/>
      <c r="MI59" s="37"/>
      <c r="MJ59" s="37"/>
      <c r="MK59" s="37"/>
      <c r="ML59" s="37"/>
      <c r="MM59" s="37"/>
      <c r="MN59" s="37"/>
      <c r="MO59" s="37"/>
      <c r="MP59" s="37"/>
      <c r="MQ59" s="37"/>
      <c r="MR59" s="37"/>
      <c r="MS59" s="37"/>
      <c r="MT59" s="37"/>
      <c r="MU59" s="37"/>
      <c r="MV59" s="37"/>
      <c r="MW59" s="37"/>
      <c r="MX59" s="37"/>
      <c r="MY59" s="37"/>
      <c r="MZ59" s="37"/>
      <c r="NA59" s="37"/>
      <c r="NB59" s="37"/>
      <c r="NC59" s="37"/>
      <c r="ND59" s="37"/>
      <c r="NE59" s="37"/>
      <c r="NF59" s="37"/>
      <c r="NG59" s="37"/>
      <c r="NH59" s="37"/>
      <c r="NI59" s="37"/>
      <c r="NJ59" s="37"/>
      <c r="NK59" s="37"/>
      <c r="NL59" s="37"/>
      <c r="NM59" s="37"/>
      <c r="NN59" s="37"/>
      <c r="NO59" s="37"/>
      <c r="NP59" s="37"/>
      <c r="NQ59" s="37"/>
      <c r="NR59" s="37"/>
      <c r="NS59" s="37"/>
      <c r="NT59" s="37"/>
      <c r="NU59" s="37"/>
      <c r="NV59" s="37"/>
      <c r="NW59" s="37"/>
      <c r="NX59" s="37"/>
      <c r="NY59" s="37"/>
      <c r="NZ59" s="37"/>
      <c r="OA59" s="37"/>
      <c r="OB59" s="37"/>
      <c r="OC59" s="37"/>
      <c r="OD59" s="37"/>
      <c r="OE59" s="37"/>
      <c r="OF59" s="37"/>
      <c r="OG59" s="37"/>
      <c r="OH59" s="37"/>
      <c r="OI59" s="37"/>
      <c r="OJ59" s="37"/>
      <c r="OK59" s="37"/>
      <c r="OL59" s="37"/>
      <c r="OM59" s="10"/>
    </row>
    <row r="60" spans="1:403" s="11" customFormat="1" x14ac:dyDescent="0.25">
      <c r="A60" s="11" t="s">
        <v>35</v>
      </c>
      <c r="B60" s="11" t="s">
        <v>40</v>
      </c>
      <c r="C60" s="29">
        <v>32903.199000000001</v>
      </c>
      <c r="D60" s="29">
        <v>17588.776999999998</v>
      </c>
      <c r="E60" s="29">
        <v>32546.1</v>
      </c>
      <c r="F60" s="29">
        <v>18953.995999999999</v>
      </c>
      <c r="G60" s="29">
        <v>18452.849999999999</v>
      </c>
      <c r="H60" s="29">
        <v>29375.393</v>
      </c>
      <c r="I60" s="29">
        <v>15576.643</v>
      </c>
      <c r="J60" s="29">
        <v>28350.724999999999</v>
      </c>
      <c r="K60" s="29">
        <v>15754.821</v>
      </c>
      <c r="L60" s="29">
        <v>19652.780999999999</v>
      </c>
      <c r="M60" s="29">
        <v>12792.259</v>
      </c>
      <c r="N60" s="29">
        <v>20339.300999999999</v>
      </c>
      <c r="O60" s="29">
        <v>26233.687999999998</v>
      </c>
      <c r="P60" s="29">
        <v>14345.39</v>
      </c>
      <c r="Q60" s="29">
        <v>21961.873</v>
      </c>
      <c r="R60" s="29">
        <v>12959.644</v>
      </c>
      <c r="S60" s="29">
        <v>22881.331999999999</v>
      </c>
      <c r="T60" s="29">
        <v>24154.440999999999</v>
      </c>
      <c r="U60" s="29">
        <v>19866.234</v>
      </c>
      <c r="V60" s="29">
        <v>22076.046999999999</v>
      </c>
      <c r="W60" s="29">
        <v>18215.563999999998</v>
      </c>
      <c r="X60" s="29">
        <v>11855.168</v>
      </c>
      <c r="Y60" s="29">
        <v>11451.96</v>
      </c>
      <c r="Z60" s="29">
        <v>9359.5020000000004</v>
      </c>
      <c r="AA60" s="29">
        <v>24355.521000000001</v>
      </c>
      <c r="AB60" s="29">
        <v>34979.093999999997</v>
      </c>
      <c r="AC60" s="29">
        <v>9889.4850000000006</v>
      </c>
      <c r="AD60" s="29">
        <v>15500.108</v>
      </c>
      <c r="AE60" s="29">
        <v>29949.384999999998</v>
      </c>
      <c r="AF60" s="29">
        <v>23171.208999999999</v>
      </c>
      <c r="AG60" s="29">
        <v>18491.982</v>
      </c>
      <c r="AH60" s="29">
        <v>29313.752</v>
      </c>
      <c r="AI60" s="29">
        <v>17748.168000000001</v>
      </c>
      <c r="AJ60" s="29">
        <v>17438.815999999999</v>
      </c>
      <c r="AK60" s="29">
        <v>11008.014999999999</v>
      </c>
      <c r="AL60" s="29">
        <v>23424.932000000001</v>
      </c>
      <c r="AM60" s="29">
        <v>15778.61</v>
      </c>
      <c r="AN60" s="29">
        <v>17443.803</v>
      </c>
      <c r="AO60" s="29">
        <v>28268.476999999999</v>
      </c>
      <c r="AP60" s="29">
        <v>16260.293</v>
      </c>
      <c r="AQ60" s="29">
        <v>46324.358999999997</v>
      </c>
      <c r="AR60" s="29">
        <v>24002.226999999999</v>
      </c>
      <c r="AS60" s="29">
        <v>23033.046999999999</v>
      </c>
      <c r="AT60" s="29">
        <v>29463.49</v>
      </c>
      <c r="AU60" s="29">
        <v>11660.1</v>
      </c>
      <c r="AV60" s="29">
        <v>14229.661</v>
      </c>
      <c r="AW60" s="29">
        <v>23043.164000000001</v>
      </c>
      <c r="AX60" s="29">
        <v>24352.105</v>
      </c>
      <c r="AY60" s="29">
        <v>38593.641000000003</v>
      </c>
      <c r="AZ60" s="29">
        <v>22914.791000000001</v>
      </c>
      <c r="BA60" s="29">
        <v>12190.638999999999</v>
      </c>
      <c r="BB60" s="29">
        <v>19489.900000000001</v>
      </c>
      <c r="BC60" s="29">
        <v>25778.815999999999</v>
      </c>
      <c r="BD60" s="29">
        <v>16817.811000000002</v>
      </c>
      <c r="BE60" s="29">
        <v>14853.815000000001</v>
      </c>
      <c r="BF60" s="29">
        <v>10073.029</v>
      </c>
      <c r="BG60" s="29">
        <v>30079.234</v>
      </c>
      <c r="BH60" s="29">
        <v>19813.188999999998</v>
      </c>
      <c r="BI60" s="29">
        <v>27485.592000000001</v>
      </c>
      <c r="BJ60" s="29">
        <v>31178.289000000001</v>
      </c>
      <c r="BK60" s="29">
        <v>16925.331999999999</v>
      </c>
      <c r="BL60" s="29">
        <v>16120.549000000001</v>
      </c>
      <c r="BM60" s="29">
        <v>27914.414000000001</v>
      </c>
      <c r="BN60" s="29">
        <v>21640.532999999999</v>
      </c>
      <c r="BO60" s="29">
        <v>16180.741</v>
      </c>
      <c r="BP60" s="29">
        <v>10473.489</v>
      </c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  <c r="IX60" s="37"/>
      <c r="IY60" s="37"/>
      <c r="IZ60" s="37"/>
      <c r="JA60" s="37"/>
      <c r="JB60" s="37"/>
      <c r="JC60" s="37"/>
      <c r="JD60" s="37"/>
      <c r="JE60" s="37"/>
      <c r="JF60" s="37"/>
      <c r="JG60" s="37"/>
      <c r="JH60" s="37"/>
      <c r="JI60" s="37"/>
      <c r="JJ60" s="37"/>
      <c r="JK60" s="37"/>
      <c r="JL60" s="37"/>
      <c r="JM60" s="37"/>
      <c r="JN60" s="37"/>
      <c r="JO60" s="37"/>
      <c r="JP60" s="37"/>
      <c r="JQ60" s="37"/>
      <c r="JR60" s="37"/>
      <c r="JS60" s="37"/>
      <c r="JT60" s="37"/>
      <c r="JU60" s="37"/>
      <c r="JV60" s="37"/>
      <c r="JW60" s="37"/>
      <c r="JX60" s="37"/>
      <c r="JY60" s="37"/>
      <c r="JZ60" s="37"/>
      <c r="KA60" s="37"/>
      <c r="KB60" s="37"/>
      <c r="KC60" s="37"/>
      <c r="KD60" s="37"/>
      <c r="KE60" s="37"/>
      <c r="KF60" s="37"/>
      <c r="KG60" s="37"/>
      <c r="KH60" s="37"/>
      <c r="KI60" s="37"/>
      <c r="KJ60" s="37"/>
      <c r="KK60" s="37"/>
      <c r="KL60" s="37"/>
      <c r="KM60" s="37"/>
      <c r="KN60" s="37"/>
      <c r="KO60" s="37"/>
      <c r="KP60" s="37"/>
      <c r="KQ60" s="37"/>
      <c r="KR60" s="37"/>
      <c r="KS60" s="37"/>
      <c r="KT60" s="37"/>
      <c r="KU60" s="37"/>
      <c r="KV60" s="37"/>
      <c r="KW60" s="37"/>
      <c r="KX60" s="37"/>
      <c r="KY60" s="37"/>
      <c r="KZ60" s="37"/>
      <c r="LA60" s="37"/>
      <c r="LB60" s="37"/>
      <c r="LC60" s="37"/>
      <c r="LD60" s="37"/>
      <c r="LE60" s="37"/>
      <c r="LF60" s="37"/>
      <c r="LG60" s="37"/>
      <c r="LH60" s="37"/>
      <c r="LI60" s="37"/>
      <c r="LJ60" s="37"/>
      <c r="LK60" s="37"/>
      <c r="LL60" s="37"/>
      <c r="LM60" s="37"/>
      <c r="LN60" s="37"/>
      <c r="LO60" s="37"/>
      <c r="LP60" s="37"/>
      <c r="LQ60" s="37"/>
      <c r="LR60" s="37"/>
      <c r="LS60" s="37"/>
      <c r="LT60" s="37"/>
      <c r="LU60" s="37"/>
      <c r="LV60" s="37"/>
      <c r="LW60" s="37"/>
      <c r="LX60" s="37"/>
      <c r="LY60" s="37"/>
      <c r="LZ60" s="37"/>
      <c r="MA60" s="37"/>
      <c r="MB60" s="37"/>
      <c r="MC60" s="37"/>
      <c r="MD60" s="37"/>
      <c r="ME60" s="37"/>
      <c r="MF60" s="37"/>
      <c r="MG60" s="37"/>
      <c r="MH60" s="37"/>
      <c r="MI60" s="37"/>
      <c r="MJ60" s="37"/>
      <c r="MK60" s="37"/>
      <c r="ML60" s="37"/>
      <c r="MM60" s="37"/>
      <c r="MN60" s="37"/>
      <c r="MO60" s="37"/>
      <c r="MP60" s="37"/>
      <c r="MQ60" s="37"/>
      <c r="MR60" s="37"/>
      <c r="MS60" s="37"/>
      <c r="MT60" s="37"/>
      <c r="MU60" s="37"/>
      <c r="MV60" s="37"/>
      <c r="MW60" s="37"/>
      <c r="MX60" s="37"/>
      <c r="MY60" s="37"/>
      <c r="MZ60" s="37"/>
      <c r="NA60" s="37"/>
      <c r="NB60" s="37"/>
      <c r="NC60" s="37"/>
      <c r="ND60" s="37"/>
      <c r="NE60" s="37"/>
      <c r="NF60" s="37"/>
      <c r="NG60" s="37"/>
      <c r="NH60" s="37"/>
      <c r="NI60" s="37"/>
      <c r="NJ60" s="37"/>
      <c r="NK60" s="37"/>
      <c r="NL60" s="37"/>
      <c r="NM60" s="37"/>
      <c r="NN60" s="37"/>
      <c r="NO60" s="37"/>
      <c r="NP60" s="37"/>
      <c r="NQ60" s="37"/>
      <c r="NR60" s="37"/>
      <c r="NS60" s="37"/>
      <c r="NT60" s="37"/>
      <c r="NU60" s="37"/>
      <c r="NV60" s="37"/>
      <c r="NW60" s="37"/>
      <c r="NX60" s="37"/>
      <c r="NY60" s="37"/>
      <c r="NZ60" s="37"/>
      <c r="OA60" s="37"/>
      <c r="OB60" s="37"/>
      <c r="OC60" s="37"/>
      <c r="OD60" s="37"/>
      <c r="OE60" s="37"/>
      <c r="OF60" s="37"/>
      <c r="OG60" s="37"/>
      <c r="OH60" s="37"/>
      <c r="OI60" s="37"/>
      <c r="OJ60" s="37"/>
      <c r="OK60" s="37"/>
      <c r="OL60" s="37"/>
      <c r="OM60" s="12"/>
    </row>
    <row r="61" spans="1:403" s="9" customFormat="1" x14ac:dyDescent="0.25">
      <c r="A61" s="9" t="s">
        <v>35</v>
      </c>
      <c r="B61" s="9" t="s">
        <v>170</v>
      </c>
      <c r="C61" s="31">
        <v>3788.53</v>
      </c>
      <c r="D61" s="31">
        <v>1366.2819999999999</v>
      </c>
      <c r="E61" s="31">
        <v>4329.0280000000002</v>
      </c>
      <c r="F61" s="31">
        <v>2707.7950000000001</v>
      </c>
      <c r="G61" s="31">
        <v>1633.37</v>
      </c>
      <c r="H61" s="31">
        <v>4108.3059999999996</v>
      </c>
      <c r="I61" s="31">
        <v>1640.25</v>
      </c>
      <c r="J61" s="31">
        <v>3717.8820000000001</v>
      </c>
      <c r="K61" s="31">
        <v>2061.91</v>
      </c>
      <c r="L61" s="31">
        <v>2961.2310000000002</v>
      </c>
      <c r="M61" s="31">
        <v>1603.5329999999999</v>
      </c>
      <c r="N61" s="31">
        <v>2139.46</v>
      </c>
      <c r="O61" s="31">
        <v>3210.3490000000002</v>
      </c>
      <c r="P61" s="31">
        <v>1338.636</v>
      </c>
      <c r="Q61" s="31">
        <v>2648.473</v>
      </c>
      <c r="R61" s="31">
        <v>1323.729</v>
      </c>
      <c r="S61" s="31">
        <v>2798.3560000000002</v>
      </c>
      <c r="T61" s="31">
        <v>2972.096</v>
      </c>
      <c r="U61" s="31">
        <v>2086.5210000000002</v>
      </c>
      <c r="V61" s="31">
        <v>2272.6950000000002</v>
      </c>
      <c r="W61" s="31">
        <v>1954.182</v>
      </c>
      <c r="X61" s="31">
        <v>1139.4349999999999</v>
      </c>
      <c r="Y61" s="31">
        <v>1358.7239999999999</v>
      </c>
      <c r="Z61" s="31">
        <v>938.22500000000002</v>
      </c>
      <c r="AA61" s="31">
        <v>2093.835</v>
      </c>
      <c r="AB61" s="31">
        <v>4167.232</v>
      </c>
      <c r="AC61" s="31">
        <v>1395.7</v>
      </c>
      <c r="AD61" s="31">
        <v>1946.4490000000001</v>
      </c>
      <c r="AE61" s="31">
        <v>2801.9789999999998</v>
      </c>
      <c r="AF61" s="31">
        <v>2651.1669999999999</v>
      </c>
      <c r="AG61" s="31">
        <v>2047.5329999999999</v>
      </c>
      <c r="AH61" s="31">
        <v>2838.5439999999999</v>
      </c>
      <c r="AI61" s="31">
        <v>1788.6420000000001</v>
      </c>
      <c r="AJ61" s="31">
        <v>2734.8409999999999</v>
      </c>
      <c r="AK61" s="31">
        <v>1311.347</v>
      </c>
      <c r="AL61" s="31">
        <v>2620.4029999999998</v>
      </c>
      <c r="AM61" s="31">
        <v>1961.328</v>
      </c>
      <c r="AN61" s="31">
        <v>2192.627</v>
      </c>
      <c r="AO61" s="31">
        <v>4162.6329999999998</v>
      </c>
      <c r="AP61" s="31">
        <v>1614.89</v>
      </c>
      <c r="AQ61" s="31">
        <v>7810.4530000000004</v>
      </c>
      <c r="AR61" s="31">
        <v>2120.6260000000002</v>
      </c>
      <c r="AS61" s="31">
        <v>3072.2649999999999</v>
      </c>
      <c r="AT61" s="31">
        <v>4173.2039999999997</v>
      </c>
      <c r="AU61" s="31">
        <v>1422.5989999999999</v>
      </c>
      <c r="AV61" s="31">
        <v>1641.635</v>
      </c>
      <c r="AW61" s="31">
        <v>2543.6439999999998</v>
      </c>
      <c r="AX61" s="31">
        <v>2421.0450000000001</v>
      </c>
      <c r="AY61" s="31">
        <v>6497.4989999999998</v>
      </c>
      <c r="AZ61" s="31">
        <v>2548.4690000000001</v>
      </c>
      <c r="BA61" s="31">
        <v>1283.17</v>
      </c>
      <c r="BB61" s="31">
        <v>2258.2179999999998</v>
      </c>
      <c r="BC61" s="31">
        <v>2709.4140000000002</v>
      </c>
      <c r="BD61" s="31">
        <v>2509.607</v>
      </c>
      <c r="BE61" s="31">
        <v>1622.777</v>
      </c>
      <c r="BF61" s="31">
        <v>1160.3800000000001</v>
      </c>
      <c r="BG61" s="31">
        <v>4383.3810000000003</v>
      </c>
      <c r="BH61" s="31">
        <v>2774.7849999999999</v>
      </c>
      <c r="BI61" s="31">
        <v>2189.46</v>
      </c>
      <c r="BJ61" s="31">
        <v>3902.0340000000001</v>
      </c>
      <c r="BK61" s="31">
        <v>2158.875</v>
      </c>
      <c r="BL61" s="31">
        <v>1244.183</v>
      </c>
      <c r="BM61" s="31">
        <v>3180.4969999999998</v>
      </c>
      <c r="BN61" s="31">
        <v>2087.4360000000001</v>
      </c>
      <c r="BO61" s="31">
        <v>1735.953</v>
      </c>
      <c r="BP61" s="31">
        <v>1071.115</v>
      </c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  <c r="IX61" s="37"/>
      <c r="IY61" s="37"/>
      <c r="IZ61" s="37"/>
      <c r="JA61" s="37"/>
      <c r="JB61" s="37"/>
      <c r="JC61" s="37"/>
      <c r="JD61" s="37"/>
      <c r="JE61" s="37"/>
      <c r="JF61" s="37"/>
      <c r="JG61" s="3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37"/>
      <c r="KB61" s="37"/>
      <c r="KC61" s="37"/>
      <c r="KD61" s="37"/>
      <c r="KE61" s="37"/>
      <c r="KF61" s="37"/>
      <c r="KG61" s="37"/>
      <c r="KH61" s="37"/>
      <c r="KI61" s="37"/>
      <c r="KJ61" s="37"/>
      <c r="KK61" s="37"/>
      <c r="KL61" s="37"/>
      <c r="KM61" s="37"/>
      <c r="KN61" s="37"/>
      <c r="KO61" s="37"/>
      <c r="KP61" s="37"/>
      <c r="KQ61" s="37"/>
      <c r="KR61" s="37"/>
      <c r="KS61" s="37"/>
      <c r="KT61" s="37"/>
      <c r="KU61" s="37"/>
      <c r="KV61" s="37"/>
      <c r="KW61" s="37"/>
      <c r="KX61" s="37"/>
      <c r="KY61" s="37"/>
      <c r="KZ61" s="37"/>
      <c r="LA61" s="37"/>
      <c r="LB61" s="37"/>
      <c r="LC61" s="37"/>
      <c r="LD61" s="37"/>
      <c r="LE61" s="37"/>
      <c r="LF61" s="37"/>
      <c r="LG61" s="37"/>
      <c r="LH61" s="37"/>
      <c r="LI61" s="37"/>
      <c r="LJ61" s="37"/>
      <c r="LK61" s="37"/>
      <c r="LL61" s="37"/>
      <c r="LM61" s="37"/>
      <c r="LN61" s="37"/>
      <c r="LO61" s="37"/>
      <c r="LP61" s="37"/>
      <c r="LQ61" s="37"/>
      <c r="LR61" s="37"/>
      <c r="LS61" s="37"/>
      <c r="LT61" s="37"/>
      <c r="LU61" s="37"/>
      <c r="LV61" s="37"/>
      <c r="LW61" s="37"/>
      <c r="LX61" s="37"/>
      <c r="LY61" s="37"/>
      <c r="LZ61" s="37"/>
      <c r="MA61" s="37"/>
      <c r="MB61" s="37"/>
      <c r="MC61" s="37"/>
      <c r="MD61" s="37"/>
      <c r="ME61" s="37"/>
      <c r="MF61" s="37"/>
      <c r="MG61" s="37"/>
      <c r="MH61" s="37"/>
      <c r="MI61" s="37"/>
      <c r="MJ61" s="37"/>
      <c r="MK61" s="37"/>
      <c r="ML61" s="37"/>
      <c r="MM61" s="37"/>
      <c r="MN61" s="37"/>
      <c r="MO61" s="37"/>
      <c r="MP61" s="37"/>
      <c r="MQ61" s="37"/>
      <c r="MR61" s="37"/>
      <c r="MS61" s="37"/>
      <c r="MT61" s="37"/>
      <c r="MU61" s="37"/>
      <c r="MV61" s="37"/>
      <c r="MW61" s="37"/>
      <c r="MX61" s="37"/>
      <c r="MY61" s="37"/>
      <c r="MZ61" s="37"/>
      <c r="NA61" s="37"/>
      <c r="NB61" s="37"/>
      <c r="NC61" s="37"/>
      <c r="ND61" s="37"/>
      <c r="NE61" s="37"/>
      <c r="NF61" s="37"/>
      <c r="NG61" s="37"/>
      <c r="NH61" s="37"/>
      <c r="NI61" s="37"/>
      <c r="NJ61" s="37"/>
      <c r="NK61" s="37"/>
      <c r="NL61" s="37"/>
      <c r="NM61" s="37"/>
      <c r="NN61" s="37"/>
      <c r="NO61" s="37"/>
      <c r="NP61" s="37"/>
      <c r="NQ61" s="37"/>
      <c r="NR61" s="37"/>
      <c r="NS61" s="37"/>
      <c r="NT61" s="37"/>
      <c r="NU61" s="37"/>
      <c r="NV61" s="37"/>
      <c r="NW61" s="37"/>
      <c r="NX61" s="37"/>
      <c r="NY61" s="37"/>
      <c r="NZ61" s="37"/>
      <c r="OA61" s="37"/>
      <c r="OB61" s="37"/>
      <c r="OC61" s="37"/>
      <c r="OD61" s="37"/>
      <c r="OE61" s="37"/>
      <c r="OF61" s="37"/>
      <c r="OG61" s="37"/>
      <c r="OH61" s="37"/>
      <c r="OI61" s="37"/>
      <c r="OJ61" s="37"/>
      <c r="OK61" s="37"/>
      <c r="OL61" s="37"/>
      <c r="OM61" s="10"/>
    </row>
    <row r="62" spans="1:403" s="11" customFormat="1" x14ac:dyDescent="0.25">
      <c r="A62" s="11" t="s">
        <v>35</v>
      </c>
      <c r="B62" s="11" t="s">
        <v>171</v>
      </c>
      <c r="C62" s="29">
        <v>1741.1120000000001</v>
      </c>
      <c r="D62" s="29">
        <v>2242.9409999999998</v>
      </c>
      <c r="E62" s="29">
        <v>2344.6239999999998</v>
      </c>
      <c r="F62" s="29">
        <v>1440.029</v>
      </c>
      <c r="G62" s="29">
        <v>2890.4760000000001</v>
      </c>
      <c r="H62" s="29">
        <v>4979.5959999999995</v>
      </c>
      <c r="I62" s="29">
        <v>1417.9110000000001</v>
      </c>
      <c r="J62" s="29">
        <v>1884.424</v>
      </c>
      <c r="K62" s="29">
        <v>1038.4929999999999</v>
      </c>
      <c r="L62" s="29">
        <v>1706.203</v>
      </c>
      <c r="M62" s="29">
        <v>1060.6300000000001</v>
      </c>
      <c r="N62" s="29">
        <v>3065.4009999999998</v>
      </c>
      <c r="O62" s="29">
        <v>2071.9169999999999</v>
      </c>
      <c r="P62" s="29" t="s">
        <v>326</v>
      </c>
      <c r="Q62" s="29">
        <v>2115.2950000000001</v>
      </c>
      <c r="R62" s="29">
        <v>993.35599999999999</v>
      </c>
      <c r="S62" s="29">
        <v>2737.5160000000001</v>
      </c>
      <c r="T62" s="29">
        <v>1917.97</v>
      </c>
      <c r="U62" s="29">
        <v>3508.518</v>
      </c>
      <c r="V62" s="29">
        <v>1428.2080000000001</v>
      </c>
      <c r="W62" s="29">
        <v>1929.047</v>
      </c>
      <c r="X62" s="29">
        <v>3554.2869999999998</v>
      </c>
      <c r="Y62" s="29">
        <v>1316.7260000000001</v>
      </c>
      <c r="Z62" s="29">
        <v>1321.0820000000001</v>
      </c>
      <c r="AA62" s="29">
        <v>1575.7070000000001</v>
      </c>
      <c r="AB62" s="29">
        <v>1744.2950000000001</v>
      </c>
      <c r="AC62" s="29">
        <v>1232.42</v>
      </c>
      <c r="AD62" s="29">
        <v>1438.4580000000001</v>
      </c>
      <c r="AE62" s="29">
        <v>5414.9880000000003</v>
      </c>
      <c r="AF62" s="29">
        <v>2112.6680000000001</v>
      </c>
      <c r="AG62" s="29">
        <v>1302.9169999999999</v>
      </c>
      <c r="AH62" s="29">
        <v>3641.4740000000002</v>
      </c>
      <c r="AI62" s="29">
        <v>4678.8270000000002</v>
      </c>
      <c r="AJ62" s="29">
        <v>1891.3330000000001</v>
      </c>
      <c r="AK62" s="29" t="s">
        <v>326</v>
      </c>
      <c r="AL62" s="29">
        <v>2920.1570000000002</v>
      </c>
      <c r="AM62" s="29">
        <v>1681.595</v>
      </c>
      <c r="AN62" s="29">
        <v>2122.223</v>
      </c>
      <c r="AO62" s="29">
        <v>2989.6460000000002</v>
      </c>
      <c r="AP62" s="29">
        <v>3175.0360000000001</v>
      </c>
      <c r="AQ62" s="29">
        <v>2638.1790000000001</v>
      </c>
      <c r="AR62" s="29">
        <v>4077.529</v>
      </c>
      <c r="AS62" s="29">
        <v>1960.6479999999999</v>
      </c>
      <c r="AT62" s="29">
        <v>3209.1390000000001</v>
      </c>
      <c r="AU62" s="29">
        <v>3378.623</v>
      </c>
      <c r="AV62" s="29">
        <v>2540.7130000000002</v>
      </c>
      <c r="AW62" s="29">
        <v>1590.855</v>
      </c>
      <c r="AX62" s="29">
        <v>3734.6309999999999</v>
      </c>
      <c r="AY62" s="29">
        <v>2359.748</v>
      </c>
      <c r="AZ62" s="29">
        <v>1560.1030000000001</v>
      </c>
      <c r="BA62" s="29">
        <v>2829.7739999999999</v>
      </c>
      <c r="BB62" s="29">
        <v>2361.5439999999999</v>
      </c>
      <c r="BC62" s="29">
        <v>2714.915</v>
      </c>
      <c r="BD62" s="29">
        <v>1605.2360000000001</v>
      </c>
      <c r="BE62" s="29">
        <v>1919.702</v>
      </c>
      <c r="BF62" s="29">
        <v>817.47</v>
      </c>
      <c r="BG62" s="29">
        <v>1625.424</v>
      </c>
      <c r="BH62" s="29">
        <v>1654.4760000000001</v>
      </c>
      <c r="BI62" s="29">
        <v>1040.1279999999999</v>
      </c>
      <c r="BJ62" s="29">
        <v>4942.3230000000003</v>
      </c>
      <c r="BK62" s="29">
        <v>2456.2469999999998</v>
      </c>
      <c r="BL62" s="29" t="s">
        <v>326</v>
      </c>
      <c r="BM62" s="29">
        <v>3027.7559999999999</v>
      </c>
      <c r="BN62" s="29">
        <v>2688.8240000000001</v>
      </c>
      <c r="BO62" s="29">
        <v>1905.789</v>
      </c>
      <c r="BP62" s="29">
        <v>1318.373</v>
      </c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37"/>
      <c r="JE62" s="37"/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  <c r="KF62" s="37"/>
      <c r="KG62" s="37"/>
      <c r="KH62" s="37"/>
      <c r="KI62" s="37"/>
      <c r="KJ62" s="37"/>
      <c r="KK62" s="37"/>
      <c r="KL62" s="37"/>
      <c r="KM62" s="37"/>
      <c r="KN62" s="37"/>
      <c r="KO62" s="37"/>
      <c r="KP62" s="37"/>
      <c r="KQ62" s="37"/>
      <c r="KR62" s="37"/>
      <c r="KS62" s="37"/>
      <c r="KT62" s="37"/>
      <c r="KU62" s="37"/>
      <c r="KV62" s="37"/>
      <c r="KW62" s="37"/>
      <c r="KX62" s="37"/>
      <c r="KY62" s="37"/>
      <c r="KZ62" s="37"/>
      <c r="LA62" s="37"/>
      <c r="LB62" s="37"/>
      <c r="LC62" s="37"/>
      <c r="LD62" s="37"/>
      <c r="LE62" s="37"/>
      <c r="LF62" s="37"/>
      <c r="LG62" s="37"/>
      <c r="LH62" s="37"/>
      <c r="LI62" s="37"/>
      <c r="LJ62" s="37"/>
      <c r="LK62" s="37"/>
      <c r="LL62" s="37"/>
      <c r="LM62" s="37"/>
      <c r="LN62" s="37"/>
      <c r="LO62" s="37"/>
      <c r="LP62" s="37"/>
      <c r="LQ62" s="37"/>
      <c r="LR62" s="37"/>
      <c r="LS62" s="37"/>
      <c r="LT62" s="37"/>
      <c r="LU62" s="37"/>
      <c r="LV62" s="37"/>
      <c r="LW62" s="37"/>
      <c r="LX62" s="37"/>
      <c r="LY62" s="37"/>
      <c r="LZ62" s="37"/>
      <c r="MA62" s="37"/>
      <c r="MB62" s="37"/>
      <c r="MC62" s="37"/>
      <c r="MD62" s="37"/>
      <c r="ME62" s="37"/>
      <c r="MF62" s="37"/>
      <c r="MG62" s="37"/>
      <c r="MH62" s="37"/>
      <c r="MI62" s="37"/>
      <c r="MJ62" s="37"/>
      <c r="MK62" s="37"/>
      <c r="ML62" s="37"/>
      <c r="MM62" s="37"/>
      <c r="MN62" s="37"/>
      <c r="MO62" s="37"/>
      <c r="MP62" s="37"/>
      <c r="MQ62" s="37"/>
      <c r="MR62" s="37"/>
      <c r="MS62" s="37"/>
      <c r="MT62" s="37"/>
      <c r="MU62" s="37"/>
      <c r="MV62" s="37"/>
      <c r="MW62" s="37"/>
      <c r="MX62" s="37"/>
      <c r="MY62" s="37"/>
      <c r="MZ62" s="37"/>
      <c r="NA62" s="37"/>
      <c r="NB62" s="37"/>
      <c r="NC62" s="37"/>
      <c r="ND62" s="37"/>
      <c r="NE62" s="37"/>
      <c r="NF62" s="37"/>
      <c r="NG62" s="37"/>
      <c r="NH62" s="37"/>
      <c r="NI62" s="37"/>
      <c r="NJ62" s="37"/>
      <c r="NK62" s="37"/>
      <c r="NL62" s="37"/>
      <c r="NM62" s="37"/>
      <c r="NN62" s="37"/>
      <c r="NO62" s="37"/>
      <c r="NP62" s="37"/>
      <c r="NQ62" s="37"/>
      <c r="NR62" s="37"/>
      <c r="NS62" s="37"/>
      <c r="NT62" s="37"/>
      <c r="NU62" s="37"/>
      <c r="NV62" s="37"/>
      <c r="NW62" s="37"/>
      <c r="NX62" s="37"/>
      <c r="NY62" s="37"/>
      <c r="NZ62" s="37"/>
      <c r="OA62" s="37"/>
      <c r="OB62" s="37"/>
      <c r="OC62" s="37"/>
      <c r="OD62" s="37"/>
      <c r="OE62" s="37"/>
      <c r="OF62" s="37"/>
      <c r="OG62" s="37"/>
      <c r="OH62" s="37"/>
      <c r="OI62" s="37"/>
      <c r="OJ62" s="37"/>
      <c r="OK62" s="37"/>
      <c r="OL62" s="37"/>
      <c r="OM62" s="12"/>
    </row>
    <row r="63" spans="1:403" s="9" customFormat="1" x14ac:dyDescent="0.25">
      <c r="A63" s="9" t="s">
        <v>35</v>
      </c>
      <c r="B63" s="9" t="s">
        <v>172</v>
      </c>
      <c r="C63" s="31">
        <v>1254.136</v>
      </c>
      <c r="D63" s="31">
        <v>1319.789</v>
      </c>
      <c r="E63" s="31">
        <v>2775.0740000000001</v>
      </c>
      <c r="F63" s="31">
        <v>1607.634</v>
      </c>
      <c r="G63" s="31">
        <v>1802.0930000000001</v>
      </c>
      <c r="H63" s="31">
        <v>4569.375</v>
      </c>
      <c r="I63" s="31">
        <v>1521.5940000000001</v>
      </c>
      <c r="J63" s="31">
        <v>2067.25</v>
      </c>
      <c r="K63" s="31">
        <v>1120.0229999999999</v>
      </c>
      <c r="L63" s="31">
        <v>2032.5609999999999</v>
      </c>
      <c r="M63" s="31">
        <v>1841.1569999999999</v>
      </c>
      <c r="N63" s="31">
        <v>3592.373</v>
      </c>
      <c r="O63" s="31">
        <v>1404.395</v>
      </c>
      <c r="P63" s="31">
        <v>1150.634</v>
      </c>
      <c r="Q63" s="31">
        <v>1844.7550000000001</v>
      </c>
      <c r="R63" s="31" t="s">
        <v>326</v>
      </c>
      <c r="S63" s="31">
        <v>2150.2959999999998</v>
      </c>
      <c r="T63" s="31">
        <v>2474.9650000000001</v>
      </c>
      <c r="U63" s="31">
        <v>2449.6460000000002</v>
      </c>
      <c r="V63" s="31">
        <v>1328.876</v>
      </c>
      <c r="W63" s="31">
        <v>1333.3150000000001</v>
      </c>
      <c r="X63" s="31">
        <v>1780.431</v>
      </c>
      <c r="Y63" s="31">
        <v>1080.021</v>
      </c>
      <c r="Z63" s="31" t="s">
        <v>326</v>
      </c>
      <c r="AA63" s="31">
        <v>1439.731</v>
      </c>
      <c r="AB63" s="31">
        <v>2410.933</v>
      </c>
      <c r="AC63" s="31">
        <v>1082.751</v>
      </c>
      <c r="AD63" s="31">
        <v>909.04200000000003</v>
      </c>
      <c r="AE63" s="31">
        <v>3712.5770000000002</v>
      </c>
      <c r="AF63" s="31">
        <v>2426.8609999999999</v>
      </c>
      <c r="AG63" s="31">
        <v>907.48099999999999</v>
      </c>
      <c r="AH63" s="31">
        <v>3611.6669999999999</v>
      </c>
      <c r="AI63" s="31">
        <v>2497.8960000000002</v>
      </c>
      <c r="AJ63" s="31">
        <v>1660.99</v>
      </c>
      <c r="AK63" s="31" t="s">
        <v>326</v>
      </c>
      <c r="AL63" s="31">
        <v>2865.4079999999999</v>
      </c>
      <c r="AM63" s="31">
        <v>1227.511</v>
      </c>
      <c r="AN63" s="31">
        <v>1046.97</v>
      </c>
      <c r="AO63" s="31">
        <v>3609.6219999999998</v>
      </c>
      <c r="AP63" s="31">
        <v>1732.6869999999999</v>
      </c>
      <c r="AQ63" s="31">
        <v>2832.8629999999998</v>
      </c>
      <c r="AR63" s="31">
        <v>2227.3409999999999</v>
      </c>
      <c r="AS63" s="31">
        <v>2521.8270000000002</v>
      </c>
      <c r="AT63" s="31">
        <v>2831.761</v>
      </c>
      <c r="AU63" s="31">
        <v>1678.18</v>
      </c>
      <c r="AV63" s="31">
        <v>1569.164</v>
      </c>
      <c r="AW63" s="31">
        <v>3138.3829999999998</v>
      </c>
      <c r="AX63" s="31">
        <v>2557.181</v>
      </c>
      <c r="AY63" s="31">
        <v>3303.201</v>
      </c>
      <c r="AZ63" s="31">
        <v>1280.6279999999999</v>
      </c>
      <c r="BA63" s="31">
        <v>1671.3779999999999</v>
      </c>
      <c r="BB63" s="31">
        <v>1391.806</v>
      </c>
      <c r="BC63" s="31">
        <v>2368.42</v>
      </c>
      <c r="BD63" s="31">
        <v>2023.817</v>
      </c>
      <c r="BE63" s="31">
        <v>1570.296</v>
      </c>
      <c r="BF63" s="31" t="s">
        <v>326</v>
      </c>
      <c r="BG63" s="31">
        <v>2068.0259999999998</v>
      </c>
      <c r="BH63" s="31">
        <v>854.56799999999998</v>
      </c>
      <c r="BI63" s="31">
        <v>1572.8520000000001</v>
      </c>
      <c r="BJ63" s="31">
        <v>4701.0910000000003</v>
      </c>
      <c r="BK63" s="31">
        <v>2790.982</v>
      </c>
      <c r="BL63" s="31">
        <v>1144.135</v>
      </c>
      <c r="BM63" s="31">
        <v>2813.6759999999999</v>
      </c>
      <c r="BN63" s="31">
        <v>2586.067</v>
      </c>
      <c r="BO63" s="31">
        <v>2940.4639999999999</v>
      </c>
      <c r="BP63" s="31">
        <v>961.59699999999998</v>
      </c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  <c r="IX63" s="37"/>
      <c r="IY63" s="37"/>
      <c r="IZ63" s="37"/>
      <c r="JA63" s="37"/>
      <c r="JB63" s="37"/>
      <c r="JC63" s="37"/>
      <c r="JD63" s="37"/>
      <c r="JE63" s="37"/>
      <c r="JF63" s="37"/>
      <c r="JG63" s="3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37"/>
      <c r="JZ63" s="37"/>
      <c r="KA63" s="37"/>
      <c r="KB63" s="37"/>
      <c r="KC63" s="37"/>
      <c r="KD63" s="37"/>
      <c r="KE63" s="37"/>
      <c r="KF63" s="37"/>
      <c r="KG63" s="37"/>
      <c r="KH63" s="37"/>
      <c r="KI63" s="37"/>
      <c r="KJ63" s="37"/>
      <c r="KK63" s="37"/>
      <c r="KL63" s="37"/>
      <c r="KM63" s="37"/>
      <c r="KN63" s="37"/>
      <c r="KO63" s="37"/>
      <c r="KP63" s="37"/>
      <c r="KQ63" s="37"/>
      <c r="KR63" s="37"/>
      <c r="KS63" s="37"/>
      <c r="KT63" s="37"/>
      <c r="KU63" s="37"/>
      <c r="KV63" s="37"/>
      <c r="KW63" s="37"/>
      <c r="KX63" s="37"/>
      <c r="KY63" s="37"/>
      <c r="KZ63" s="37"/>
      <c r="LA63" s="37"/>
      <c r="LB63" s="37"/>
      <c r="LC63" s="37"/>
      <c r="LD63" s="37"/>
      <c r="LE63" s="37"/>
      <c r="LF63" s="37"/>
      <c r="LG63" s="37"/>
      <c r="LH63" s="37"/>
      <c r="LI63" s="37"/>
      <c r="LJ63" s="37"/>
      <c r="LK63" s="37"/>
      <c r="LL63" s="37"/>
      <c r="LM63" s="37"/>
      <c r="LN63" s="37"/>
      <c r="LO63" s="37"/>
      <c r="LP63" s="37"/>
      <c r="LQ63" s="37"/>
      <c r="LR63" s="37"/>
      <c r="LS63" s="37"/>
      <c r="LT63" s="37"/>
      <c r="LU63" s="37"/>
      <c r="LV63" s="37"/>
      <c r="LW63" s="37"/>
      <c r="LX63" s="37"/>
      <c r="LY63" s="37"/>
      <c r="LZ63" s="37"/>
      <c r="MA63" s="37"/>
      <c r="MB63" s="37"/>
      <c r="MC63" s="37"/>
      <c r="MD63" s="37"/>
      <c r="ME63" s="37"/>
      <c r="MF63" s="37"/>
      <c r="MG63" s="37"/>
      <c r="MH63" s="37"/>
      <c r="MI63" s="37"/>
      <c r="MJ63" s="37"/>
      <c r="MK63" s="37"/>
      <c r="ML63" s="37"/>
      <c r="MM63" s="37"/>
      <c r="MN63" s="37"/>
      <c r="MO63" s="37"/>
      <c r="MP63" s="37"/>
      <c r="MQ63" s="37"/>
      <c r="MR63" s="37"/>
      <c r="MS63" s="37"/>
      <c r="MT63" s="37"/>
      <c r="MU63" s="37"/>
      <c r="MV63" s="37"/>
      <c r="MW63" s="37"/>
      <c r="MX63" s="37"/>
      <c r="MY63" s="37"/>
      <c r="MZ63" s="37"/>
      <c r="NA63" s="37"/>
      <c r="NB63" s="37"/>
      <c r="NC63" s="37"/>
      <c r="ND63" s="37"/>
      <c r="NE63" s="37"/>
      <c r="NF63" s="37"/>
      <c r="NG63" s="37"/>
      <c r="NH63" s="37"/>
      <c r="NI63" s="37"/>
      <c r="NJ63" s="37"/>
      <c r="NK63" s="37"/>
      <c r="NL63" s="37"/>
      <c r="NM63" s="37"/>
      <c r="NN63" s="37"/>
      <c r="NO63" s="37"/>
      <c r="NP63" s="37"/>
      <c r="NQ63" s="37"/>
      <c r="NR63" s="37"/>
      <c r="NS63" s="37"/>
      <c r="NT63" s="37"/>
      <c r="NU63" s="37"/>
      <c r="NV63" s="37"/>
      <c r="NW63" s="37"/>
      <c r="NX63" s="37"/>
      <c r="NY63" s="37"/>
      <c r="NZ63" s="37"/>
      <c r="OA63" s="37"/>
      <c r="OB63" s="37"/>
      <c r="OC63" s="37"/>
      <c r="OD63" s="37"/>
      <c r="OE63" s="37"/>
      <c r="OF63" s="37"/>
      <c r="OG63" s="37"/>
      <c r="OH63" s="37"/>
      <c r="OI63" s="37"/>
      <c r="OJ63" s="37"/>
      <c r="OK63" s="37"/>
      <c r="OL63" s="37"/>
      <c r="OM63" s="10"/>
    </row>
    <row r="64" spans="1:403" s="14" customFormat="1" x14ac:dyDescent="0.25">
      <c r="A64" s="14" t="s">
        <v>35</v>
      </c>
      <c r="B64" s="14" t="s">
        <v>42</v>
      </c>
      <c r="C64" s="30">
        <v>18710.125</v>
      </c>
      <c r="D64" s="30">
        <v>15908.892</v>
      </c>
      <c r="E64" s="30">
        <v>19695.583999999999</v>
      </c>
      <c r="F64" s="30">
        <v>18094.188999999998</v>
      </c>
      <c r="G64" s="30">
        <v>17308.822</v>
      </c>
      <c r="H64" s="30">
        <v>19430.258000000002</v>
      </c>
      <c r="I64" s="30">
        <v>18743.078000000001</v>
      </c>
      <c r="J64" s="30">
        <v>16528.129000000001</v>
      </c>
      <c r="K64" s="30">
        <v>18531.513999999999</v>
      </c>
      <c r="L64" s="30">
        <v>19342.849999999999</v>
      </c>
      <c r="M64" s="30">
        <v>15234.419</v>
      </c>
      <c r="N64" s="30">
        <v>17681.634999999998</v>
      </c>
      <c r="O64" s="30">
        <v>19408.934000000001</v>
      </c>
      <c r="P64" s="30">
        <v>16694.592000000001</v>
      </c>
      <c r="Q64" s="30">
        <v>18549.903999999999</v>
      </c>
      <c r="R64" s="30">
        <v>15142.321</v>
      </c>
      <c r="S64" s="30">
        <v>20189.881000000001</v>
      </c>
      <c r="T64" s="30">
        <v>16277.766</v>
      </c>
      <c r="U64" s="30">
        <v>21576.134999999998</v>
      </c>
      <c r="V64" s="30">
        <v>16260.237999999999</v>
      </c>
      <c r="W64" s="30">
        <v>15445.957</v>
      </c>
      <c r="X64" s="30">
        <v>14628.114</v>
      </c>
      <c r="Y64" s="30">
        <v>13289.925999999999</v>
      </c>
      <c r="Z64" s="30">
        <v>13883.168</v>
      </c>
      <c r="AA64" s="30">
        <v>18271.585999999999</v>
      </c>
      <c r="AB64" s="30">
        <v>19633.969000000001</v>
      </c>
      <c r="AC64" s="30">
        <v>11264.423000000001</v>
      </c>
      <c r="AD64" s="30">
        <v>15988.919</v>
      </c>
      <c r="AE64" s="30">
        <v>18786.525000000001</v>
      </c>
      <c r="AF64" s="30">
        <v>16700.544999999998</v>
      </c>
      <c r="AG64" s="30">
        <v>17557.562999999998</v>
      </c>
      <c r="AH64" s="30">
        <v>16222.370999999999</v>
      </c>
      <c r="AI64" s="30">
        <v>21508.978999999999</v>
      </c>
      <c r="AJ64" s="30">
        <v>15612.844999999999</v>
      </c>
      <c r="AK64" s="30">
        <v>16718.221000000001</v>
      </c>
      <c r="AL64" s="30">
        <v>15605.039000000001</v>
      </c>
      <c r="AM64" s="30">
        <v>13879.876</v>
      </c>
      <c r="AN64" s="30">
        <v>18182.993999999999</v>
      </c>
      <c r="AO64" s="30">
        <v>16589.138999999999</v>
      </c>
      <c r="AP64" s="30">
        <v>15179.182000000001</v>
      </c>
      <c r="AQ64" s="30">
        <v>20831.625</v>
      </c>
      <c r="AR64" s="30">
        <v>18071.607</v>
      </c>
      <c r="AS64" s="30">
        <v>14955.793</v>
      </c>
      <c r="AT64" s="30">
        <v>15519.766</v>
      </c>
      <c r="AU64" s="30">
        <v>17142.532999999999</v>
      </c>
      <c r="AV64" s="30">
        <v>16935.93</v>
      </c>
      <c r="AW64" s="30">
        <v>17433.178</v>
      </c>
      <c r="AX64" s="30">
        <v>19277.296999999999</v>
      </c>
      <c r="AY64" s="30">
        <v>18507.296999999999</v>
      </c>
      <c r="AZ64" s="30">
        <v>19023.807000000001</v>
      </c>
      <c r="BA64" s="30">
        <v>18086.266</v>
      </c>
      <c r="BB64" s="30">
        <v>17615.949000000001</v>
      </c>
      <c r="BC64" s="30">
        <v>18393.796999999999</v>
      </c>
      <c r="BD64" s="30">
        <v>19461.986000000001</v>
      </c>
      <c r="BE64" s="30">
        <v>17048.467000000001</v>
      </c>
      <c r="BF64" s="30">
        <v>16933.701000000001</v>
      </c>
      <c r="BG64" s="30">
        <v>19564.266</v>
      </c>
      <c r="BH64" s="30">
        <v>18000.557000000001</v>
      </c>
      <c r="BI64" s="30">
        <v>20737.645</v>
      </c>
      <c r="BJ64" s="30">
        <v>17257.053</v>
      </c>
      <c r="BK64" s="30">
        <v>13829.198</v>
      </c>
      <c r="BL64" s="30">
        <v>10327.081</v>
      </c>
      <c r="BM64" s="30">
        <v>16387.169999999998</v>
      </c>
      <c r="BN64" s="30">
        <v>14664.653</v>
      </c>
      <c r="BO64" s="30">
        <v>15400.482</v>
      </c>
      <c r="BP64" s="30">
        <v>16962.370999999999</v>
      </c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8"/>
      <c r="KY64" s="38"/>
      <c r="KZ64" s="38"/>
      <c r="LA64" s="38"/>
      <c r="LB64" s="38"/>
      <c r="LC64" s="38"/>
      <c r="LD64" s="38"/>
      <c r="LE64" s="38"/>
      <c r="LF64" s="38"/>
      <c r="LG64" s="38"/>
      <c r="LH64" s="38"/>
      <c r="LI64" s="38"/>
      <c r="LJ64" s="38"/>
      <c r="LK64" s="38"/>
      <c r="LL64" s="38"/>
      <c r="LM64" s="38"/>
      <c r="LN64" s="38"/>
      <c r="LO64" s="38"/>
      <c r="LP64" s="38"/>
      <c r="LQ64" s="38"/>
      <c r="LR64" s="38"/>
      <c r="LS64" s="38"/>
      <c r="LT64" s="38"/>
      <c r="LU64" s="38"/>
      <c r="LV64" s="38"/>
      <c r="LW64" s="38"/>
      <c r="LX64" s="38"/>
      <c r="LY64" s="38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/>
      <c r="MY64" s="38"/>
      <c r="MZ64" s="38"/>
      <c r="NA64" s="38"/>
      <c r="NB64" s="38"/>
      <c r="NC64" s="38"/>
      <c r="ND64" s="38"/>
      <c r="NE64" s="38"/>
      <c r="NF64" s="38"/>
      <c r="NG64" s="38"/>
      <c r="NH64" s="38"/>
      <c r="NI64" s="38"/>
      <c r="NJ64" s="38"/>
      <c r="NK64" s="38"/>
      <c r="NL64" s="38"/>
      <c r="NM64" s="38"/>
      <c r="NN64" s="38"/>
      <c r="NO64" s="38"/>
      <c r="NP64" s="38"/>
      <c r="NQ64" s="38"/>
      <c r="NR64" s="38"/>
      <c r="NS64" s="38"/>
      <c r="NT64" s="38"/>
      <c r="NU64" s="38"/>
      <c r="NV64" s="38"/>
      <c r="NW64" s="38"/>
      <c r="NX64" s="38"/>
      <c r="NY64" s="38"/>
      <c r="NZ64" s="38"/>
      <c r="OA64" s="38"/>
      <c r="OB64" s="38"/>
      <c r="OC64" s="38"/>
      <c r="OD64" s="38"/>
      <c r="OE64" s="38"/>
      <c r="OF64" s="38"/>
      <c r="OG64" s="38"/>
      <c r="OH64" s="38"/>
      <c r="OI64" s="38"/>
      <c r="OJ64" s="38"/>
      <c r="OK64" s="38"/>
      <c r="OL64" s="38"/>
    </row>
    <row r="65" spans="1:402" s="14" customFormat="1" x14ac:dyDescent="0.25">
      <c r="A65" s="14" t="s">
        <v>35</v>
      </c>
      <c r="B65" s="14" t="s">
        <v>41</v>
      </c>
      <c r="C65" s="30">
        <v>52378.785000000003</v>
      </c>
      <c r="D65" s="30">
        <v>46446.43</v>
      </c>
      <c r="E65" s="30">
        <v>57839.565999999999</v>
      </c>
      <c r="F65" s="30">
        <v>50131.211000000003</v>
      </c>
      <c r="G65" s="30">
        <v>50368.741999999998</v>
      </c>
      <c r="H65" s="30">
        <v>56069.616999999998</v>
      </c>
      <c r="I65" s="30">
        <v>62992.644999999997</v>
      </c>
      <c r="J65" s="30">
        <v>53306.531000000003</v>
      </c>
      <c r="K65" s="30">
        <v>59880.938000000002</v>
      </c>
      <c r="L65" s="30">
        <v>61086.737999999998</v>
      </c>
      <c r="M65" s="30">
        <v>50831.745999999999</v>
      </c>
      <c r="N65" s="30">
        <v>55587.976999999999</v>
      </c>
      <c r="O65" s="30">
        <v>55999.832000000002</v>
      </c>
      <c r="P65" s="30">
        <v>51807.464999999997</v>
      </c>
      <c r="Q65" s="30">
        <v>56272.824000000001</v>
      </c>
      <c r="R65" s="30">
        <v>48616.038999999997</v>
      </c>
      <c r="S65" s="30">
        <v>61299.008000000002</v>
      </c>
      <c r="T65" s="30">
        <v>50685.957000000002</v>
      </c>
      <c r="U65" s="30">
        <v>61231.957000000002</v>
      </c>
      <c r="V65" s="30">
        <v>48621.09</v>
      </c>
      <c r="W65" s="30">
        <v>47417.925999999999</v>
      </c>
      <c r="X65" s="30">
        <v>45722.98</v>
      </c>
      <c r="Y65" s="30">
        <v>39828.608999999997</v>
      </c>
      <c r="Z65" s="30">
        <v>42624.66</v>
      </c>
      <c r="AA65" s="30">
        <v>55748.309000000001</v>
      </c>
      <c r="AB65" s="30">
        <v>53905.82</v>
      </c>
      <c r="AC65" s="30">
        <v>36165.004000000001</v>
      </c>
      <c r="AD65" s="30">
        <v>46419.565999999999</v>
      </c>
      <c r="AE65" s="30">
        <v>54682.921999999999</v>
      </c>
      <c r="AF65" s="30">
        <v>48881.512000000002</v>
      </c>
      <c r="AG65" s="30">
        <v>54472.413999999997</v>
      </c>
      <c r="AH65" s="30">
        <v>46109.41</v>
      </c>
      <c r="AI65" s="30">
        <v>60929.273000000001</v>
      </c>
      <c r="AJ65" s="30">
        <v>45868.940999999999</v>
      </c>
      <c r="AK65" s="30">
        <v>51961.578000000001</v>
      </c>
      <c r="AL65" s="30">
        <v>47293.690999999999</v>
      </c>
      <c r="AM65" s="30">
        <v>43547.644999999997</v>
      </c>
      <c r="AN65" s="30">
        <v>49151.59</v>
      </c>
      <c r="AO65" s="30">
        <v>47107.277000000002</v>
      </c>
      <c r="AP65" s="30">
        <v>44217.461000000003</v>
      </c>
      <c r="AQ65" s="30">
        <v>55090.387000000002</v>
      </c>
      <c r="AR65" s="30">
        <v>48911.050999999999</v>
      </c>
      <c r="AS65" s="30">
        <v>44318.09</v>
      </c>
      <c r="AT65" s="30">
        <v>42176.237999999998</v>
      </c>
      <c r="AU65" s="30">
        <v>50769.004000000001</v>
      </c>
      <c r="AV65" s="30">
        <v>49227.695</v>
      </c>
      <c r="AW65" s="30">
        <v>48148.940999999999</v>
      </c>
      <c r="AX65" s="30">
        <v>52351.425999999999</v>
      </c>
      <c r="AY65" s="30">
        <v>48105.379000000001</v>
      </c>
      <c r="AZ65" s="30">
        <v>51499.629000000001</v>
      </c>
      <c r="BA65" s="30">
        <v>48160.671999999999</v>
      </c>
      <c r="BB65" s="30">
        <v>48919.144999999997</v>
      </c>
      <c r="BC65" s="30">
        <v>49410.383000000002</v>
      </c>
      <c r="BD65" s="30">
        <v>52598.898000000001</v>
      </c>
      <c r="BE65" s="30">
        <v>49269.453000000001</v>
      </c>
      <c r="BF65" s="30">
        <v>46922.68</v>
      </c>
      <c r="BG65" s="30">
        <v>52370.254000000001</v>
      </c>
      <c r="BH65" s="30">
        <v>48680.023000000001</v>
      </c>
      <c r="BI65" s="30">
        <v>55777.847999999998</v>
      </c>
      <c r="BJ65" s="30">
        <v>45778.718999999997</v>
      </c>
      <c r="BK65" s="30">
        <v>38363.370999999999</v>
      </c>
      <c r="BL65" s="30">
        <v>33064.137000000002</v>
      </c>
      <c r="BM65" s="30">
        <v>45606.940999999999</v>
      </c>
      <c r="BN65" s="30">
        <v>35385.171999999999</v>
      </c>
      <c r="BO65" s="30">
        <v>45078.616999999998</v>
      </c>
      <c r="BP65" s="30">
        <v>48731.097999999998</v>
      </c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8"/>
      <c r="NF65" s="38"/>
      <c r="NG65" s="38"/>
      <c r="NH65" s="38"/>
      <c r="NI65" s="38"/>
      <c r="NJ65" s="38"/>
      <c r="NK65" s="38"/>
      <c r="NL65" s="38"/>
      <c r="NM65" s="38"/>
      <c r="NN65" s="38"/>
      <c r="NO65" s="38"/>
      <c r="NP65" s="38"/>
      <c r="NQ65" s="38"/>
      <c r="NR65" s="38"/>
      <c r="NS65" s="38"/>
      <c r="NT65" s="38"/>
      <c r="NU65" s="38"/>
      <c r="NV65" s="38"/>
      <c r="NW65" s="38"/>
      <c r="NX65" s="38"/>
      <c r="NY65" s="38"/>
      <c r="NZ65" s="38"/>
      <c r="OA65" s="38"/>
      <c r="OB65" s="38"/>
      <c r="OC65" s="38"/>
      <c r="OD65" s="38"/>
      <c r="OE65" s="38"/>
      <c r="OF65" s="38"/>
      <c r="OG65" s="38"/>
      <c r="OH65" s="38"/>
      <c r="OI65" s="38"/>
      <c r="OJ65" s="38"/>
      <c r="OK65" s="38"/>
      <c r="OL65" s="38"/>
    </row>
    <row r="66" spans="1:402" s="14" customFormat="1" x14ac:dyDescent="0.25">
      <c r="A66" s="14" t="s">
        <v>44</v>
      </c>
      <c r="B66" s="14" t="s">
        <v>43</v>
      </c>
      <c r="C66" s="30">
        <v>215221.03099999999</v>
      </c>
      <c r="D66" s="30">
        <v>243296.766</v>
      </c>
      <c r="E66" s="30">
        <v>245490.45300000001</v>
      </c>
      <c r="F66" s="30">
        <v>211206.65599999999</v>
      </c>
      <c r="G66" s="30">
        <v>208777.32800000001</v>
      </c>
      <c r="H66" s="30">
        <v>193263.31299999999</v>
      </c>
      <c r="I66" s="30">
        <v>233548.32800000001</v>
      </c>
      <c r="J66" s="30">
        <v>205052.391</v>
      </c>
      <c r="K66" s="30">
        <v>232162.29699999999</v>
      </c>
      <c r="L66" s="30">
        <v>282223.56300000002</v>
      </c>
      <c r="M66" s="30">
        <v>208605.40599999999</v>
      </c>
      <c r="N66" s="30">
        <v>195006</v>
      </c>
      <c r="O66" s="30">
        <v>247401.79699999999</v>
      </c>
      <c r="P66" s="30">
        <v>217962.234</v>
      </c>
      <c r="Q66" s="30">
        <v>223794.359</v>
      </c>
      <c r="R66" s="30">
        <v>170210.18799999999</v>
      </c>
      <c r="S66" s="30">
        <v>223864.93799999999</v>
      </c>
      <c r="T66" s="30">
        <v>200992.391</v>
      </c>
      <c r="U66" s="30">
        <v>224073.484</v>
      </c>
      <c r="V66" s="30">
        <v>214587.875</v>
      </c>
      <c r="W66" s="30">
        <v>206068.71900000001</v>
      </c>
      <c r="X66" s="30">
        <v>176331.03099999999</v>
      </c>
      <c r="Y66" s="30">
        <v>194960.42199999999</v>
      </c>
      <c r="Z66" s="30">
        <v>168303.71900000001</v>
      </c>
      <c r="AA66" s="30">
        <v>174033.84400000001</v>
      </c>
      <c r="AB66" s="30">
        <v>190943.375</v>
      </c>
      <c r="AC66" s="30">
        <v>201305.57800000001</v>
      </c>
      <c r="AD66" s="30">
        <v>182268.93799999999</v>
      </c>
      <c r="AE66" s="30">
        <v>195220.42199999999</v>
      </c>
      <c r="AF66" s="30">
        <v>201505.875</v>
      </c>
      <c r="AG66" s="30">
        <v>184114.5</v>
      </c>
      <c r="AH66" s="30">
        <v>159381.516</v>
      </c>
      <c r="AI66" s="30">
        <v>197868.92199999999</v>
      </c>
      <c r="AJ66" s="30">
        <v>203017.984</v>
      </c>
      <c r="AK66" s="30">
        <v>217280.484</v>
      </c>
      <c r="AL66" s="30">
        <v>195757.79699999999</v>
      </c>
      <c r="AM66" s="30">
        <v>146087.95300000001</v>
      </c>
      <c r="AN66" s="30">
        <v>244788.53099999999</v>
      </c>
      <c r="AO66" s="30">
        <v>178116.21900000001</v>
      </c>
      <c r="AP66" s="30">
        <v>182000.016</v>
      </c>
      <c r="AQ66" s="30">
        <v>199544.34400000001</v>
      </c>
      <c r="AR66" s="30">
        <v>184257.20300000001</v>
      </c>
      <c r="AS66" s="30">
        <v>141903.70300000001</v>
      </c>
      <c r="AT66" s="30">
        <v>182740.609</v>
      </c>
      <c r="AU66" s="30">
        <v>197530.859</v>
      </c>
      <c r="AV66" s="30">
        <v>179856.5</v>
      </c>
      <c r="AW66" s="30">
        <v>165459.15599999999</v>
      </c>
      <c r="AX66" s="30">
        <v>170959.40599999999</v>
      </c>
      <c r="AY66" s="30">
        <v>185392.67199999999</v>
      </c>
      <c r="AZ66" s="30">
        <v>181013.25</v>
      </c>
      <c r="BA66" s="30">
        <v>174894.141</v>
      </c>
      <c r="BB66" s="30">
        <v>179407.82800000001</v>
      </c>
      <c r="BC66" s="30">
        <v>190866.359</v>
      </c>
      <c r="BD66" s="30">
        <v>186313.82800000001</v>
      </c>
      <c r="BE66" s="30">
        <v>218101.81299999999</v>
      </c>
      <c r="BF66" s="30">
        <v>174020.81299999999</v>
      </c>
      <c r="BG66" s="30">
        <v>206851.71900000001</v>
      </c>
      <c r="BH66" s="30">
        <v>195850.40599999999</v>
      </c>
      <c r="BI66" s="30">
        <v>256072.17199999999</v>
      </c>
      <c r="BJ66" s="30">
        <v>126682.711</v>
      </c>
      <c r="BK66" s="30">
        <v>149873.68799999999</v>
      </c>
      <c r="BL66" s="30">
        <v>128282.836</v>
      </c>
      <c r="BM66" s="30">
        <v>155323.79699999999</v>
      </c>
      <c r="BN66" s="30">
        <v>156237.59400000001</v>
      </c>
      <c r="BO66" s="30">
        <v>211094.46900000001</v>
      </c>
      <c r="BP66" s="30">
        <v>211489.09400000001</v>
      </c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</row>
    <row r="67" spans="1:402" x14ac:dyDescent="0.25">
      <c r="A67" s="9" t="s">
        <v>44</v>
      </c>
      <c r="B67" s="15" t="s">
        <v>45</v>
      </c>
      <c r="C67" s="25">
        <v>20522.833999999999</v>
      </c>
      <c r="D67" s="25">
        <v>22336.482</v>
      </c>
      <c r="E67" s="25">
        <v>34773.925999999999</v>
      </c>
      <c r="F67" s="25">
        <v>34152.375</v>
      </c>
      <c r="G67" s="25">
        <v>21604.991999999998</v>
      </c>
      <c r="H67" s="25">
        <v>21370.324000000001</v>
      </c>
      <c r="I67" s="25">
        <v>27703.118999999999</v>
      </c>
      <c r="J67" s="25">
        <v>20199.123</v>
      </c>
      <c r="K67" s="25">
        <v>29479.473000000002</v>
      </c>
      <c r="L67" s="25">
        <v>28574.190999999999</v>
      </c>
      <c r="M67" s="25">
        <v>35332.324000000001</v>
      </c>
      <c r="N67" s="25">
        <v>38663.038999999997</v>
      </c>
      <c r="O67" s="25">
        <v>44498</v>
      </c>
      <c r="P67" s="25">
        <v>25589.724999999999</v>
      </c>
      <c r="Q67" s="25">
        <v>33626.046999999999</v>
      </c>
      <c r="R67" s="26">
        <v>35581.656000000003</v>
      </c>
      <c r="S67" s="26">
        <v>43048.82</v>
      </c>
      <c r="T67" s="26">
        <v>26908</v>
      </c>
      <c r="U67" s="26">
        <v>40229.870999999999</v>
      </c>
      <c r="V67" s="26">
        <v>35859.758000000002</v>
      </c>
      <c r="W67" s="26">
        <v>31186.506000000001</v>
      </c>
      <c r="X67" s="26">
        <v>30791.312999999998</v>
      </c>
      <c r="Y67" s="26">
        <v>26396.993999999999</v>
      </c>
      <c r="Z67" s="26">
        <v>22683.467000000001</v>
      </c>
      <c r="AA67" s="26">
        <v>35291.898000000001</v>
      </c>
      <c r="AB67" s="26">
        <v>27871.809000000001</v>
      </c>
      <c r="AC67" s="26">
        <v>27644.965</v>
      </c>
      <c r="AD67" s="26">
        <v>26793.719000000001</v>
      </c>
      <c r="AE67" s="26">
        <v>28356.828000000001</v>
      </c>
      <c r="AF67" s="26">
        <v>32297.998</v>
      </c>
      <c r="AG67" s="26">
        <v>29086.734</v>
      </c>
      <c r="AH67" s="26">
        <v>54557.245999999999</v>
      </c>
      <c r="AI67" s="26">
        <v>33183.207000000002</v>
      </c>
      <c r="AJ67" s="26">
        <v>25274.491999999998</v>
      </c>
      <c r="AK67" s="26">
        <v>36245.656000000003</v>
      </c>
      <c r="AL67" s="26">
        <v>27182.773000000001</v>
      </c>
      <c r="AM67" s="26">
        <v>37254.116999999998</v>
      </c>
      <c r="AN67" s="26">
        <v>34233.156000000003</v>
      </c>
      <c r="AO67" s="26">
        <v>37009.855000000003</v>
      </c>
      <c r="AP67" s="26">
        <v>28468.07</v>
      </c>
      <c r="AQ67" s="26">
        <v>33384.445</v>
      </c>
      <c r="AR67" s="26">
        <v>46082.987999999998</v>
      </c>
      <c r="AS67" s="26">
        <v>22003.199000000001</v>
      </c>
      <c r="AT67" s="26">
        <v>23315.273000000001</v>
      </c>
      <c r="AU67" s="26">
        <v>30087.895</v>
      </c>
      <c r="AV67" s="26">
        <v>25552.664000000001</v>
      </c>
      <c r="AW67" s="26">
        <v>28017.627</v>
      </c>
      <c r="AX67" s="26">
        <v>73013.343999999997</v>
      </c>
      <c r="AY67" s="26">
        <v>55662.398000000001</v>
      </c>
      <c r="AZ67" s="26">
        <v>73380.062999999995</v>
      </c>
      <c r="BA67" s="26">
        <v>45861.300999999999</v>
      </c>
      <c r="BB67" s="26">
        <v>57761.222999999998</v>
      </c>
      <c r="BC67" s="26">
        <v>56016.347999999998</v>
      </c>
      <c r="BD67" s="26">
        <v>55644.351999999999</v>
      </c>
      <c r="BE67" s="26">
        <v>70199.539000000004</v>
      </c>
      <c r="BF67" s="26">
        <v>51778.605000000003</v>
      </c>
      <c r="BG67" s="26">
        <v>62163.328000000001</v>
      </c>
      <c r="BH67" s="26">
        <v>71144.968999999997</v>
      </c>
      <c r="BI67" s="26">
        <v>69684.804999999993</v>
      </c>
      <c r="BJ67" s="26">
        <v>114761.69500000001</v>
      </c>
      <c r="BK67" s="26">
        <v>58442.535000000003</v>
      </c>
      <c r="BL67" s="26">
        <v>65761.468999999997</v>
      </c>
      <c r="BM67" s="26">
        <v>39589.262000000002</v>
      </c>
      <c r="BN67" s="26">
        <v>35557.038999999997</v>
      </c>
      <c r="BO67" s="26">
        <v>46402.190999999999</v>
      </c>
      <c r="BP67" s="25">
        <v>62983.987999999998</v>
      </c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  <c r="JZ67" s="35"/>
      <c r="KA67" s="35"/>
      <c r="KB67" s="35"/>
      <c r="KC67" s="35"/>
      <c r="KD67" s="35"/>
      <c r="KE67" s="35"/>
      <c r="KF67" s="35"/>
      <c r="KG67" s="35"/>
      <c r="KH67" s="35"/>
      <c r="KI67" s="35"/>
      <c r="KJ67" s="35"/>
      <c r="KK67" s="35"/>
      <c r="KL67" s="35"/>
      <c r="KM67" s="35"/>
      <c r="KN67" s="35"/>
      <c r="KO67" s="35"/>
      <c r="KP67" s="35"/>
      <c r="KQ67" s="35"/>
      <c r="KR67" s="35"/>
      <c r="KS67" s="35"/>
      <c r="KT67" s="35"/>
      <c r="KU67" s="35"/>
      <c r="KV67" s="35"/>
      <c r="KW67" s="35"/>
      <c r="KX67" s="35"/>
      <c r="KY67" s="35"/>
      <c r="KZ67" s="35"/>
      <c r="LA67" s="35"/>
      <c r="LB67" s="35"/>
      <c r="LC67" s="35"/>
      <c r="LD67" s="35"/>
      <c r="LE67" s="35"/>
      <c r="LF67" s="35"/>
      <c r="LG67" s="35"/>
      <c r="LH67" s="35"/>
      <c r="LI67" s="35"/>
      <c r="LJ67" s="35"/>
      <c r="LK67" s="35"/>
      <c r="LL67" s="35"/>
      <c r="LM67" s="35"/>
      <c r="LN67" s="35"/>
      <c r="LO67" s="35"/>
      <c r="LP67" s="35"/>
      <c r="LQ67" s="35"/>
      <c r="LR67" s="35"/>
      <c r="LS67" s="35"/>
      <c r="LT67" s="35"/>
      <c r="LU67" s="35"/>
      <c r="LV67" s="35"/>
      <c r="LW67" s="35"/>
      <c r="LX67" s="35"/>
      <c r="LY67" s="35"/>
      <c r="LZ67" s="35"/>
      <c r="MA67" s="35"/>
      <c r="MB67" s="35"/>
      <c r="MC67" s="35"/>
      <c r="MD67" s="35"/>
      <c r="ME67" s="35"/>
      <c r="MF67" s="35"/>
      <c r="MG67" s="35"/>
      <c r="MH67" s="35"/>
      <c r="MI67" s="35"/>
      <c r="MJ67" s="35"/>
      <c r="MK67" s="35"/>
      <c r="ML67" s="35"/>
      <c r="MM67" s="35"/>
      <c r="MN67" s="35"/>
      <c r="MO67" s="35"/>
      <c r="MP67" s="35"/>
      <c r="MQ67" s="35"/>
      <c r="MR67" s="35"/>
      <c r="MS67" s="35"/>
      <c r="MT67" s="35"/>
      <c r="MU67" s="35"/>
      <c r="MV67" s="35"/>
      <c r="MW67" s="35"/>
      <c r="MX67" s="35"/>
      <c r="MY67" s="35"/>
      <c r="MZ67" s="35"/>
      <c r="NA67" s="35"/>
      <c r="NB67" s="35"/>
      <c r="NC67" s="35"/>
      <c r="ND67" s="35"/>
      <c r="NE67" s="35"/>
      <c r="NF67" s="35"/>
      <c r="NG67" s="35"/>
      <c r="NH67" s="35"/>
      <c r="NI67" s="35"/>
      <c r="NJ67" s="35"/>
      <c r="NK67" s="35"/>
      <c r="NL67" s="35"/>
      <c r="NM67" s="35"/>
      <c r="NN67" s="35"/>
      <c r="NO67" s="35"/>
      <c r="NP67" s="35"/>
      <c r="NQ67" s="35"/>
      <c r="NR67" s="35"/>
      <c r="NS67" s="35"/>
      <c r="NT67" s="35"/>
      <c r="NU67" s="35"/>
      <c r="NV67" s="35"/>
      <c r="NW67" s="35"/>
      <c r="NX67" s="35"/>
      <c r="NY67" s="35"/>
      <c r="NZ67" s="35"/>
      <c r="OA67" s="35"/>
      <c r="OB67" s="35"/>
      <c r="OC67" s="35"/>
      <c r="OD67" s="35"/>
      <c r="OE67" s="35"/>
      <c r="OF67" s="35"/>
      <c r="OG67" s="35"/>
      <c r="OH67" s="35"/>
      <c r="OI67" s="35"/>
      <c r="OJ67" s="35"/>
      <c r="OK67" s="35"/>
      <c r="OL67" s="35"/>
    </row>
    <row r="68" spans="1:402" x14ac:dyDescent="0.25">
      <c r="A68" s="11" t="s">
        <v>44</v>
      </c>
      <c r="B68" s="16" t="s">
        <v>173</v>
      </c>
      <c r="C68" s="27" t="s">
        <v>326</v>
      </c>
      <c r="D68" s="27">
        <v>1606.3219999999999</v>
      </c>
      <c r="E68" s="27">
        <v>2467.2579999999998</v>
      </c>
      <c r="F68" s="27">
        <v>1891.873</v>
      </c>
      <c r="G68" s="27">
        <v>1527.183</v>
      </c>
      <c r="H68" s="27">
        <v>2490.2350000000001</v>
      </c>
      <c r="I68" s="27">
        <v>1732.5530000000001</v>
      </c>
      <c r="J68" s="27">
        <v>908.88800000000003</v>
      </c>
      <c r="K68" s="27">
        <v>831.24300000000005</v>
      </c>
      <c r="L68" s="27">
        <v>926.66899999999998</v>
      </c>
      <c r="M68" s="27">
        <v>2171.482</v>
      </c>
      <c r="N68" s="27">
        <v>4630.9009999999998</v>
      </c>
      <c r="O68" s="27">
        <v>1816.482</v>
      </c>
      <c r="P68" s="27">
        <v>911.70399999999995</v>
      </c>
      <c r="Q68" s="27">
        <v>1513.0139999999999</v>
      </c>
      <c r="R68" s="28" t="s">
        <v>326</v>
      </c>
      <c r="S68" s="28">
        <v>2632.38</v>
      </c>
      <c r="T68" s="28">
        <v>1029.2170000000001</v>
      </c>
      <c r="U68" s="28">
        <v>9267.9930000000004</v>
      </c>
      <c r="V68" s="28">
        <v>2126.64</v>
      </c>
      <c r="W68" s="28">
        <v>3872.502</v>
      </c>
      <c r="X68" s="28">
        <v>2041.4090000000001</v>
      </c>
      <c r="Y68" s="28">
        <v>2421.5439999999999</v>
      </c>
      <c r="Z68" s="28">
        <v>2275.8910000000001</v>
      </c>
      <c r="AA68" s="28">
        <v>937.58100000000002</v>
      </c>
      <c r="AB68" s="28">
        <v>2062.6289999999999</v>
      </c>
      <c r="AC68" s="28">
        <v>2218.3119999999999</v>
      </c>
      <c r="AD68" s="28">
        <v>1407.713</v>
      </c>
      <c r="AE68" s="28">
        <v>5464.4610000000002</v>
      </c>
      <c r="AF68" s="28">
        <v>1808.4970000000001</v>
      </c>
      <c r="AG68" s="28">
        <v>1516.31</v>
      </c>
      <c r="AH68" s="28">
        <v>3631.69</v>
      </c>
      <c r="AI68" s="28">
        <v>1868.231</v>
      </c>
      <c r="AJ68" s="28">
        <v>893.245</v>
      </c>
      <c r="AK68" s="28" t="s">
        <v>326</v>
      </c>
      <c r="AL68" s="28">
        <v>2767.69</v>
      </c>
      <c r="AM68" s="28">
        <v>1367.6220000000001</v>
      </c>
      <c r="AN68" s="28">
        <v>1463.076</v>
      </c>
      <c r="AO68" s="28">
        <v>4212.7839999999997</v>
      </c>
      <c r="AP68" s="28">
        <v>1596.1279999999999</v>
      </c>
      <c r="AQ68" s="28">
        <v>2291.3449999999998</v>
      </c>
      <c r="AR68" s="28">
        <v>5756.3280000000004</v>
      </c>
      <c r="AS68" s="28">
        <v>1095.1880000000001</v>
      </c>
      <c r="AT68" s="28">
        <v>2987.5630000000001</v>
      </c>
      <c r="AU68" s="28">
        <v>6154.5829999999996</v>
      </c>
      <c r="AV68" s="28">
        <v>5811.1180000000004</v>
      </c>
      <c r="AW68" s="28">
        <v>4410.6409999999996</v>
      </c>
      <c r="AX68" s="28">
        <v>3124.8649999999998</v>
      </c>
      <c r="AY68" s="28">
        <v>1899.5419999999999</v>
      </c>
      <c r="AZ68" s="28">
        <v>1941.2059999999999</v>
      </c>
      <c r="BA68" s="28">
        <v>2100.049</v>
      </c>
      <c r="BB68" s="28">
        <v>6531.6319999999996</v>
      </c>
      <c r="BC68" s="28">
        <v>6233.8990000000003</v>
      </c>
      <c r="BD68" s="28">
        <v>6108.8710000000001</v>
      </c>
      <c r="BE68" s="28">
        <v>1654.4179999999999</v>
      </c>
      <c r="BF68" s="28">
        <v>1371.1780000000001</v>
      </c>
      <c r="BG68" s="28">
        <v>2289.5920000000001</v>
      </c>
      <c r="BH68" s="28">
        <v>899.89499999999998</v>
      </c>
      <c r="BI68" s="28">
        <v>1909.6590000000001</v>
      </c>
      <c r="BJ68" s="28">
        <v>4463.3119999999999</v>
      </c>
      <c r="BK68" s="28">
        <v>8008.7479999999996</v>
      </c>
      <c r="BL68" s="28">
        <v>841.34500000000003</v>
      </c>
      <c r="BM68" s="28">
        <v>7648.7569999999996</v>
      </c>
      <c r="BN68" s="28">
        <v>1193.453</v>
      </c>
      <c r="BO68" s="28">
        <v>1503.7170000000001</v>
      </c>
      <c r="BP68" s="27">
        <v>2430.8589999999999</v>
      </c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  <c r="IX68" s="35"/>
      <c r="IY68" s="35"/>
      <c r="IZ68" s="35"/>
      <c r="JA68" s="35"/>
      <c r="JB68" s="35"/>
      <c r="JC68" s="35"/>
      <c r="JD68" s="35"/>
      <c r="JE68" s="35"/>
      <c r="JF68" s="35"/>
      <c r="JG68" s="35"/>
      <c r="JH68" s="35"/>
      <c r="JI68" s="35"/>
      <c r="JJ68" s="35"/>
      <c r="JK68" s="35"/>
      <c r="JL68" s="35"/>
      <c r="JM68" s="35"/>
      <c r="JN68" s="35"/>
      <c r="JO68" s="35"/>
      <c r="JP68" s="35"/>
      <c r="JQ68" s="35"/>
      <c r="JR68" s="35"/>
      <c r="JS68" s="35"/>
      <c r="JT68" s="35"/>
      <c r="JU68" s="35"/>
      <c r="JV68" s="35"/>
      <c r="JW68" s="35"/>
      <c r="JX68" s="35"/>
      <c r="JY68" s="35"/>
      <c r="JZ68" s="35"/>
      <c r="KA68" s="35"/>
      <c r="KB68" s="35"/>
      <c r="KC68" s="35"/>
      <c r="KD68" s="35"/>
      <c r="KE68" s="35"/>
      <c r="KF68" s="35"/>
      <c r="KG68" s="35"/>
      <c r="KH68" s="35"/>
      <c r="KI68" s="35"/>
      <c r="KJ68" s="35"/>
      <c r="KK68" s="35"/>
      <c r="KL68" s="35"/>
      <c r="KM68" s="35"/>
      <c r="KN68" s="35"/>
      <c r="KO68" s="35"/>
      <c r="KP68" s="35"/>
      <c r="KQ68" s="35"/>
      <c r="KR68" s="35"/>
      <c r="KS68" s="35"/>
      <c r="KT68" s="35"/>
      <c r="KU68" s="35"/>
      <c r="KV68" s="35"/>
      <c r="KW68" s="35"/>
      <c r="KX68" s="35"/>
      <c r="KY68" s="35"/>
      <c r="KZ68" s="35"/>
      <c r="LA68" s="35"/>
      <c r="LB68" s="35"/>
      <c r="LC68" s="35"/>
      <c r="LD68" s="35"/>
      <c r="LE68" s="35"/>
      <c r="LF68" s="35"/>
      <c r="LG68" s="35"/>
      <c r="LH68" s="35"/>
      <c r="LI68" s="35"/>
      <c r="LJ68" s="35"/>
      <c r="LK68" s="35"/>
      <c r="LL68" s="35"/>
      <c r="LM68" s="35"/>
      <c r="LN68" s="35"/>
      <c r="LO68" s="35"/>
      <c r="LP68" s="35"/>
      <c r="LQ68" s="35"/>
      <c r="LR68" s="35"/>
      <c r="LS68" s="35"/>
      <c r="LT68" s="35"/>
      <c r="LU68" s="35"/>
      <c r="LV68" s="35"/>
      <c r="LW68" s="35"/>
      <c r="LX68" s="35"/>
      <c r="LY68" s="35"/>
      <c r="LZ68" s="35"/>
      <c r="MA68" s="35"/>
      <c r="MB68" s="35"/>
      <c r="MC68" s="35"/>
      <c r="MD68" s="35"/>
      <c r="ME68" s="35"/>
      <c r="MF68" s="35"/>
      <c r="MG68" s="35"/>
      <c r="MH68" s="35"/>
      <c r="MI68" s="35"/>
      <c r="MJ68" s="35"/>
      <c r="MK68" s="35"/>
      <c r="ML68" s="35"/>
      <c r="MM68" s="35"/>
      <c r="MN68" s="35"/>
      <c r="MO68" s="35"/>
      <c r="MP68" s="35"/>
      <c r="MQ68" s="35"/>
      <c r="MR68" s="35"/>
      <c r="MS68" s="35"/>
      <c r="MT68" s="35"/>
      <c r="MU68" s="35"/>
      <c r="MV68" s="35"/>
      <c r="MW68" s="35"/>
      <c r="MX68" s="35"/>
      <c r="MY68" s="35"/>
      <c r="MZ68" s="35"/>
      <c r="NA68" s="35"/>
      <c r="NB68" s="35"/>
      <c r="NC68" s="35"/>
      <c r="ND68" s="35"/>
      <c r="NE68" s="35"/>
      <c r="NF68" s="35"/>
      <c r="NG68" s="35"/>
      <c r="NH68" s="35"/>
      <c r="NI68" s="35"/>
      <c r="NJ68" s="35"/>
      <c r="NK68" s="35"/>
      <c r="NL68" s="35"/>
      <c r="NM68" s="35"/>
      <c r="NN68" s="35"/>
      <c r="NO68" s="35"/>
      <c r="NP68" s="35"/>
      <c r="NQ68" s="35"/>
      <c r="NR68" s="35"/>
      <c r="NS68" s="35"/>
      <c r="NT68" s="35"/>
      <c r="NU68" s="35"/>
      <c r="NV68" s="35"/>
      <c r="NW68" s="35"/>
      <c r="NX68" s="35"/>
      <c r="NY68" s="35"/>
      <c r="NZ68" s="35"/>
      <c r="OA68" s="35"/>
      <c r="OB68" s="35"/>
      <c r="OC68" s="35"/>
      <c r="OD68" s="35"/>
      <c r="OE68" s="35"/>
      <c r="OF68" s="35"/>
      <c r="OG68" s="35"/>
      <c r="OH68" s="35"/>
      <c r="OI68" s="35"/>
      <c r="OJ68" s="35"/>
      <c r="OK68" s="35"/>
      <c r="OL68" s="35"/>
    </row>
    <row r="69" spans="1:402" x14ac:dyDescent="0.25">
      <c r="A69" s="9" t="s">
        <v>44</v>
      </c>
      <c r="B69" s="15" t="s">
        <v>174</v>
      </c>
      <c r="C69" s="25" t="s">
        <v>326</v>
      </c>
      <c r="D69" s="25">
        <v>1920.944</v>
      </c>
      <c r="E69" s="25">
        <v>2900.2260000000001</v>
      </c>
      <c r="F69" s="25">
        <v>2116.3649999999998</v>
      </c>
      <c r="G69" s="25">
        <v>1181.6020000000001</v>
      </c>
      <c r="H69" s="25">
        <v>2932.1729999999998</v>
      </c>
      <c r="I69" s="25">
        <v>1856.145</v>
      </c>
      <c r="J69" s="25">
        <v>996.79499999999996</v>
      </c>
      <c r="K69" s="25">
        <v>1288.3800000000001</v>
      </c>
      <c r="L69" s="25">
        <v>1025.5070000000001</v>
      </c>
      <c r="M69" s="25">
        <v>1623.4159999999999</v>
      </c>
      <c r="N69" s="25">
        <v>3456.5529999999999</v>
      </c>
      <c r="O69" s="25">
        <v>1878.433</v>
      </c>
      <c r="P69" s="25">
        <v>847.04600000000005</v>
      </c>
      <c r="Q69" s="25">
        <v>1575.923</v>
      </c>
      <c r="R69" s="26" t="s">
        <v>326</v>
      </c>
      <c r="S69" s="26">
        <v>2792.5650000000001</v>
      </c>
      <c r="T69" s="26">
        <v>1205.047</v>
      </c>
      <c r="U69" s="26">
        <v>5849.6130000000003</v>
      </c>
      <c r="V69" s="26">
        <v>2129.1979999999999</v>
      </c>
      <c r="W69" s="26">
        <v>2843.9209999999998</v>
      </c>
      <c r="X69" s="26">
        <v>2317.3409999999999</v>
      </c>
      <c r="Y69" s="26">
        <v>1907.5419999999999</v>
      </c>
      <c r="Z69" s="26">
        <v>2234.9960000000001</v>
      </c>
      <c r="AA69" s="26">
        <v>904.48</v>
      </c>
      <c r="AB69" s="26">
        <v>1744.713</v>
      </c>
      <c r="AC69" s="26">
        <v>1726.0260000000001</v>
      </c>
      <c r="AD69" s="26">
        <v>1376.7560000000001</v>
      </c>
      <c r="AE69" s="26">
        <v>3410.491</v>
      </c>
      <c r="AF69" s="26">
        <v>1711.306</v>
      </c>
      <c r="AG69" s="26">
        <v>1206.521</v>
      </c>
      <c r="AH69" s="26">
        <v>3391.3679999999999</v>
      </c>
      <c r="AI69" s="26">
        <v>2871.7280000000001</v>
      </c>
      <c r="AJ69" s="26">
        <v>840.35199999999998</v>
      </c>
      <c r="AK69" s="26">
        <v>903.56</v>
      </c>
      <c r="AL69" s="26">
        <v>1760.7739999999999</v>
      </c>
      <c r="AM69" s="26">
        <v>1347.4849999999999</v>
      </c>
      <c r="AN69" s="26">
        <v>1349.2840000000001</v>
      </c>
      <c r="AO69" s="26">
        <v>4858.759</v>
      </c>
      <c r="AP69" s="26">
        <v>1207.58</v>
      </c>
      <c r="AQ69" s="26">
        <v>1751.4580000000001</v>
      </c>
      <c r="AR69" s="26">
        <v>3932.9960000000001</v>
      </c>
      <c r="AS69" s="26">
        <v>1120.027</v>
      </c>
      <c r="AT69" s="26">
        <v>2715.0070000000001</v>
      </c>
      <c r="AU69" s="26">
        <v>4620.8990000000003</v>
      </c>
      <c r="AV69" s="26">
        <v>3594.4940000000001</v>
      </c>
      <c r="AW69" s="26">
        <v>3315.8679999999999</v>
      </c>
      <c r="AX69" s="26">
        <v>2048.395</v>
      </c>
      <c r="AY69" s="26">
        <v>2258.7449999999999</v>
      </c>
      <c r="AZ69" s="26">
        <v>2244.4690000000001</v>
      </c>
      <c r="BA69" s="26">
        <v>3252.3440000000001</v>
      </c>
      <c r="BB69" s="26">
        <v>4272.0110000000004</v>
      </c>
      <c r="BC69" s="26">
        <v>3758.5430000000001</v>
      </c>
      <c r="BD69" s="26">
        <v>3982.9650000000001</v>
      </c>
      <c r="BE69" s="26">
        <v>1659.1990000000001</v>
      </c>
      <c r="BF69" s="26">
        <v>1088.7180000000001</v>
      </c>
      <c r="BG69" s="26">
        <v>2718.5</v>
      </c>
      <c r="BH69" s="26">
        <v>1150.7090000000001</v>
      </c>
      <c r="BI69" s="26">
        <v>2114.3690000000001</v>
      </c>
      <c r="BJ69" s="26">
        <v>5256.8410000000003</v>
      </c>
      <c r="BK69" s="26">
        <v>6284.7669999999998</v>
      </c>
      <c r="BL69" s="26">
        <v>912.654</v>
      </c>
      <c r="BM69" s="26">
        <v>4395.5640000000003</v>
      </c>
      <c r="BN69" s="26">
        <v>1415.461</v>
      </c>
      <c r="BO69" s="26">
        <v>1336.298</v>
      </c>
      <c r="BP69" s="25">
        <v>2980.8710000000001</v>
      </c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  <c r="IX69" s="35"/>
      <c r="IY69" s="35"/>
      <c r="IZ69" s="35"/>
      <c r="JA69" s="35"/>
      <c r="JB69" s="35"/>
      <c r="JC69" s="35"/>
      <c r="JD69" s="35"/>
      <c r="JE69" s="35"/>
      <c r="JF69" s="35"/>
      <c r="JG69" s="35"/>
      <c r="JH69" s="35"/>
      <c r="JI69" s="35"/>
      <c r="JJ69" s="35"/>
      <c r="JK69" s="35"/>
      <c r="JL69" s="35"/>
      <c r="JM69" s="35"/>
      <c r="JN69" s="35"/>
      <c r="JO69" s="35"/>
      <c r="JP69" s="35"/>
      <c r="JQ69" s="35"/>
      <c r="JR69" s="35"/>
      <c r="JS69" s="35"/>
      <c r="JT69" s="35"/>
      <c r="JU69" s="35"/>
      <c r="JV69" s="35"/>
      <c r="JW69" s="35"/>
      <c r="JX69" s="35"/>
      <c r="JY69" s="35"/>
      <c r="JZ69" s="35"/>
      <c r="KA69" s="35"/>
      <c r="KB69" s="35"/>
      <c r="KC69" s="35"/>
      <c r="KD69" s="35"/>
      <c r="KE69" s="35"/>
      <c r="KF69" s="35"/>
      <c r="KG69" s="35"/>
      <c r="KH69" s="35"/>
      <c r="KI69" s="35"/>
      <c r="KJ69" s="35"/>
      <c r="KK69" s="35"/>
      <c r="KL69" s="35"/>
      <c r="KM69" s="35"/>
      <c r="KN69" s="35"/>
      <c r="KO69" s="35"/>
      <c r="KP69" s="35"/>
      <c r="KQ69" s="35"/>
      <c r="KR69" s="35"/>
      <c r="KS69" s="35"/>
      <c r="KT69" s="35"/>
      <c r="KU69" s="35"/>
      <c r="KV69" s="35"/>
      <c r="KW69" s="35"/>
      <c r="KX69" s="35"/>
      <c r="KY69" s="35"/>
      <c r="KZ69" s="35"/>
      <c r="LA69" s="35"/>
      <c r="LB69" s="35"/>
      <c r="LC69" s="35"/>
      <c r="LD69" s="35"/>
      <c r="LE69" s="35"/>
      <c r="LF69" s="35"/>
      <c r="LG69" s="35"/>
      <c r="LH69" s="35"/>
      <c r="LI69" s="35"/>
      <c r="LJ69" s="35"/>
      <c r="LK69" s="35"/>
      <c r="LL69" s="35"/>
      <c r="LM69" s="35"/>
      <c r="LN69" s="35"/>
      <c r="LO69" s="35"/>
      <c r="LP69" s="35"/>
      <c r="LQ69" s="35"/>
      <c r="LR69" s="35"/>
      <c r="LS69" s="35"/>
      <c r="LT69" s="35"/>
      <c r="LU69" s="35"/>
      <c r="LV69" s="35"/>
      <c r="LW69" s="35"/>
      <c r="LX69" s="35"/>
      <c r="LY69" s="35"/>
      <c r="LZ69" s="35"/>
      <c r="MA69" s="35"/>
      <c r="MB69" s="35"/>
      <c r="MC69" s="35"/>
      <c r="MD69" s="35"/>
      <c r="ME69" s="35"/>
      <c r="MF69" s="35"/>
      <c r="MG69" s="35"/>
      <c r="MH69" s="35"/>
      <c r="MI69" s="35"/>
      <c r="MJ69" s="35"/>
      <c r="MK69" s="35"/>
      <c r="ML69" s="35"/>
      <c r="MM69" s="35"/>
      <c r="MN69" s="35"/>
      <c r="MO69" s="35"/>
      <c r="MP69" s="35"/>
      <c r="MQ69" s="35"/>
      <c r="MR69" s="35"/>
      <c r="MS69" s="35"/>
      <c r="MT69" s="35"/>
      <c r="MU69" s="35"/>
      <c r="MV69" s="35"/>
      <c r="MW69" s="35"/>
      <c r="MX69" s="35"/>
      <c r="MY69" s="35"/>
      <c r="MZ69" s="35"/>
      <c r="NA69" s="35"/>
      <c r="NB69" s="35"/>
      <c r="NC69" s="35"/>
      <c r="ND69" s="35"/>
      <c r="NE69" s="35"/>
      <c r="NF69" s="35"/>
      <c r="NG69" s="35"/>
      <c r="NH69" s="35"/>
      <c r="NI69" s="35"/>
      <c r="NJ69" s="35"/>
      <c r="NK69" s="35"/>
      <c r="NL69" s="35"/>
      <c r="NM69" s="35"/>
      <c r="NN69" s="35"/>
      <c r="NO69" s="35"/>
      <c r="NP69" s="35"/>
      <c r="NQ69" s="35"/>
      <c r="NR69" s="35"/>
      <c r="NS69" s="35"/>
      <c r="NT69" s="35"/>
      <c r="NU69" s="35"/>
      <c r="NV69" s="35"/>
      <c r="NW69" s="35"/>
      <c r="NX69" s="35"/>
      <c r="NY69" s="35"/>
      <c r="NZ69" s="35"/>
      <c r="OA69" s="35"/>
      <c r="OB69" s="35"/>
      <c r="OC69" s="35"/>
      <c r="OD69" s="35"/>
      <c r="OE69" s="35"/>
      <c r="OF69" s="35"/>
      <c r="OG69" s="35"/>
      <c r="OH69" s="35"/>
      <c r="OI69" s="35"/>
      <c r="OJ69" s="35"/>
      <c r="OK69" s="35"/>
      <c r="OL69" s="35"/>
    </row>
    <row r="70" spans="1:402" x14ac:dyDescent="0.25">
      <c r="A70" s="11" t="s">
        <v>44</v>
      </c>
      <c r="B70" s="16" t="s">
        <v>46</v>
      </c>
      <c r="C70" s="27">
        <v>231227.016</v>
      </c>
      <c r="D70" s="27">
        <v>341368.81300000002</v>
      </c>
      <c r="E70" s="27">
        <v>536976.625</v>
      </c>
      <c r="F70" s="27">
        <v>338281</v>
      </c>
      <c r="G70" s="27">
        <v>324830.15600000002</v>
      </c>
      <c r="H70" s="27">
        <v>438092.59399999998</v>
      </c>
      <c r="I70" s="27">
        <v>307815.84399999998</v>
      </c>
      <c r="J70" s="27">
        <v>263746.68800000002</v>
      </c>
      <c r="K70" s="27">
        <v>354922.93800000002</v>
      </c>
      <c r="L70" s="27">
        <v>214796.34400000001</v>
      </c>
      <c r="M70" s="27">
        <v>294409.06300000002</v>
      </c>
      <c r="N70" s="27">
        <v>530888</v>
      </c>
      <c r="O70" s="27">
        <v>417760.71899999998</v>
      </c>
      <c r="P70" s="27">
        <v>186801.03099999999</v>
      </c>
      <c r="Q70" s="27">
        <v>409650.18800000002</v>
      </c>
      <c r="R70" s="28">
        <v>294980.75</v>
      </c>
      <c r="S70" s="28">
        <v>524532.75</v>
      </c>
      <c r="T70" s="28">
        <v>257236.59400000001</v>
      </c>
      <c r="U70" s="28">
        <v>794355.18799999997</v>
      </c>
      <c r="V70" s="28">
        <v>518107.375</v>
      </c>
      <c r="W70" s="28">
        <v>579681.375</v>
      </c>
      <c r="X70" s="28">
        <v>380904.25</v>
      </c>
      <c r="Y70" s="28">
        <v>412437.43800000002</v>
      </c>
      <c r="Z70" s="28">
        <v>361389.28100000002</v>
      </c>
      <c r="AA70" s="28">
        <v>304215.84399999998</v>
      </c>
      <c r="AB70" s="28">
        <v>362309.43800000002</v>
      </c>
      <c r="AC70" s="28">
        <v>298928.68800000002</v>
      </c>
      <c r="AD70" s="28">
        <v>343446.625</v>
      </c>
      <c r="AE70" s="28">
        <v>516419.56300000002</v>
      </c>
      <c r="AF70" s="28">
        <v>426560.96899999998</v>
      </c>
      <c r="AG70" s="28">
        <v>315542.71899999998</v>
      </c>
      <c r="AH70" s="28">
        <v>655678.875</v>
      </c>
      <c r="AI70" s="28">
        <v>623151.93799999997</v>
      </c>
      <c r="AJ70" s="28">
        <v>203546.09400000001</v>
      </c>
      <c r="AK70" s="28">
        <v>227147.95300000001</v>
      </c>
      <c r="AL70" s="28">
        <v>336566.46899999998</v>
      </c>
      <c r="AM70" s="28">
        <v>312870.31300000002</v>
      </c>
      <c r="AN70" s="28">
        <v>233105.04699999999</v>
      </c>
      <c r="AO70" s="28">
        <v>713124</v>
      </c>
      <c r="AP70" s="28">
        <v>464113.625</v>
      </c>
      <c r="AQ70" s="28">
        <v>575078.75</v>
      </c>
      <c r="AR70" s="28">
        <v>538120.875</v>
      </c>
      <c r="AS70" s="28">
        <v>399770.53100000002</v>
      </c>
      <c r="AT70" s="28">
        <v>523880.31300000002</v>
      </c>
      <c r="AU70" s="28">
        <v>541528.625</v>
      </c>
      <c r="AV70" s="28">
        <v>545685.31299999997</v>
      </c>
      <c r="AW70" s="28">
        <v>452825.96899999998</v>
      </c>
      <c r="AX70" s="28">
        <v>574843.43799999997</v>
      </c>
      <c r="AY70" s="28">
        <v>482538.125</v>
      </c>
      <c r="AZ70" s="28">
        <v>424170.18800000002</v>
      </c>
      <c r="BA70" s="28">
        <v>574198.875</v>
      </c>
      <c r="BB70" s="28">
        <v>554968.06299999997</v>
      </c>
      <c r="BC70" s="28">
        <v>520055.93800000002</v>
      </c>
      <c r="BD70" s="28">
        <v>482960.28100000002</v>
      </c>
      <c r="BE70" s="28">
        <v>311698.93800000002</v>
      </c>
      <c r="BF70" s="28">
        <v>236939.359</v>
      </c>
      <c r="BG70" s="28">
        <v>454545.75</v>
      </c>
      <c r="BH70" s="28">
        <v>352947.93800000002</v>
      </c>
      <c r="BI70" s="28">
        <v>419886.53100000002</v>
      </c>
      <c r="BJ70" s="28">
        <v>784145.75</v>
      </c>
      <c r="BK70" s="28">
        <v>670957.68799999997</v>
      </c>
      <c r="BL70" s="28">
        <v>361467.03100000002</v>
      </c>
      <c r="BM70" s="28">
        <v>688769.875</v>
      </c>
      <c r="BN70" s="28">
        <v>280480.75</v>
      </c>
      <c r="BO70" s="28">
        <v>292220.875</v>
      </c>
      <c r="BP70" s="27">
        <v>369519.84399999998</v>
      </c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  <c r="JZ70" s="35"/>
      <c r="KA70" s="35"/>
      <c r="KB70" s="35"/>
      <c r="KC70" s="35"/>
      <c r="KD70" s="35"/>
      <c r="KE70" s="35"/>
      <c r="KF70" s="35"/>
      <c r="KG70" s="35"/>
      <c r="KH70" s="35"/>
      <c r="KI70" s="35"/>
      <c r="KJ70" s="35"/>
      <c r="KK70" s="35"/>
      <c r="KL70" s="35"/>
      <c r="KM70" s="35"/>
      <c r="KN70" s="35"/>
      <c r="KO70" s="35"/>
      <c r="KP70" s="35"/>
      <c r="KQ70" s="35"/>
      <c r="KR70" s="35"/>
      <c r="KS70" s="35"/>
      <c r="KT70" s="35"/>
      <c r="KU70" s="35"/>
      <c r="KV70" s="35"/>
      <c r="KW70" s="35"/>
      <c r="KX70" s="35"/>
      <c r="KY70" s="35"/>
      <c r="KZ70" s="35"/>
      <c r="LA70" s="35"/>
      <c r="LB70" s="35"/>
      <c r="LC70" s="35"/>
      <c r="LD70" s="35"/>
      <c r="LE70" s="35"/>
      <c r="LF70" s="35"/>
      <c r="LG70" s="35"/>
      <c r="LH70" s="35"/>
      <c r="LI70" s="35"/>
      <c r="LJ70" s="35"/>
      <c r="LK70" s="35"/>
      <c r="LL70" s="35"/>
      <c r="LM70" s="35"/>
      <c r="LN70" s="35"/>
      <c r="LO70" s="35"/>
      <c r="LP70" s="35"/>
      <c r="LQ70" s="35"/>
      <c r="LR70" s="35"/>
      <c r="LS70" s="35"/>
      <c r="LT70" s="35"/>
      <c r="LU70" s="35"/>
      <c r="LV70" s="35"/>
      <c r="LW70" s="35"/>
      <c r="LX70" s="35"/>
      <c r="LY70" s="35"/>
      <c r="LZ70" s="35"/>
      <c r="MA70" s="35"/>
      <c r="MB70" s="35"/>
      <c r="MC70" s="35"/>
      <c r="MD70" s="35"/>
      <c r="ME70" s="35"/>
      <c r="MF70" s="35"/>
      <c r="MG70" s="35"/>
      <c r="MH70" s="35"/>
      <c r="MI70" s="35"/>
      <c r="MJ70" s="35"/>
      <c r="MK70" s="35"/>
      <c r="ML70" s="35"/>
      <c r="MM70" s="35"/>
      <c r="MN70" s="35"/>
      <c r="MO70" s="35"/>
      <c r="MP70" s="35"/>
      <c r="MQ70" s="35"/>
      <c r="MR70" s="35"/>
      <c r="MS70" s="35"/>
      <c r="MT70" s="35"/>
      <c r="MU70" s="35"/>
      <c r="MV70" s="35"/>
      <c r="MW70" s="35"/>
      <c r="MX70" s="35"/>
      <c r="MY70" s="35"/>
      <c r="MZ70" s="35"/>
      <c r="NA70" s="35"/>
      <c r="NB70" s="35"/>
      <c r="NC70" s="35"/>
      <c r="ND70" s="35"/>
      <c r="NE70" s="35"/>
      <c r="NF70" s="35"/>
      <c r="NG70" s="35"/>
      <c r="NH70" s="35"/>
      <c r="NI70" s="35"/>
      <c r="NJ70" s="35"/>
      <c r="NK70" s="35"/>
      <c r="NL70" s="35"/>
      <c r="NM70" s="35"/>
      <c r="NN70" s="35"/>
      <c r="NO70" s="35"/>
      <c r="NP70" s="35"/>
      <c r="NQ70" s="35"/>
      <c r="NR70" s="35"/>
      <c r="NS70" s="35"/>
      <c r="NT70" s="35"/>
      <c r="NU70" s="35"/>
      <c r="NV70" s="35"/>
      <c r="NW70" s="35"/>
      <c r="NX70" s="35"/>
      <c r="NY70" s="35"/>
      <c r="NZ70" s="35"/>
      <c r="OA70" s="35"/>
      <c r="OB70" s="35"/>
      <c r="OC70" s="35"/>
      <c r="OD70" s="35"/>
      <c r="OE70" s="35"/>
      <c r="OF70" s="35"/>
      <c r="OG70" s="35"/>
      <c r="OH70" s="35"/>
      <c r="OI70" s="35"/>
      <c r="OJ70" s="35"/>
      <c r="OK70" s="35"/>
      <c r="OL70" s="35"/>
    </row>
    <row r="71" spans="1:402" x14ac:dyDescent="0.25">
      <c r="A71" s="9" t="s">
        <v>44</v>
      </c>
      <c r="B71" s="15" t="s">
        <v>175</v>
      </c>
      <c r="C71" s="25">
        <v>1928.163</v>
      </c>
      <c r="D71" s="25">
        <v>4195.4179999999997</v>
      </c>
      <c r="E71" s="25">
        <v>6968.3429999999998</v>
      </c>
      <c r="F71" s="25">
        <v>7415.3410000000003</v>
      </c>
      <c r="G71" s="25">
        <v>4397.9849999999997</v>
      </c>
      <c r="H71" s="25">
        <v>10265.982</v>
      </c>
      <c r="I71" s="25">
        <v>6494.5330000000004</v>
      </c>
      <c r="J71" s="25">
        <v>3581.549</v>
      </c>
      <c r="K71" s="25">
        <v>3844.3980000000001</v>
      </c>
      <c r="L71" s="25">
        <v>3600.2779999999998</v>
      </c>
      <c r="M71" s="25">
        <v>8837.8729999999996</v>
      </c>
      <c r="N71" s="25">
        <v>14884.494000000001</v>
      </c>
      <c r="O71" s="25">
        <v>5526.44</v>
      </c>
      <c r="P71" s="25">
        <v>2003.86</v>
      </c>
      <c r="Q71" s="25">
        <v>8030.3069999999998</v>
      </c>
      <c r="R71" s="26">
        <v>2180.5889999999999</v>
      </c>
      <c r="S71" s="26">
        <v>5696.2470000000003</v>
      </c>
      <c r="T71" s="26">
        <v>4807.2839999999997</v>
      </c>
      <c r="U71" s="26">
        <v>19315.379000000001</v>
      </c>
      <c r="V71" s="26">
        <v>8911.8709999999992</v>
      </c>
      <c r="W71" s="26">
        <v>10792.186</v>
      </c>
      <c r="X71" s="26">
        <v>4940.2039999999997</v>
      </c>
      <c r="Y71" s="26">
        <v>5849.576</v>
      </c>
      <c r="Z71" s="26">
        <v>6008.1490000000003</v>
      </c>
      <c r="AA71" s="26">
        <v>3622.7959999999998</v>
      </c>
      <c r="AB71" s="26">
        <v>5792.0020000000004</v>
      </c>
      <c r="AC71" s="26">
        <v>4352.3379999999997</v>
      </c>
      <c r="AD71" s="26">
        <v>4489.95</v>
      </c>
      <c r="AE71" s="26">
        <v>14726.659</v>
      </c>
      <c r="AF71" s="26">
        <v>8172.3149999999996</v>
      </c>
      <c r="AG71" s="26">
        <v>4815.4409999999998</v>
      </c>
      <c r="AH71" s="26">
        <v>10084.278</v>
      </c>
      <c r="AI71" s="26">
        <v>7435.1220000000003</v>
      </c>
      <c r="AJ71" s="26">
        <v>2351.8620000000001</v>
      </c>
      <c r="AK71" s="26">
        <v>1758.3979999999999</v>
      </c>
      <c r="AL71" s="26">
        <v>11411.97</v>
      </c>
      <c r="AM71" s="26">
        <v>3239.8939999999998</v>
      </c>
      <c r="AN71" s="26">
        <v>2890.1439999999998</v>
      </c>
      <c r="AO71" s="26">
        <v>14538.974</v>
      </c>
      <c r="AP71" s="26">
        <v>14247.317999999999</v>
      </c>
      <c r="AQ71" s="26">
        <v>7038.7920000000004</v>
      </c>
      <c r="AR71" s="26">
        <v>16486.098000000002</v>
      </c>
      <c r="AS71" s="26">
        <v>4351.5150000000003</v>
      </c>
      <c r="AT71" s="26">
        <v>7246.6840000000002</v>
      </c>
      <c r="AU71" s="26">
        <v>21701.465</v>
      </c>
      <c r="AV71" s="26">
        <v>10549.174999999999</v>
      </c>
      <c r="AW71" s="26">
        <v>27941.633000000002</v>
      </c>
      <c r="AX71" s="26">
        <v>22878.506000000001</v>
      </c>
      <c r="AY71" s="26">
        <v>8565.8950000000004</v>
      </c>
      <c r="AZ71" s="26">
        <v>6099.6859999999997</v>
      </c>
      <c r="BA71" s="26">
        <v>6081.598</v>
      </c>
      <c r="BB71" s="26">
        <v>12648.066000000001</v>
      </c>
      <c r="BC71" s="26">
        <v>15581.183000000001</v>
      </c>
      <c r="BD71" s="26">
        <v>18290.039000000001</v>
      </c>
      <c r="BE71" s="26">
        <v>7178.4620000000004</v>
      </c>
      <c r="BF71" s="26">
        <v>6011.9049999999997</v>
      </c>
      <c r="BG71" s="26">
        <v>13578.125</v>
      </c>
      <c r="BH71" s="26">
        <v>4013.527</v>
      </c>
      <c r="BI71" s="26">
        <v>10833.946</v>
      </c>
      <c r="BJ71" s="26">
        <v>24847.91</v>
      </c>
      <c r="BK71" s="26">
        <v>27432.050999999999</v>
      </c>
      <c r="BL71" s="26">
        <v>8675.875</v>
      </c>
      <c r="BM71" s="26">
        <v>28878.252</v>
      </c>
      <c r="BN71" s="26">
        <v>4074.6559999999999</v>
      </c>
      <c r="BO71" s="26">
        <v>5178.0360000000001</v>
      </c>
      <c r="BP71" s="25">
        <v>7360.0839999999998</v>
      </c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  <c r="HG71" s="35"/>
      <c r="HH71" s="35"/>
      <c r="HI71" s="35"/>
      <c r="HJ71" s="35"/>
      <c r="HK71" s="35"/>
      <c r="HL71" s="35"/>
      <c r="HM71" s="35"/>
      <c r="HN71" s="35"/>
      <c r="HO71" s="35"/>
      <c r="HP71" s="35"/>
      <c r="HQ71" s="35"/>
      <c r="HR71" s="35"/>
      <c r="HS71" s="35"/>
      <c r="HT71" s="35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35"/>
      <c r="IF71" s="35"/>
      <c r="IG71" s="35"/>
      <c r="IH71" s="35"/>
      <c r="II71" s="35"/>
      <c r="IJ71" s="35"/>
      <c r="IK71" s="35"/>
      <c r="IL71" s="35"/>
      <c r="IM71" s="35"/>
      <c r="IN71" s="35"/>
      <c r="IO71" s="35"/>
      <c r="IP71" s="35"/>
      <c r="IQ71" s="35"/>
      <c r="IR71" s="35"/>
      <c r="IS71" s="35"/>
      <c r="IT71" s="35"/>
      <c r="IU71" s="35"/>
      <c r="IV71" s="35"/>
      <c r="IW71" s="35"/>
      <c r="IX71" s="35"/>
      <c r="IY71" s="35"/>
      <c r="IZ71" s="35"/>
      <c r="JA71" s="35"/>
      <c r="JB71" s="35"/>
      <c r="JC71" s="35"/>
      <c r="JD71" s="35"/>
      <c r="JE71" s="35"/>
      <c r="JF71" s="35"/>
      <c r="JG71" s="35"/>
      <c r="JH71" s="35"/>
      <c r="JI71" s="35"/>
      <c r="JJ71" s="35"/>
      <c r="JK71" s="35"/>
      <c r="JL71" s="35"/>
      <c r="JM71" s="35"/>
      <c r="JN71" s="35"/>
      <c r="JO71" s="35"/>
      <c r="JP71" s="35"/>
      <c r="JQ71" s="35"/>
      <c r="JR71" s="35"/>
      <c r="JS71" s="35"/>
      <c r="JT71" s="35"/>
      <c r="JU71" s="35"/>
      <c r="JV71" s="35"/>
      <c r="JW71" s="35"/>
      <c r="JX71" s="35"/>
      <c r="JY71" s="35"/>
      <c r="JZ71" s="35"/>
      <c r="KA71" s="35"/>
      <c r="KB71" s="35"/>
      <c r="KC71" s="35"/>
      <c r="KD71" s="35"/>
      <c r="KE71" s="35"/>
      <c r="KF71" s="35"/>
      <c r="KG71" s="35"/>
      <c r="KH71" s="35"/>
      <c r="KI71" s="35"/>
      <c r="KJ71" s="35"/>
      <c r="KK71" s="35"/>
      <c r="KL71" s="35"/>
      <c r="KM71" s="35"/>
      <c r="KN71" s="35"/>
      <c r="KO71" s="35"/>
      <c r="KP71" s="35"/>
      <c r="KQ71" s="35"/>
      <c r="KR71" s="35"/>
      <c r="KS71" s="35"/>
      <c r="KT71" s="35"/>
      <c r="KU71" s="35"/>
      <c r="KV71" s="35"/>
      <c r="KW71" s="35"/>
      <c r="KX71" s="35"/>
      <c r="KY71" s="35"/>
      <c r="KZ71" s="35"/>
      <c r="LA71" s="35"/>
      <c r="LB71" s="35"/>
      <c r="LC71" s="35"/>
      <c r="LD71" s="35"/>
      <c r="LE71" s="35"/>
      <c r="LF71" s="35"/>
      <c r="LG71" s="35"/>
      <c r="LH71" s="35"/>
      <c r="LI71" s="35"/>
      <c r="LJ71" s="35"/>
      <c r="LK71" s="35"/>
      <c r="LL71" s="35"/>
      <c r="LM71" s="35"/>
      <c r="LN71" s="35"/>
      <c r="LO71" s="35"/>
      <c r="LP71" s="35"/>
      <c r="LQ71" s="35"/>
      <c r="LR71" s="35"/>
      <c r="LS71" s="35"/>
      <c r="LT71" s="35"/>
      <c r="LU71" s="35"/>
      <c r="LV71" s="35"/>
      <c r="LW71" s="35"/>
      <c r="LX71" s="35"/>
      <c r="LY71" s="35"/>
      <c r="LZ71" s="35"/>
      <c r="MA71" s="35"/>
      <c r="MB71" s="35"/>
      <c r="MC71" s="35"/>
      <c r="MD71" s="35"/>
      <c r="ME71" s="35"/>
      <c r="MF71" s="35"/>
      <c r="MG71" s="35"/>
      <c r="MH71" s="35"/>
      <c r="MI71" s="35"/>
      <c r="MJ71" s="35"/>
      <c r="MK71" s="35"/>
      <c r="ML71" s="35"/>
      <c r="MM71" s="35"/>
      <c r="MN71" s="35"/>
      <c r="MO71" s="35"/>
      <c r="MP71" s="35"/>
      <c r="MQ71" s="35"/>
      <c r="MR71" s="35"/>
      <c r="MS71" s="35"/>
      <c r="MT71" s="35"/>
      <c r="MU71" s="35"/>
      <c r="MV71" s="35"/>
      <c r="MW71" s="35"/>
      <c r="MX71" s="35"/>
      <c r="MY71" s="35"/>
      <c r="MZ71" s="35"/>
      <c r="NA71" s="35"/>
      <c r="NB71" s="35"/>
      <c r="NC71" s="35"/>
      <c r="ND71" s="35"/>
      <c r="NE71" s="35"/>
      <c r="NF71" s="35"/>
      <c r="NG71" s="35"/>
      <c r="NH71" s="35"/>
      <c r="NI71" s="35"/>
      <c r="NJ71" s="35"/>
      <c r="NK71" s="35"/>
      <c r="NL71" s="35"/>
      <c r="NM71" s="35"/>
      <c r="NN71" s="35"/>
      <c r="NO71" s="35"/>
      <c r="NP71" s="35"/>
      <c r="NQ71" s="35"/>
      <c r="NR71" s="35"/>
      <c r="NS71" s="35"/>
      <c r="NT71" s="35"/>
      <c r="NU71" s="35"/>
      <c r="NV71" s="35"/>
      <c r="NW71" s="35"/>
      <c r="NX71" s="35"/>
      <c r="NY71" s="35"/>
      <c r="NZ71" s="35"/>
      <c r="OA71" s="35"/>
      <c r="OB71" s="35"/>
      <c r="OC71" s="35"/>
      <c r="OD71" s="35"/>
      <c r="OE71" s="35"/>
      <c r="OF71" s="35"/>
      <c r="OG71" s="35"/>
      <c r="OH71" s="35"/>
      <c r="OI71" s="35"/>
      <c r="OJ71" s="35"/>
      <c r="OK71" s="35"/>
      <c r="OL71" s="35"/>
    </row>
    <row r="72" spans="1:402" x14ac:dyDescent="0.25">
      <c r="A72" s="11" t="s">
        <v>44</v>
      </c>
      <c r="B72" s="16" t="s">
        <v>176</v>
      </c>
      <c r="C72" s="27">
        <v>2000.1089999999999</v>
      </c>
      <c r="D72" s="27">
        <v>2946.694</v>
      </c>
      <c r="E72" s="27">
        <v>6193.8090000000002</v>
      </c>
      <c r="F72" s="27">
        <v>4350.1840000000002</v>
      </c>
      <c r="G72" s="27">
        <v>2979.1489999999999</v>
      </c>
      <c r="H72" s="27">
        <v>4614.7439999999997</v>
      </c>
      <c r="I72" s="27">
        <v>3668.2249999999999</v>
      </c>
      <c r="J72" s="27">
        <v>2666.55</v>
      </c>
      <c r="K72" s="27">
        <v>2765.6350000000002</v>
      </c>
      <c r="L72" s="27">
        <v>2248.5630000000001</v>
      </c>
      <c r="M72" s="27">
        <v>4182.8230000000003</v>
      </c>
      <c r="N72" s="27">
        <v>8622.1219999999994</v>
      </c>
      <c r="O72" s="27">
        <v>4385.4009999999998</v>
      </c>
      <c r="P72" s="27">
        <v>2365.4780000000001</v>
      </c>
      <c r="Q72" s="27">
        <v>3576.8519999999999</v>
      </c>
      <c r="R72" s="28">
        <v>2506.4679999999998</v>
      </c>
      <c r="S72" s="28">
        <v>6388.1419999999998</v>
      </c>
      <c r="T72" s="28">
        <v>3093.7130000000002</v>
      </c>
      <c r="U72" s="28">
        <v>13459.263999999999</v>
      </c>
      <c r="V72" s="28">
        <v>4842.8249999999998</v>
      </c>
      <c r="W72" s="28">
        <v>8241.9969999999994</v>
      </c>
      <c r="X72" s="28">
        <v>4813.0870000000004</v>
      </c>
      <c r="Y72" s="28">
        <v>5049.42</v>
      </c>
      <c r="Z72" s="28">
        <v>5928.4290000000001</v>
      </c>
      <c r="AA72" s="28">
        <v>2604.3209999999999</v>
      </c>
      <c r="AB72" s="28">
        <v>3143.998</v>
      </c>
      <c r="AC72" s="28">
        <v>3477.8339999999998</v>
      </c>
      <c r="AD72" s="28">
        <v>3347.8989999999999</v>
      </c>
      <c r="AE72" s="28">
        <v>9696.3029999999999</v>
      </c>
      <c r="AF72" s="28">
        <v>4793.0150000000003</v>
      </c>
      <c r="AG72" s="28">
        <v>4101.1109999999999</v>
      </c>
      <c r="AH72" s="28">
        <v>8654.9009999999998</v>
      </c>
      <c r="AI72" s="28">
        <v>10317.950999999999</v>
      </c>
      <c r="AJ72" s="28">
        <v>2331.6990000000001</v>
      </c>
      <c r="AK72" s="28">
        <v>2947.4569999999999</v>
      </c>
      <c r="AL72" s="28">
        <v>3838.8780000000002</v>
      </c>
      <c r="AM72" s="28">
        <v>3660.4180000000001</v>
      </c>
      <c r="AN72" s="28">
        <v>2653.6439999999998</v>
      </c>
      <c r="AO72" s="28">
        <v>9760.0949999999993</v>
      </c>
      <c r="AP72" s="28">
        <v>5313.9520000000002</v>
      </c>
      <c r="AQ72" s="28">
        <v>4978.9309999999996</v>
      </c>
      <c r="AR72" s="28">
        <v>7399.87</v>
      </c>
      <c r="AS72" s="28">
        <v>3075.509</v>
      </c>
      <c r="AT72" s="28">
        <v>6028.8519999999999</v>
      </c>
      <c r="AU72" s="28">
        <v>10138.231</v>
      </c>
      <c r="AV72" s="28">
        <v>6819.0940000000001</v>
      </c>
      <c r="AW72" s="28">
        <v>6350.9480000000003</v>
      </c>
      <c r="AX72" s="28">
        <v>5093.2190000000001</v>
      </c>
      <c r="AY72" s="28">
        <v>5520.2690000000002</v>
      </c>
      <c r="AZ72" s="28">
        <v>5314.7749999999996</v>
      </c>
      <c r="BA72" s="28">
        <v>8729.6929999999993</v>
      </c>
      <c r="BB72" s="28">
        <v>10687.040999999999</v>
      </c>
      <c r="BC72" s="28">
        <v>6472.8280000000004</v>
      </c>
      <c r="BD72" s="28">
        <v>7831.3159999999998</v>
      </c>
      <c r="BE72" s="28">
        <v>3783.04</v>
      </c>
      <c r="BF72" s="28">
        <v>2627.527</v>
      </c>
      <c r="BG72" s="28">
        <v>7873.5</v>
      </c>
      <c r="BH72" s="28">
        <v>3238.7269999999999</v>
      </c>
      <c r="BI72" s="28">
        <v>5757.8639999999996</v>
      </c>
      <c r="BJ72" s="28">
        <v>17015.616999999998</v>
      </c>
      <c r="BK72" s="28">
        <v>12389.056</v>
      </c>
      <c r="BL72" s="28">
        <v>3226.761</v>
      </c>
      <c r="BM72" s="28">
        <v>8892.6170000000002</v>
      </c>
      <c r="BN72" s="28">
        <v>5411.768</v>
      </c>
      <c r="BO72" s="28">
        <v>3210.4140000000002</v>
      </c>
      <c r="BP72" s="27">
        <v>6665.3980000000001</v>
      </c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  <c r="JZ72" s="35"/>
      <c r="KA72" s="35"/>
      <c r="KB72" s="35"/>
      <c r="KC72" s="35"/>
      <c r="KD72" s="35"/>
      <c r="KE72" s="35"/>
      <c r="KF72" s="35"/>
      <c r="KG72" s="35"/>
      <c r="KH72" s="35"/>
      <c r="KI72" s="35"/>
      <c r="KJ72" s="35"/>
      <c r="KK72" s="35"/>
      <c r="KL72" s="35"/>
      <c r="KM72" s="35"/>
      <c r="KN72" s="35"/>
      <c r="KO72" s="35"/>
      <c r="KP72" s="35"/>
      <c r="KQ72" s="35"/>
      <c r="KR72" s="35"/>
      <c r="KS72" s="35"/>
      <c r="KT72" s="35"/>
      <c r="KU72" s="35"/>
      <c r="KV72" s="35"/>
      <c r="KW72" s="35"/>
      <c r="KX72" s="35"/>
      <c r="KY72" s="35"/>
      <c r="KZ72" s="35"/>
      <c r="LA72" s="35"/>
      <c r="LB72" s="35"/>
      <c r="LC72" s="35"/>
      <c r="LD72" s="35"/>
      <c r="LE72" s="35"/>
      <c r="LF72" s="35"/>
      <c r="LG72" s="35"/>
      <c r="LH72" s="35"/>
      <c r="LI72" s="35"/>
      <c r="LJ72" s="35"/>
      <c r="LK72" s="35"/>
      <c r="LL72" s="35"/>
      <c r="LM72" s="35"/>
      <c r="LN72" s="35"/>
      <c r="LO72" s="35"/>
      <c r="LP72" s="35"/>
      <c r="LQ72" s="35"/>
      <c r="LR72" s="35"/>
      <c r="LS72" s="35"/>
      <c r="LT72" s="35"/>
      <c r="LU72" s="35"/>
      <c r="LV72" s="35"/>
      <c r="LW72" s="35"/>
      <c r="LX72" s="35"/>
      <c r="LY72" s="35"/>
      <c r="LZ72" s="35"/>
      <c r="MA72" s="35"/>
      <c r="MB72" s="35"/>
      <c r="MC72" s="35"/>
      <c r="MD72" s="35"/>
      <c r="ME72" s="35"/>
      <c r="MF72" s="35"/>
      <c r="MG72" s="35"/>
      <c r="MH72" s="35"/>
      <c r="MI72" s="35"/>
      <c r="MJ72" s="35"/>
      <c r="MK72" s="35"/>
      <c r="ML72" s="35"/>
      <c r="MM72" s="35"/>
      <c r="MN72" s="35"/>
      <c r="MO72" s="35"/>
      <c r="MP72" s="35"/>
      <c r="MQ72" s="35"/>
      <c r="MR72" s="35"/>
      <c r="MS72" s="35"/>
      <c r="MT72" s="35"/>
      <c r="MU72" s="35"/>
      <c r="MV72" s="35"/>
      <c r="MW72" s="35"/>
      <c r="MX72" s="35"/>
      <c r="MY72" s="35"/>
      <c r="MZ72" s="35"/>
      <c r="NA72" s="35"/>
      <c r="NB72" s="35"/>
      <c r="NC72" s="35"/>
      <c r="ND72" s="35"/>
      <c r="NE72" s="35"/>
      <c r="NF72" s="35"/>
      <c r="NG72" s="35"/>
      <c r="NH72" s="35"/>
      <c r="NI72" s="35"/>
      <c r="NJ72" s="35"/>
      <c r="NK72" s="35"/>
      <c r="NL72" s="35"/>
      <c r="NM72" s="35"/>
      <c r="NN72" s="35"/>
      <c r="NO72" s="35"/>
      <c r="NP72" s="35"/>
      <c r="NQ72" s="35"/>
      <c r="NR72" s="35"/>
      <c r="NS72" s="35"/>
      <c r="NT72" s="35"/>
      <c r="NU72" s="35"/>
      <c r="NV72" s="35"/>
      <c r="NW72" s="35"/>
      <c r="NX72" s="35"/>
      <c r="NY72" s="35"/>
      <c r="NZ72" s="35"/>
      <c r="OA72" s="35"/>
      <c r="OB72" s="35"/>
      <c r="OC72" s="35"/>
      <c r="OD72" s="35"/>
      <c r="OE72" s="35"/>
      <c r="OF72" s="35"/>
      <c r="OG72" s="35"/>
      <c r="OH72" s="35"/>
      <c r="OI72" s="35"/>
      <c r="OJ72" s="35"/>
      <c r="OK72" s="35"/>
      <c r="OL72" s="35"/>
    </row>
    <row r="73" spans="1:402" x14ac:dyDescent="0.25">
      <c r="A73" s="9" t="s">
        <v>44</v>
      </c>
      <c r="B73" s="15" t="s">
        <v>177</v>
      </c>
      <c r="C73" s="25">
        <v>47071.785000000003</v>
      </c>
      <c r="D73" s="25">
        <v>79939.539000000004</v>
      </c>
      <c r="E73" s="25">
        <v>120224.92200000001</v>
      </c>
      <c r="F73" s="25">
        <v>103814.82</v>
      </c>
      <c r="G73" s="25">
        <v>61458.035000000003</v>
      </c>
      <c r="H73" s="25">
        <v>123432.68799999999</v>
      </c>
      <c r="I73" s="25">
        <v>79894.991999999998</v>
      </c>
      <c r="J73" s="25">
        <v>71354.133000000002</v>
      </c>
      <c r="K73" s="25">
        <v>80617.422000000006</v>
      </c>
      <c r="L73" s="25">
        <v>51465.137000000002</v>
      </c>
      <c r="M73" s="25">
        <v>87561.577999999994</v>
      </c>
      <c r="N73" s="25">
        <v>131656.016</v>
      </c>
      <c r="O73" s="25">
        <v>124939.79700000001</v>
      </c>
      <c r="P73" s="25">
        <v>56017.144999999997</v>
      </c>
      <c r="Q73" s="25">
        <v>95725.633000000002</v>
      </c>
      <c r="R73" s="26">
        <v>132546.40599999999</v>
      </c>
      <c r="S73" s="26">
        <v>140381.03099999999</v>
      </c>
      <c r="T73" s="26">
        <v>69577.516000000003</v>
      </c>
      <c r="U73" s="26">
        <v>255299.31299999999</v>
      </c>
      <c r="V73" s="26">
        <v>142537.859</v>
      </c>
      <c r="W73" s="26">
        <v>174187.5</v>
      </c>
      <c r="X73" s="26">
        <v>103033.992</v>
      </c>
      <c r="Y73" s="26">
        <v>134948.141</v>
      </c>
      <c r="Z73" s="26">
        <v>114457.05499999999</v>
      </c>
      <c r="AA73" s="26">
        <v>91199.281000000003</v>
      </c>
      <c r="AB73" s="26">
        <v>99559.351999999999</v>
      </c>
      <c r="AC73" s="26">
        <v>72900.687999999995</v>
      </c>
      <c r="AD73" s="26">
        <v>142312.96900000001</v>
      </c>
      <c r="AE73" s="26">
        <v>182619.28099999999</v>
      </c>
      <c r="AF73" s="26">
        <v>94805.827999999994</v>
      </c>
      <c r="AG73" s="26">
        <v>115889.92200000001</v>
      </c>
      <c r="AH73" s="26">
        <v>186901.28099999999</v>
      </c>
      <c r="AI73" s="26">
        <v>201847.68799999999</v>
      </c>
      <c r="AJ73" s="26">
        <v>67754.358999999997</v>
      </c>
      <c r="AK73" s="26">
        <v>85066.648000000001</v>
      </c>
      <c r="AL73" s="26">
        <v>102313.383</v>
      </c>
      <c r="AM73" s="26">
        <v>100912.69500000001</v>
      </c>
      <c r="AN73" s="26">
        <v>74872.445000000007</v>
      </c>
      <c r="AO73" s="26">
        <v>156712.31299999999</v>
      </c>
      <c r="AP73" s="26">
        <v>129472.289</v>
      </c>
      <c r="AQ73" s="26">
        <v>163914.109</v>
      </c>
      <c r="AR73" s="26">
        <v>195361.03099999999</v>
      </c>
      <c r="AS73" s="26">
        <v>112566.45299999999</v>
      </c>
      <c r="AT73" s="26">
        <v>125723.79700000001</v>
      </c>
      <c r="AU73" s="26">
        <v>172228.875</v>
      </c>
      <c r="AV73" s="26">
        <v>132094.34400000001</v>
      </c>
      <c r="AW73" s="26">
        <v>78663.827999999994</v>
      </c>
      <c r="AX73" s="26">
        <v>175274.59400000001</v>
      </c>
      <c r="AY73" s="26">
        <v>126184.711</v>
      </c>
      <c r="AZ73" s="26">
        <v>120867.94500000001</v>
      </c>
      <c r="BA73" s="26">
        <v>137169.266</v>
      </c>
      <c r="BB73" s="26">
        <v>181946.28099999999</v>
      </c>
      <c r="BC73" s="26">
        <v>157795.45300000001</v>
      </c>
      <c r="BD73" s="26">
        <v>134360.93799999999</v>
      </c>
      <c r="BE73" s="26">
        <v>79580.664000000004</v>
      </c>
      <c r="BF73" s="26">
        <v>72280.164000000004</v>
      </c>
      <c r="BG73" s="26">
        <v>123407.133</v>
      </c>
      <c r="BH73" s="26">
        <v>116422.016</v>
      </c>
      <c r="BI73" s="26">
        <v>125097.75</v>
      </c>
      <c r="BJ73" s="26">
        <v>292452.31300000002</v>
      </c>
      <c r="BK73" s="26">
        <v>139818.95300000001</v>
      </c>
      <c r="BL73" s="26">
        <v>106262.844</v>
      </c>
      <c r="BM73" s="26">
        <v>160240.375</v>
      </c>
      <c r="BN73" s="26">
        <v>91305.077999999994</v>
      </c>
      <c r="BO73" s="26">
        <v>95270.827999999994</v>
      </c>
      <c r="BP73" s="25">
        <v>124823.859</v>
      </c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  <c r="MN73" s="35"/>
      <c r="MO73" s="35"/>
      <c r="MP73" s="35"/>
      <c r="MQ73" s="35"/>
      <c r="MR73" s="35"/>
      <c r="MS73" s="35"/>
      <c r="MT73" s="35"/>
      <c r="MU73" s="35"/>
      <c r="MV73" s="35"/>
      <c r="MW73" s="35"/>
      <c r="MX73" s="35"/>
      <c r="MY73" s="35"/>
      <c r="MZ73" s="35"/>
      <c r="NA73" s="35"/>
      <c r="NB73" s="35"/>
      <c r="NC73" s="35"/>
      <c r="ND73" s="35"/>
      <c r="NE73" s="35"/>
      <c r="NF73" s="35"/>
      <c r="NG73" s="35"/>
      <c r="NH73" s="35"/>
      <c r="NI73" s="35"/>
      <c r="NJ73" s="35"/>
      <c r="NK73" s="35"/>
      <c r="NL73" s="35"/>
      <c r="NM73" s="35"/>
      <c r="NN73" s="35"/>
      <c r="NO73" s="35"/>
      <c r="NP73" s="35"/>
      <c r="NQ73" s="35"/>
      <c r="NR73" s="35"/>
      <c r="NS73" s="35"/>
      <c r="NT73" s="35"/>
      <c r="NU73" s="35"/>
      <c r="NV73" s="35"/>
      <c r="NW73" s="35"/>
      <c r="NX73" s="35"/>
      <c r="NY73" s="35"/>
      <c r="NZ73" s="35"/>
      <c r="OA73" s="35"/>
      <c r="OB73" s="35"/>
      <c r="OC73" s="35"/>
      <c r="OD73" s="35"/>
      <c r="OE73" s="35"/>
      <c r="OF73" s="35"/>
      <c r="OG73" s="35"/>
      <c r="OH73" s="35"/>
      <c r="OI73" s="35"/>
      <c r="OJ73" s="35"/>
      <c r="OK73" s="35"/>
      <c r="OL73" s="35"/>
    </row>
    <row r="74" spans="1:402" x14ac:dyDescent="0.25">
      <c r="A74" s="11" t="s">
        <v>44</v>
      </c>
      <c r="B74" s="16" t="s">
        <v>47</v>
      </c>
      <c r="C74" s="27">
        <v>51242.879000000001</v>
      </c>
      <c r="D74" s="27">
        <v>76349.351999999999</v>
      </c>
      <c r="E74" s="27">
        <v>89825.304999999993</v>
      </c>
      <c r="F74" s="27">
        <v>99034.108999999997</v>
      </c>
      <c r="G74" s="27">
        <v>68217.648000000001</v>
      </c>
      <c r="H74" s="27">
        <v>91696.906000000003</v>
      </c>
      <c r="I74" s="27">
        <v>79651.241999999998</v>
      </c>
      <c r="J74" s="27">
        <v>33943.315999999999</v>
      </c>
      <c r="K74" s="27">
        <v>70614.391000000003</v>
      </c>
      <c r="L74" s="27">
        <v>45219.004000000001</v>
      </c>
      <c r="M74" s="27">
        <v>102638.05499999999</v>
      </c>
      <c r="N74" s="27">
        <v>139108.20300000001</v>
      </c>
      <c r="O74" s="27">
        <v>114921.57</v>
      </c>
      <c r="P74" s="27">
        <v>35641.925999999999</v>
      </c>
      <c r="Q74" s="27">
        <v>95083.422000000006</v>
      </c>
      <c r="R74" s="28">
        <v>58656.133000000002</v>
      </c>
      <c r="S74" s="28">
        <v>102693</v>
      </c>
      <c r="T74" s="28">
        <v>71904.710999999996</v>
      </c>
      <c r="U74" s="28">
        <v>210690.67199999999</v>
      </c>
      <c r="V74" s="28">
        <v>124547.133</v>
      </c>
      <c r="W74" s="28">
        <v>125378.55499999999</v>
      </c>
      <c r="X74" s="28">
        <v>86383.366999999998</v>
      </c>
      <c r="Y74" s="28">
        <v>65787.077999999994</v>
      </c>
      <c r="Z74" s="28">
        <v>84759.366999999998</v>
      </c>
      <c r="AA74" s="28">
        <v>86396.148000000001</v>
      </c>
      <c r="AB74" s="28">
        <v>105520.414</v>
      </c>
      <c r="AC74" s="28">
        <v>62539.074000000001</v>
      </c>
      <c r="AD74" s="28">
        <v>63563.839999999997</v>
      </c>
      <c r="AE74" s="28">
        <v>193130.625</v>
      </c>
      <c r="AF74" s="28">
        <v>99631.562999999995</v>
      </c>
      <c r="AG74" s="28">
        <v>74816.398000000001</v>
      </c>
      <c r="AH74" s="28">
        <v>181817.68799999999</v>
      </c>
      <c r="AI74" s="28">
        <v>130864.094</v>
      </c>
      <c r="AJ74" s="28">
        <v>36981.800999999999</v>
      </c>
      <c r="AK74" s="28">
        <v>41219.258000000002</v>
      </c>
      <c r="AL74" s="28">
        <v>101604.43</v>
      </c>
      <c r="AM74" s="28">
        <v>74221.608999999997</v>
      </c>
      <c r="AN74" s="28">
        <v>60013.074000000001</v>
      </c>
      <c r="AO74" s="28">
        <v>177981.5</v>
      </c>
      <c r="AP74" s="28">
        <v>178297.375</v>
      </c>
      <c r="AQ74" s="28">
        <v>119780.539</v>
      </c>
      <c r="AR74" s="28">
        <v>165952.625</v>
      </c>
      <c r="AS74" s="28">
        <v>69436.054999999993</v>
      </c>
      <c r="AT74" s="28">
        <v>112762.227</v>
      </c>
      <c r="AU74" s="28">
        <v>165915.625</v>
      </c>
      <c r="AV74" s="28">
        <v>120872.07</v>
      </c>
      <c r="AW74" s="28">
        <v>164133.625</v>
      </c>
      <c r="AX74" s="28">
        <v>361479.68800000002</v>
      </c>
      <c r="AY74" s="28">
        <v>153829.43799999999</v>
      </c>
      <c r="AZ74" s="28">
        <v>165012.43799999999</v>
      </c>
      <c r="BA74" s="28">
        <v>155007.65599999999</v>
      </c>
      <c r="BB74" s="28">
        <v>197793.875</v>
      </c>
      <c r="BC74" s="28">
        <v>239417.65599999999</v>
      </c>
      <c r="BD74" s="28">
        <v>209954.90599999999</v>
      </c>
      <c r="BE74" s="28">
        <v>138199.40599999999</v>
      </c>
      <c r="BF74" s="28">
        <v>97210.766000000003</v>
      </c>
      <c r="BG74" s="28">
        <v>302006.06300000002</v>
      </c>
      <c r="BH74" s="28">
        <v>114490.711</v>
      </c>
      <c r="BI74" s="28">
        <v>176809.42199999999</v>
      </c>
      <c r="BJ74" s="28">
        <v>365039.375</v>
      </c>
      <c r="BK74" s="28">
        <v>287413.875</v>
      </c>
      <c r="BL74" s="28">
        <v>167675.53099999999</v>
      </c>
      <c r="BM74" s="28">
        <v>281028.53100000002</v>
      </c>
      <c r="BN74" s="28">
        <v>98393.804999999993</v>
      </c>
      <c r="BO74" s="28">
        <v>131992</v>
      </c>
      <c r="BP74" s="27">
        <v>105116.43799999999</v>
      </c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  <c r="MN74" s="35"/>
      <c r="MO74" s="35"/>
      <c r="MP74" s="35"/>
      <c r="MQ74" s="35"/>
      <c r="MR74" s="35"/>
      <c r="MS74" s="35"/>
      <c r="MT74" s="35"/>
      <c r="MU74" s="35"/>
      <c r="MV74" s="35"/>
      <c r="MW74" s="35"/>
      <c r="MX74" s="35"/>
      <c r="MY74" s="35"/>
      <c r="MZ74" s="35"/>
      <c r="NA74" s="35"/>
      <c r="NB74" s="35"/>
      <c r="NC74" s="35"/>
      <c r="ND74" s="35"/>
      <c r="NE74" s="35"/>
      <c r="NF74" s="35"/>
      <c r="NG74" s="35"/>
      <c r="NH74" s="35"/>
      <c r="NI74" s="35"/>
      <c r="NJ74" s="35"/>
      <c r="NK74" s="35"/>
      <c r="NL74" s="35"/>
      <c r="NM74" s="35"/>
      <c r="NN74" s="35"/>
      <c r="NO74" s="35"/>
      <c r="NP74" s="35"/>
      <c r="NQ74" s="35"/>
      <c r="NR74" s="35"/>
      <c r="NS74" s="35"/>
      <c r="NT74" s="35"/>
      <c r="NU74" s="35"/>
      <c r="NV74" s="35"/>
      <c r="NW74" s="35"/>
      <c r="NX74" s="35"/>
      <c r="NY74" s="35"/>
      <c r="NZ74" s="35"/>
      <c r="OA74" s="35"/>
      <c r="OB74" s="35"/>
      <c r="OC74" s="35"/>
      <c r="OD74" s="35"/>
      <c r="OE74" s="35"/>
      <c r="OF74" s="35"/>
      <c r="OG74" s="35"/>
      <c r="OH74" s="35"/>
      <c r="OI74" s="35"/>
      <c r="OJ74" s="35"/>
      <c r="OK74" s="35"/>
      <c r="OL74" s="35"/>
    </row>
    <row r="75" spans="1:402" x14ac:dyDescent="0.25">
      <c r="A75" s="9" t="s">
        <v>44</v>
      </c>
      <c r="B75" s="15" t="s">
        <v>48</v>
      </c>
      <c r="C75" s="25">
        <v>58128.858999999997</v>
      </c>
      <c r="D75" s="25">
        <v>112197.67200000001</v>
      </c>
      <c r="E75" s="25">
        <v>114027.227</v>
      </c>
      <c r="F75" s="25">
        <v>119294.883</v>
      </c>
      <c r="G75" s="25">
        <v>82290.741999999998</v>
      </c>
      <c r="H75" s="25">
        <v>132176.609</v>
      </c>
      <c r="I75" s="25">
        <v>90366.437999999995</v>
      </c>
      <c r="J75" s="25">
        <v>60711.597999999998</v>
      </c>
      <c r="K75" s="25">
        <v>127074.19500000001</v>
      </c>
      <c r="L75" s="25">
        <v>45950.483999999997</v>
      </c>
      <c r="M75" s="25">
        <v>98328.797000000006</v>
      </c>
      <c r="N75" s="25">
        <v>136351.859</v>
      </c>
      <c r="O75" s="25">
        <v>168802.93799999999</v>
      </c>
      <c r="P75" s="25">
        <v>47026.038999999997</v>
      </c>
      <c r="Q75" s="25">
        <v>104907.211</v>
      </c>
      <c r="R75" s="26">
        <v>114693.125</v>
      </c>
      <c r="S75" s="26">
        <v>117183.227</v>
      </c>
      <c r="T75" s="26">
        <v>132151.21900000001</v>
      </c>
      <c r="U75" s="26">
        <v>268451.09399999998</v>
      </c>
      <c r="V75" s="26">
        <v>137954.18799999999</v>
      </c>
      <c r="W75" s="26">
        <v>198564.17199999999</v>
      </c>
      <c r="X75" s="26">
        <v>142776.06299999999</v>
      </c>
      <c r="Y75" s="26">
        <v>117792.164</v>
      </c>
      <c r="Z75" s="26">
        <v>98677.101999999999</v>
      </c>
      <c r="AA75" s="26">
        <v>91474.781000000003</v>
      </c>
      <c r="AB75" s="26">
        <v>150594.04699999999</v>
      </c>
      <c r="AC75" s="26">
        <v>74330</v>
      </c>
      <c r="AD75" s="26">
        <v>100393.69500000001</v>
      </c>
      <c r="AE75" s="26">
        <v>264793.31300000002</v>
      </c>
      <c r="AF75" s="26">
        <v>86296.991999999998</v>
      </c>
      <c r="AG75" s="26">
        <v>92559.710999999996</v>
      </c>
      <c r="AH75" s="26">
        <v>281440.375</v>
      </c>
      <c r="AI75" s="26">
        <v>221659.07800000001</v>
      </c>
      <c r="AJ75" s="26">
        <v>69114.391000000003</v>
      </c>
      <c r="AK75" s="26">
        <v>72687.179999999993</v>
      </c>
      <c r="AL75" s="26">
        <v>97823.273000000001</v>
      </c>
      <c r="AM75" s="26">
        <v>123601.852</v>
      </c>
      <c r="AN75" s="26">
        <v>87026</v>
      </c>
      <c r="AO75" s="26">
        <v>189588.29699999999</v>
      </c>
      <c r="AP75" s="26">
        <v>187147.42199999999</v>
      </c>
      <c r="AQ75" s="26">
        <v>205925.81299999999</v>
      </c>
      <c r="AR75" s="26">
        <v>246346.93799999999</v>
      </c>
      <c r="AS75" s="26">
        <v>152278.95300000001</v>
      </c>
      <c r="AT75" s="26">
        <v>151104.82800000001</v>
      </c>
      <c r="AU75" s="26">
        <v>235217.20300000001</v>
      </c>
      <c r="AV75" s="26">
        <v>136357.95300000001</v>
      </c>
      <c r="AW75" s="26">
        <v>171707.266</v>
      </c>
      <c r="AX75" s="26">
        <v>351110.59399999998</v>
      </c>
      <c r="AY75" s="26">
        <v>342258.875</v>
      </c>
      <c r="AZ75" s="26">
        <v>335829.03100000002</v>
      </c>
      <c r="BA75" s="26">
        <v>317414.625</v>
      </c>
      <c r="BB75" s="26">
        <v>340605.40600000002</v>
      </c>
      <c r="BC75" s="26">
        <v>340737.56300000002</v>
      </c>
      <c r="BD75" s="26">
        <v>270134.68800000002</v>
      </c>
      <c r="BE75" s="26">
        <v>191663.84400000001</v>
      </c>
      <c r="BF75" s="26">
        <v>142941.56299999999</v>
      </c>
      <c r="BG75" s="26">
        <v>323530.46899999998</v>
      </c>
      <c r="BH75" s="26">
        <v>301082.93800000002</v>
      </c>
      <c r="BI75" s="26">
        <v>242455.93799999999</v>
      </c>
      <c r="BJ75" s="26">
        <v>641723.125</v>
      </c>
      <c r="BK75" s="26">
        <v>445354.18800000002</v>
      </c>
      <c r="BL75" s="26">
        <v>189566.54699999999</v>
      </c>
      <c r="BM75" s="26">
        <v>338189.46899999998</v>
      </c>
      <c r="BN75" s="26">
        <v>145406.391</v>
      </c>
      <c r="BO75" s="26">
        <v>183571.234</v>
      </c>
      <c r="BP75" s="25">
        <v>168367.29699999999</v>
      </c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  <c r="MN75" s="35"/>
      <c r="MO75" s="35"/>
      <c r="MP75" s="35"/>
      <c r="MQ75" s="35"/>
      <c r="MR75" s="35"/>
      <c r="MS75" s="35"/>
      <c r="MT75" s="35"/>
      <c r="MU75" s="35"/>
      <c r="MV75" s="35"/>
      <c r="MW75" s="35"/>
      <c r="MX75" s="35"/>
      <c r="MY75" s="35"/>
      <c r="MZ75" s="35"/>
      <c r="NA75" s="35"/>
      <c r="NB75" s="35"/>
      <c r="NC75" s="35"/>
      <c r="ND75" s="35"/>
      <c r="NE75" s="35"/>
      <c r="NF75" s="35"/>
      <c r="NG75" s="35"/>
      <c r="NH75" s="35"/>
      <c r="NI75" s="35"/>
      <c r="NJ75" s="35"/>
      <c r="NK75" s="35"/>
      <c r="NL75" s="35"/>
      <c r="NM75" s="35"/>
      <c r="NN75" s="35"/>
      <c r="NO75" s="35"/>
      <c r="NP75" s="35"/>
      <c r="NQ75" s="35"/>
      <c r="NR75" s="35"/>
      <c r="NS75" s="35"/>
      <c r="NT75" s="35"/>
      <c r="NU75" s="35"/>
      <c r="NV75" s="35"/>
      <c r="NW75" s="35"/>
      <c r="NX75" s="35"/>
      <c r="NY75" s="35"/>
      <c r="NZ75" s="35"/>
      <c r="OA75" s="35"/>
      <c r="OB75" s="35"/>
      <c r="OC75" s="35"/>
      <c r="OD75" s="35"/>
      <c r="OE75" s="35"/>
      <c r="OF75" s="35"/>
      <c r="OG75" s="35"/>
      <c r="OH75" s="35"/>
      <c r="OI75" s="35"/>
      <c r="OJ75" s="35"/>
      <c r="OK75" s="35"/>
      <c r="OL75" s="35"/>
    </row>
    <row r="76" spans="1:402" x14ac:dyDescent="0.25">
      <c r="A76" s="11" t="s">
        <v>44</v>
      </c>
      <c r="B76" s="16" t="s">
        <v>178</v>
      </c>
      <c r="C76" s="27">
        <v>12769.388000000001</v>
      </c>
      <c r="D76" s="27">
        <v>19598.335999999999</v>
      </c>
      <c r="E76" s="27">
        <v>26131.826000000001</v>
      </c>
      <c r="F76" s="27">
        <v>22250.370999999999</v>
      </c>
      <c r="G76" s="27">
        <v>15830.746999999999</v>
      </c>
      <c r="H76" s="27">
        <v>14579.72</v>
      </c>
      <c r="I76" s="27">
        <v>11127.254000000001</v>
      </c>
      <c r="J76" s="27">
        <v>7716.8860000000004</v>
      </c>
      <c r="K76" s="27">
        <v>9159.1949999999997</v>
      </c>
      <c r="L76" s="27">
        <v>4891.3159999999998</v>
      </c>
      <c r="M76" s="27">
        <v>10517.050999999999</v>
      </c>
      <c r="N76" s="27">
        <v>15500.388999999999</v>
      </c>
      <c r="O76" s="27">
        <v>13857.648999999999</v>
      </c>
      <c r="P76" s="27">
        <v>6828.56</v>
      </c>
      <c r="Q76" s="27">
        <v>13780.277</v>
      </c>
      <c r="R76" s="28">
        <v>11806.337</v>
      </c>
      <c r="S76" s="28">
        <v>16268.668</v>
      </c>
      <c r="T76" s="28">
        <v>9336.3960000000006</v>
      </c>
      <c r="U76" s="28">
        <v>17712.965</v>
      </c>
      <c r="V76" s="28">
        <v>16541.197</v>
      </c>
      <c r="W76" s="28">
        <v>18366.984</v>
      </c>
      <c r="X76" s="28">
        <v>13436.013999999999</v>
      </c>
      <c r="Y76" s="28">
        <v>14616.387000000001</v>
      </c>
      <c r="Z76" s="28">
        <v>13195.053</v>
      </c>
      <c r="AA76" s="28">
        <v>12012.963</v>
      </c>
      <c r="AB76" s="28">
        <v>13589.210999999999</v>
      </c>
      <c r="AC76" s="28">
        <v>11949.688</v>
      </c>
      <c r="AD76" s="28">
        <v>13615.032999999999</v>
      </c>
      <c r="AE76" s="28">
        <v>16697.708999999999</v>
      </c>
      <c r="AF76" s="28">
        <v>16239.529</v>
      </c>
      <c r="AG76" s="28">
        <v>12695.204</v>
      </c>
      <c r="AH76" s="28">
        <v>18959.723000000002</v>
      </c>
      <c r="AI76" s="28">
        <v>18819.898000000001</v>
      </c>
      <c r="AJ76" s="28">
        <v>8192.4159999999993</v>
      </c>
      <c r="AK76" s="28">
        <v>10636.359</v>
      </c>
      <c r="AL76" s="28">
        <v>13458.402</v>
      </c>
      <c r="AM76" s="28">
        <v>12062.103999999999</v>
      </c>
      <c r="AN76" s="28">
        <v>10714.022000000001</v>
      </c>
      <c r="AO76" s="28">
        <v>20489.287</v>
      </c>
      <c r="AP76" s="28">
        <v>13575.996999999999</v>
      </c>
      <c r="AQ76" s="28">
        <v>18489.884999999998</v>
      </c>
      <c r="AR76" s="28">
        <v>14669.708000000001</v>
      </c>
      <c r="AS76" s="28">
        <v>15311.644</v>
      </c>
      <c r="AT76" s="28">
        <v>18480.111000000001</v>
      </c>
      <c r="AU76" s="28">
        <v>17810.023000000001</v>
      </c>
      <c r="AV76" s="28">
        <v>19186.092000000001</v>
      </c>
      <c r="AW76" s="28">
        <v>17595.491999999998</v>
      </c>
      <c r="AX76" s="28">
        <v>16977.213</v>
      </c>
      <c r="AY76" s="28">
        <v>17893.085999999999</v>
      </c>
      <c r="AZ76" s="28">
        <v>16918.673999999999</v>
      </c>
      <c r="BA76" s="28">
        <v>20286.828000000001</v>
      </c>
      <c r="BB76" s="28">
        <v>17009.883000000002</v>
      </c>
      <c r="BC76" s="28">
        <v>18379.721000000001</v>
      </c>
      <c r="BD76" s="28">
        <v>17677.855</v>
      </c>
      <c r="BE76" s="28">
        <v>13870.972</v>
      </c>
      <c r="BF76" s="28">
        <v>10714.605</v>
      </c>
      <c r="BG76" s="28">
        <v>16596.686000000002</v>
      </c>
      <c r="BH76" s="28">
        <v>16135.694</v>
      </c>
      <c r="BI76" s="28">
        <v>17624.465</v>
      </c>
      <c r="BJ76" s="28">
        <v>17007.734</v>
      </c>
      <c r="BK76" s="28">
        <v>20474.678</v>
      </c>
      <c r="BL76" s="28">
        <v>16631.348000000002</v>
      </c>
      <c r="BM76" s="28">
        <v>19974.998</v>
      </c>
      <c r="BN76" s="28">
        <v>12518.192999999999</v>
      </c>
      <c r="BO76" s="28">
        <v>13640.21</v>
      </c>
      <c r="BP76" s="27">
        <v>16605.228999999999</v>
      </c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  <c r="MN76" s="35"/>
      <c r="MO76" s="35"/>
      <c r="MP76" s="35"/>
      <c r="MQ76" s="35"/>
      <c r="MR76" s="35"/>
      <c r="MS76" s="35"/>
      <c r="MT76" s="35"/>
      <c r="MU76" s="35"/>
      <c r="MV76" s="35"/>
      <c r="MW76" s="35"/>
      <c r="MX76" s="35"/>
      <c r="MY76" s="35"/>
      <c r="MZ76" s="35"/>
      <c r="NA76" s="35"/>
      <c r="NB76" s="35"/>
      <c r="NC76" s="35"/>
      <c r="ND76" s="35"/>
      <c r="NE76" s="35"/>
      <c r="NF76" s="35"/>
      <c r="NG76" s="35"/>
      <c r="NH76" s="35"/>
      <c r="NI76" s="35"/>
      <c r="NJ76" s="35"/>
      <c r="NK76" s="35"/>
      <c r="NL76" s="35"/>
      <c r="NM76" s="35"/>
      <c r="NN76" s="35"/>
      <c r="NO76" s="35"/>
      <c r="NP76" s="35"/>
      <c r="NQ76" s="35"/>
      <c r="NR76" s="35"/>
      <c r="NS76" s="35"/>
      <c r="NT76" s="35"/>
      <c r="NU76" s="35"/>
      <c r="NV76" s="35"/>
      <c r="NW76" s="35"/>
      <c r="NX76" s="35"/>
      <c r="NY76" s="35"/>
      <c r="NZ76" s="35"/>
      <c r="OA76" s="35"/>
      <c r="OB76" s="35"/>
      <c r="OC76" s="35"/>
      <c r="OD76" s="35"/>
      <c r="OE76" s="35"/>
      <c r="OF76" s="35"/>
      <c r="OG76" s="35"/>
      <c r="OH76" s="35"/>
      <c r="OI76" s="35"/>
      <c r="OJ76" s="35"/>
      <c r="OK76" s="35"/>
      <c r="OL76" s="35"/>
    </row>
    <row r="77" spans="1:402" x14ac:dyDescent="0.25">
      <c r="A77" s="9" t="s">
        <v>44</v>
      </c>
      <c r="B77" s="15" t="s">
        <v>179</v>
      </c>
      <c r="C77" s="25">
        <v>7810.9380000000001</v>
      </c>
      <c r="D77" s="25">
        <v>11304.766</v>
      </c>
      <c r="E77" s="25">
        <v>19076.028999999999</v>
      </c>
      <c r="F77" s="25">
        <v>15346.513000000001</v>
      </c>
      <c r="G77" s="25">
        <v>12828.76</v>
      </c>
      <c r="H77" s="25">
        <v>16296.313</v>
      </c>
      <c r="I77" s="25">
        <v>8424.5630000000001</v>
      </c>
      <c r="J77" s="25">
        <v>8001.2290000000003</v>
      </c>
      <c r="K77" s="25">
        <v>8897.991</v>
      </c>
      <c r="L77" s="25">
        <v>4510.9399999999996</v>
      </c>
      <c r="M77" s="25">
        <v>16351.192999999999</v>
      </c>
      <c r="N77" s="25">
        <v>29203.028999999999</v>
      </c>
      <c r="O77" s="25">
        <v>20809.201000000001</v>
      </c>
      <c r="P77" s="25">
        <v>5639.2359999999999</v>
      </c>
      <c r="Q77" s="25">
        <v>10466.689</v>
      </c>
      <c r="R77" s="26">
        <v>8917.41</v>
      </c>
      <c r="S77" s="26">
        <v>19239.309000000001</v>
      </c>
      <c r="T77" s="26">
        <v>9938.5640000000003</v>
      </c>
      <c r="U77" s="26">
        <v>39479.050999999999</v>
      </c>
      <c r="V77" s="26">
        <v>16210.109</v>
      </c>
      <c r="W77" s="26">
        <v>16058.287</v>
      </c>
      <c r="X77" s="26">
        <v>11487.954</v>
      </c>
      <c r="Y77" s="26">
        <v>17391.605</v>
      </c>
      <c r="Z77" s="26">
        <v>12898.88</v>
      </c>
      <c r="AA77" s="26">
        <v>15239.196</v>
      </c>
      <c r="AB77" s="26">
        <v>18010.085999999999</v>
      </c>
      <c r="AC77" s="26">
        <v>9164.18</v>
      </c>
      <c r="AD77" s="26">
        <v>14114.861000000001</v>
      </c>
      <c r="AE77" s="26">
        <v>43330.285000000003</v>
      </c>
      <c r="AF77" s="26">
        <v>17733.953000000001</v>
      </c>
      <c r="AG77" s="26">
        <v>11391.576999999999</v>
      </c>
      <c r="AH77" s="26">
        <v>38217.391000000003</v>
      </c>
      <c r="AI77" s="26">
        <v>22171.807000000001</v>
      </c>
      <c r="AJ77" s="26">
        <v>5614.67</v>
      </c>
      <c r="AK77" s="26">
        <v>9442.7459999999992</v>
      </c>
      <c r="AL77" s="26">
        <v>15751.438</v>
      </c>
      <c r="AM77" s="26">
        <v>20393.559000000001</v>
      </c>
      <c r="AN77" s="26">
        <v>12588.386</v>
      </c>
      <c r="AO77" s="26">
        <v>18963.963</v>
      </c>
      <c r="AP77" s="26">
        <v>14685.726000000001</v>
      </c>
      <c r="AQ77" s="26">
        <v>19189.493999999999</v>
      </c>
      <c r="AR77" s="26">
        <v>56072.542999999998</v>
      </c>
      <c r="AS77" s="26">
        <v>12725.073</v>
      </c>
      <c r="AT77" s="26">
        <v>14390.532999999999</v>
      </c>
      <c r="AU77" s="26">
        <v>24859.82</v>
      </c>
      <c r="AV77" s="26">
        <v>29547.664000000001</v>
      </c>
      <c r="AW77" s="26">
        <v>30945.268</v>
      </c>
      <c r="AX77" s="26">
        <v>45320.434000000001</v>
      </c>
      <c r="AY77" s="26">
        <v>35407.629000000001</v>
      </c>
      <c r="AZ77" s="26">
        <v>36011.612999999998</v>
      </c>
      <c r="BA77" s="26">
        <v>33589.862999999998</v>
      </c>
      <c r="BB77" s="26">
        <v>52959.32</v>
      </c>
      <c r="BC77" s="26">
        <v>50518.938000000002</v>
      </c>
      <c r="BD77" s="26">
        <v>40324.891000000003</v>
      </c>
      <c r="BE77" s="26">
        <v>25856.467000000001</v>
      </c>
      <c r="BF77" s="26">
        <v>22898.313999999998</v>
      </c>
      <c r="BG77" s="26">
        <v>22310.467000000001</v>
      </c>
      <c r="BH77" s="26">
        <v>26063.101999999999</v>
      </c>
      <c r="BI77" s="26">
        <v>58542.383000000002</v>
      </c>
      <c r="BJ77" s="26">
        <v>112864.133</v>
      </c>
      <c r="BK77" s="26">
        <v>91573.016000000003</v>
      </c>
      <c r="BL77" s="26">
        <v>57285.870999999999</v>
      </c>
      <c r="BM77" s="26">
        <v>79777.297000000006</v>
      </c>
      <c r="BN77" s="26">
        <v>28973.155999999999</v>
      </c>
      <c r="BO77" s="26">
        <v>27693.305</v>
      </c>
      <c r="BP77" s="25">
        <v>25423.199000000001</v>
      </c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  <c r="MN77" s="35"/>
      <c r="MO77" s="35"/>
      <c r="MP77" s="35"/>
      <c r="MQ77" s="35"/>
      <c r="MR77" s="35"/>
      <c r="MS77" s="35"/>
      <c r="MT77" s="35"/>
      <c r="MU77" s="35"/>
      <c r="MV77" s="35"/>
      <c r="MW77" s="35"/>
      <c r="MX77" s="35"/>
      <c r="MY77" s="35"/>
      <c r="MZ77" s="35"/>
      <c r="NA77" s="35"/>
      <c r="NB77" s="35"/>
      <c r="NC77" s="35"/>
      <c r="ND77" s="35"/>
      <c r="NE77" s="35"/>
      <c r="NF77" s="35"/>
      <c r="NG77" s="35"/>
      <c r="NH77" s="35"/>
      <c r="NI77" s="35"/>
      <c r="NJ77" s="35"/>
      <c r="NK77" s="35"/>
      <c r="NL77" s="35"/>
      <c r="NM77" s="35"/>
      <c r="NN77" s="35"/>
      <c r="NO77" s="35"/>
      <c r="NP77" s="35"/>
      <c r="NQ77" s="35"/>
      <c r="NR77" s="35"/>
      <c r="NS77" s="35"/>
      <c r="NT77" s="35"/>
      <c r="NU77" s="35"/>
      <c r="NV77" s="35"/>
      <c r="NW77" s="35"/>
      <c r="NX77" s="35"/>
      <c r="NY77" s="35"/>
      <c r="NZ77" s="35"/>
      <c r="OA77" s="35"/>
      <c r="OB77" s="35"/>
      <c r="OC77" s="35"/>
      <c r="OD77" s="35"/>
      <c r="OE77" s="35"/>
      <c r="OF77" s="35"/>
      <c r="OG77" s="35"/>
      <c r="OH77" s="35"/>
      <c r="OI77" s="35"/>
      <c r="OJ77" s="35"/>
      <c r="OK77" s="35"/>
      <c r="OL77" s="35"/>
    </row>
    <row r="78" spans="1:402" x14ac:dyDescent="0.25">
      <c r="A78" s="11" t="s">
        <v>44</v>
      </c>
      <c r="B78" s="16" t="s">
        <v>180</v>
      </c>
      <c r="C78" s="27">
        <v>22725.008000000002</v>
      </c>
      <c r="D78" s="27">
        <v>41455.398000000001</v>
      </c>
      <c r="E78" s="27">
        <v>87113.366999999998</v>
      </c>
      <c r="F78" s="27">
        <v>56018.578000000001</v>
      </c>
      <c r="G78" s="27">
        <v>42256.843999999997</v>
      </c>
      <c r="H78" s="27">
        <v>61951.18</v>
      </c>
      <c r="I78" s="27">
        <v>40113.902000000002</v>
      </c>
      <c r="J78" s="27">
        <v>32461.800999999999</v>
      </c>
      <c r="K78" s="27">
        <v>48586.254000000001</v>
      </c>
      <c r="L78" s="27">
        <v>22059.835999999999</v>
      </c>
      <c r="M78" s="27">
        <v>32576.525000000001</v>
      </c>
      <c r="N78" s="27">
        <v>63440.957000000002</v>
      </c>
      <c r="O78" s="27">
        <v>59755.406000000003</v>
      </c>
      <c r="P78" s="27">
        <v>32701.895</v>
      </c>
      <c r="Q78" s="27">
        <v>64569.413999999997</v>
      </c>
      <c r="R78" s="28">
        <v>50692.148000000001</v>
      </c>
      <c r="S78" s="28">
        <v>51637.042999999998</v>
      </c>
      <c r="T78" s="28">
        <v>47443.457000000002</v>
      </c>
      <c r="U78" s="28">
        <v>166984.65599999999</v>
      </c>
      <c r="V78" s="28">
        <v>64008.050999999999</v>
      </c>
      <c r="W78" s="28">
        <v>56256.027000000002</v>
      </c>
      <c r="X78" s="28">
        <v>37023.449000000001</v>
      </c>
      <c r="Y78" s="28">
        <v>33341.550999999999</v>
      </c>
      <c r="Z78" s="28">
        <v>38775.722999999998</v>
      </c>
      <c r="AA78" s="28">
        <v>50059.487999999998</v>
      </c>
      <c r="AB78" s="28">
        <v>54530.512000000002</v>
      </c>
      <c r="AC78" s="28">
        <v>39552.305</v>
      </c>
      <c r="AD78" s="28">
        <v>49338</v>
      </c>
      <c r="AE78" s="28">
        <v>91679.679999999993</v>
      </c>
      <c r="AF78" s="28">
        <v>84689.5</v>
      </c>
      <c r="AG78" s="28">
        <v>52454.285000000003</v>
      </c>
      <c r="AH78" s="28">
        <v>111915.43</v>
      </c>
      <c r="AI78" s="28">
        <v>83450.281000000003</v>
      </c>
      <c r="AJ78" s="28">
        <v>25635.978999999999</v>
      </c>
      <c r="AK78" s="28">
        <v>47965.52</v>
      </c>
      <c r="AL78" s="28">
        <v>68498.031000000003</v>
      </c>
      <c r="AM78" s="28">
        <v>52917.866999999998</v>
      </c>
      <c r="AN78" s="28">
        <v>35418.741999999998</v>
      </c>
      <c r="AO78" s="28">
        <v>101171.227</v>
      </c>
      <c r="AP78" s="28">
        <v>88580.258000000002</v>
      </c>
      <c r="AQ78" s="28">
        <v>68901.804999999993</v>
      </c>
      <c r="AR78" s="28">
        <v>81342.952999999994</v>
      </c>
      <c r="AS78" s="28">
        <v>67282.883000000002</v>
      </c>
      <c r="AT78" s="28">
        <v>62910.953000000001</v>
      </c>
      <c r="AU78" s="28">
        <v>67070.797000000006</v>
      </c>
      <c r="AV78" s="28">
        <v>85336.547000000006</v>
      </c>
      <c r="AW78" s="28">
        <v>78252.085999999996</v>
      </c>
      <c r="AX78" s="28">
        <v>130900.727</v>
      </c>
      <c r="AY78" s="28">
        <v>140775.45300000001</v>
      </c>
      <c r="AZ78" s="28">
        <v>109104.477</v>
      </c>
      <c r="BA78" s="28">
        <v>94949.812999999995</v>
      </c>
      <c r="BB78" s="28">
        <v>131851.65599999999</v>
      </c>
      <c r="BC78" s="28">
        <v>125558.25</v>
      </c>
      <c r="BD78" s="28">
        <v>112444.594</v>
      </c>
      <c r="BE78" s="28">
        <v>78511.304999999993</v>
      </c>
      <c r="BF78" s="28">
        <v>73690.516000000003</v>
      </c>
      <c r="BG78" s="28">
        <v>97663.25</v>
      </c>
      <c r="BH78" s="28">
        <v>120444.5</v>
      </c>
      <c r="BI78" s="28">
        <v>114173.19500000001</v>
      </c>
      <c r="BJ78" s="28">
        <v>268751.90600000002</v>
      </c>
      <c r="BK78" s="28">
        <v>120558.516</v>
      </c>
      <c r="BL78" s="28">
        <v>118396.008</v>
      </c>
      <c r="BM78" s="28">
        <v>114214.102</v>
      </c>
      <c r="BN78" s="28">
        <v>61205.406000000003</v>
      </c>
      <c r="BO78" s="28">
        <v>61568.237999999998</v>
      </c>
      <c r="BP78" s="27">
        <v>122113.117</v>
      </c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  <c r="MN78" s="35"/>
      <c r="MO78" s="35"/>
      <c r="MP78" s="35"/>
      <c r="MQ78" s="35"/>
      <c r="MR78" s="35"/>
      <c r="MS78" s="35"/>
      <c r="MT78" s="35"/>
      <c r="MU78" s="35"/>
      <c r="MV78" s="35"/>
      <c r="MW78" s="35"/>
      <c r="MX78" s="35"/>
      <c r="MY78" s="35"/>
      <c r="MZ78" s="35"/>
      <c r="NA78" s="35"/>
      <c r="NB78" s="35"/>
      <c r="NC78" s="35"/>
      <c r="ND78" s="35"/>
      <c r="NE78" s="35"/>
      <c r="NF78" s="35"/>
      <c r="NG78" s="35"/>
      <c r="NH78" s="35"/>
      <c r="NI78" s="35"/>
      <c r="NJ78" s="35"/>
      <c r="NK78" s="35"/>
      <c r="NL78" s="35"/>
      <c r="NM78" s="35"/>
      <c r="NN78" s="35"/>
      <c r="NO78" s="35"/>
      <c r="NP78" s="35"/>
      <c r="NQ78" s="35"/>
      <c r="NR78" s="35"/>
      <c r="NS78" s="35"/>
      <c r="NT78" s="35"/>
      <c r="NU78" s="35"/>
      <c r="NV78" s="35"/>
      <c r="NW78" s="35"/>
      <c r="NX78" s="35"/>
      <c r="NY78" s="35"/>
      <c r="NZ78" s="35"/>
      <c r="OA78" s="35"/>
      <c r="OB78" s="35"/>
      <c r="OC78" s="35"/>
      <c r="OD78" s="35"/>
      <c r="OE78" s="35"/>
      <c r="OF78" s="35"/>
      <c r="OG78" s="35"/>
      <c r="OH78" s="35"/>
      <c r="OI78" s="35"/>
      <c r="OJ78" s="35"/>
      <c r="OK78" s="35"/>
      <c r="OL78" s="35"/>
    </row>
    <row r="79" spans="1:402" x14ac:dyDescent="0.25">
      <c r="A79" s="9" t="s">
        <v>44</v>
      </c>
      <c r="B79" s="15" t="s">
        <v>181</v>
      </c>
      <c r="C79" s="25">
        <v>3834.4989999999998</v>
      </c>
      <c r="D79" s="25">
        <v>7766.9009999999998</v>
      </c>
      <c r="E79" s="25">
        <v>12246.563</v>
      </c>
      <c r="F79" s="25">
        <v>10326.291999999999</v>
      </c>
      <c r="G79" s="25">
        <v>6100.6930000000002</v>
      </c>
      <c r="H79" s="25">
        <v>11116.55</v>
      </c>
      <c r="I79" s="25">
        <v>5384.192</v>
      </c>
      <c r="J79" s="25">
        <v>2305.4189999999999</v>
      </c>
      <c r="K79" s="25">
        <v>5794.393</v>
      </c>
      <c r="L79" s="25">
        <v>2490.154</v>
      </c>
      <c r="M79" s="25">
        <v>5384.2950000000001</v>
      </c>
      <c r="N79" s="25">
        <v>11208.812</v>
      </c>
      <c r="O79" s="25">
        <v>11155.099</v>
      </c>
      <c r="P79" s="25">
        <v>3050.2060000000001</v>
      </c>
      <c r="Q79" s="25">
        <v>5969.902</v>
      </c>
      <c r="R79" s="26">
        <v>6228.2219999999998</v>
      </c>
      <c r="S79" s="26">
        <v>11667.279</v>
      </c>
      <c r="T79" s="26">
        <v>8265.0840000000007</v>
      </c>
      <c r="U79" s="26">
        <v>20814.18</v>
      </c>
      <c r="V79" s="26">
        <v>9746.0840000000007</v>
      </c>
      <c r="W79" s="26">
        <v>9647.1380000000008</v>
      </c>
      <c r="X79" s="26">
        <v>13477.912</v>
      </c>
      <c r="Y79" s="26">
        <v>6328.0709999999999</v>
      </c>
      <c r="Z79" s="26">
        <v>6448.8329999999996</v>
      </c>
      <c r="AA79" s="26">
        <v>5815.9539999999997</v>
      </c>
      <c r="AB79" s="26">
        <v>12654.272000000001</v>
      </c>
      <c r="AC79" s="26">
        <v>4848.4380000000001</v>
      </c>
      <c r="AD79" s="26">
        <v>5179.0659999999998</v>
      </c>
      <c r="AE79" s="26">
        <v>27785.516</v>
      </c>
      <c r="AF79" s="26">
        <v>6090.32</v>
      </c>
      <c r="AG79" s="26">
        <v>11419.638000000001</v>
      </c>
      <c r="AH79" s="26">
        <v>21244.83</v>
      </c>
      <c r="AI79" s="26">
        <v>17516.346000000001</v>
      </c>
      <c r="AJ79" s="26">
        <v>3437.462</v>
      </c>
      <c r="AK79" s="26">
        <v>3779.8090000000002</v>
      </c>
      <c r="AL79" s="26">
        <v>9322.0040000000008</v>
      </c>
      <c r="AM79" s="26">
        <v>7153.7719999999999</v>
      </c>
      <c r="AN79" s="26">
        <v>4959.7629999999999</v>
      </c>
      <c r="AO79" s="26">
        <v>11914.807000000001</v>
      </c>
      <c r="AP79" s="26">
        <v>19033.291000000001</v>
      </c>
      <c r="AQ79" s="26">
        <v>14184.14</v>
      </c>
      <c r="AR79" s="26">
        <v>26420.752</v>
      </c>
      <c r="AS79" s="26">
        <v>9834.9570000000003</v>
      </c>
      <c r="AT79" s="26">
        <v>11014.041999999999</v>
      </c>
      <c r="AU79" s="26">
        <v>11304.438</v>
      </c>
      <c r="AV79" s="26">
        <v>11850.152</v>
      </c>
      <c r="AW79" s="26">
        <v>17299.539000000001</v>
      </c>
      <c r="AX79" s="26">
        <v>25439.155999999999</v>
      </c>
      <c r="AY79" s="26">
        <v>19768.811000000002</v>
      </c>
      <c r="AZ79" s="26">
        <v>21339.803</v>
      </c>
      <c r="BA79" s="26">
        <v>21550.84</v>
      </c>
      <c r="BB79" s="26">
        <v>27952.703000000001</v>
      </c>
      <c r="BC79" s="26">
        <v>22920.645</v>
      </c>
      <c r="BD79" s="26">
        <v>22081.115000000002</v>
      </c>
      <c r="BE79" s="26">
        <v>13974.101000000001</v>
      </c>
      <c r="BF79" s="26">
        <v>10372.728999999999</v>
      </c>
      <c r="BG79" s="26">
        <v>22432.190999999999</v>
      </c>
      <c r="BH79" s="26">
        <v>18379.423999999999</v>
      </c>
      <c r="BI79" s="26">
        <v>36499.879000000001</v>
      </c>
      <c r="BJ79" s="26">
        <v>35138.495999999999</v>
      </c>
      <c r="BK79" s="26">
        <v>28079.111000000001</v>
      </c>
      <c r="BL79" s="26">
        <v>22744.912</v>
      </c>
      <c r="BM79" s="26">
        <v>32479.078000000001</v>
      </c>
      <c r="BN79" s="26">
        <v>8874.4169999999995</v>
      </c>
      <c r="BO79" s="26">
        <v>13865.397999999999</v>
      </c>
      <c r="BP79" s="25">
        <v>16320.370999999999</v>
      </c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  <c r="MN79" s="35"/>
      <c r="MO79" s="35"/>
      <c r="MP79" s="35"/>
      <c r="MQ79" s="35"/>
      <c r="MR79" s="35"/>
      <c r="MS79" s="35"/>
      <c r="MT79" s="35"/>
      <c r="MU79" s="35"/>
      <c r="MV79" s="35"/>
      <c r="MW79" s="35"/>
      <c r="MX79" s="35"/>
      <c r="MY79" s="35"/>
      <c r="MZ79" s="35"/>
      <c r="NA79" s="35"/>
      <c r="NB79" s="35"/>
      <c r="NC79" s="35"/>
      <c r="ND79" s="35"/>
      <c r="NE79" s="35"/>
      <c r="NF79" s="35"/>
      <c r="NG79" s="35"/>
      <c r="NH79" s="35"/>
      <c r="NI79" s="35"/>
      <c r="NJ79" s="35"/>
      <c r="NK79" s="35"/>
      <c r="NL79" s="35"/>
      <c r="NM79" s="35"/>
      <c r="NN79" s="35"/>
      <c r="NO79" s="35"/>
      <c r="NP79" s="35"/>
      <c r="NQ79" s="35"/>
      <c r="NR79" s="35"/>
      <c r="NS79" s="35"/>
      <c r="NT79" s="35"/>
      <c r="NU79" s="35"/>
      <c r="NV79" s="35"/>
      <c r="NW79" s="35"/>
      <c r="NX79" s="35"/>
      <c r="NY79" s="35"/>
      <c r="NZ79" s="35"/>
      <c r="OA79" s="35"/>
      <c r="OB79" s="35"/>
      <c r="OC79" s="35"/>
      <c r="OD79" s="35"/>
      <c r="OE79" s="35"/>
      <c r="OF79" s="35"/>
      <c r="OG79" s="35"/>
      <c r="OH79" s="35"/>
      <c r="OI79" s="35"/>
      <c r="OJ79" s="35"/>
      <c r="OK79" s="35"/>
      <c r="OL79" s="35"/>
    </row>
    <row r="80" spans="1:402" x14ac:dyDescent="0.25">
      <c r="A80" s="11" t="s">
        <v>44</v>
      </c>
      <c r="B80" s="16" t="s">
        <v>182</v>
      </c>
      <c r="C80" s="27">
        <v>1393.92</v>
      </c>
      <c r="D80" s="27">
        <v>2824.0810000000001</v>
      </c>
      <c r="E80" s="27">
        <v>6355.2240000000002</v>
      </c>
      <c r="F80" s="27">
        <v>3305.337</v>
      </c>
      <c r="G80" s="27">
        <v>2697.9639999999999</v>
      </c>
      <c r="H80" s="27">
        <v>4806.6689999999999</v>
      </c>
      <c r="I80" s="27">
        <v>2162.8620000000001</v>
      </c>
      <c r="J80" s="27">
        <v>1681.201</v>
      </c>
      <c r="K80" s="27">
        <v>2656.6770000000001</v>
      </c>
      <c r="L80" s="27">
        <v>1387.5820000000001</v>
      </c>
      <c r="M80" s="27">
        <v>3397.9070000000002</v>
      </c>
      <c r="N80" s="27">
        <v>6460.2349999999997</v>
      </c>
      <c r="O80" s="27">
        <v>4603.2520000000004</v>
      </c>
      <c r="P80" s="27">
        <v>2119.2020000000002</v>
      </c>
      <c r="Q80" s="27">
        <v>3797.8470000000002</v>
      </c>
      <c r="R80" s="28">
        <v>3000.5920000000001</v>
      </c>
      <c r="S80" s="28">
        <v>6087.7860000000001</v>
      </c>
      <c r="T80" s="28">
        <v>2372.62</v>
      </c>
      <c r="U80" s="28">
        <v>12676.46</v>
      </c>
      <c r="V80" s="28">
        <v>4512.9250000000002</v>
      </c>
      <c r="W80" s="28">
        <v>3498.7860000000001</v>
      </c>
      <c r="X80" s="28">
        <v>2766.9340000000002</v>
      </c>
      <c r="Y80" s="28">
        <v>1963.23</v>
      </c>
      <c r="Z80" s="28">
        <v>2693.2840000000001</v>
      </c>
      <c r="AA80" s="28">
        <v>2459.37</v>
      </c>
      <c r="AB80" s="28">
        <v>3560.462</v>
      </c>
      <c r="AC80" s="28">
        <v>2454.0839999999998</v>
      </c>
      <c r="AD80" s="28">
        <v>1670.9659999999999</v>
      </c>
      <c r="AE80" s="28">
        <v>8224.2929999999997</v>
      </c>
      <c r="AF80" s="28">
        <v>4999.6670000000004</v>
      </c>
      <c r="AG80" s="28">
        <v>3579.7510000000002</v>
      </c>
      <c r="AH80" s="28">
        <v>9244.732</v>
      </c>
      <c r="AI80" s="28">
        <v>7567.95</v>
      </c>
      <c r="AJ80" s="28">
        <v>1695.624</v>
      </c>
      <c r="AK80" s="28">
        <v>3491.3359999999998</v>
      </c>
      <c r="AL80" s="28">
        <v>2315.0700000000002</v>
      </c>
      <c r="AM80" s="28">
        <v>5336.8339999999998</v>
      </c>
      <c r="AN80" s="28">
        <v>3247.1109999999999</v>
      </c>
      <c r="AO80" s="28">
        <v>9366.0830000000005</v>
      </c>
      <c r="AP80" s="28">
        <v>9924.2690000000002</v>
      </c>
      <c r="AQ80" s="28">
        <v>6175.2120000000004</v>
      </c>
      <c r="AR80" s="28">
        <v>15995.364</v>
      </c>
      <c r="AS80" s="28">
        <v>2260.9899999999998</v>
      </c>
      <c r="AT80" s="28">
        <v>5122.04</v>
      </c>
      <c r="AU80" s="28">
        <v>7225.1019999999999</v>
      </c>
      <c r="AV80" s="28">
        <v>6880.3919999999998</v>
      </c>
      <c r="AW80" s="28">
        <v>7823.1369999999997</v>
      </c>
      <c r="AX80" s="28">
        <v>13899.460999999999</v>
      </c>
      <c r="AY80" s="28">
        <v>10343.843999999999</v>
      </c>
      <c r="AZ80" s="28">
        <v>10702.061</v>
      </c>
      <c r="BA80" s="28">
        <v>10012.002</v>
      </c>
      <c r="BB80" s="28">
        <v>10814.67</v>
      </c>
      <c r="BC80" s="28">
        <v>14823.218999999999</v>
      </c>
      <c r="BD80" s="28">
        <v>11719.101000000001</v>
      </c>
      <c r="BE80" s="28">
        <v>8407.4650000000001</v>
      </c>
      <c r="BF80" s="28">
        <v>5151.8230000000003</v>
      </c>
      <c r="BG80" s="28">
        <v>8843.4689999999991</v>
      </c>
      <c r="BH80" s="28">
        <v>9884.8379999999997</v>
      </c>
      <c r="BI80" s="28">
        <v>13198.406999999999</v>
      </c>
      <c r="BJ80" s="28">
        <v>30580.263999999999</v>
      </c>
      <c r="BK80" s="28">
        <v>12406.321</v>
      </c>
      <c r="BL80" s="28">
        <v>9576.0329999999994</v>
      </c>
      <c r="BM80" s="28">
        <v>13285.92</v>
      </c>
      <c r="BN80" s="28">
        <v>6168.4669999999996</v>
      </c>
      <c r="BO80" s="28">
        <v>6961.7110000000002</v>
      </c>
      <c r="BP80" s="27">
        <v>11462.235000000001</v>
      </c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  <c r="MN80" s="35"/>
      <c r="MO80" s="35"/>
      <c r="MP80" s="35"/>
      <c r="MQ80" s="35"/>
      <c r="MR80" s="35"/>
      <c r="MS80" s="35"/>
      <c r="MT80" s="35"/>
      <c r="MU80" s="35"/>
      <c r="MV80" s="35"/>
      <c r="MW80" s="35"/>
      <c r="MX80" s="35"/>
      <c r="MY80" s="35"/>
      <c r="MZ80" s="35"/>
      <c r="NA80" s="35"/>
      <c r="NB80" s="35"/>
      <c r="NC80" s="35"/>
      <c r="ND80" s="35"/>
      <c r="NE80" s="35"/>
      <c r="NF80" s="35"/>
      <c r="NG80" s="35"/>
      <c r="NH80" s="35"/>
      <c r="NI80" s="35"/>
      <c r="NJ80" s="35"/>
      <c r="NK80" s="35"/>
      <c r="NL80" s="35"/>
      <c r="NM80" s="35"/>
      <c r="NN80" s="35"/>
      <c r="NO80" s="35"/>
      <c r="NP80" s="35"/>
      <c r="NQ80" s="35"/>
      <c r="NR80" s="35"/>
      <c r="NS80" s="35"/>
      <c r="NT80" s="35"/>
      <c r="NU80" s="35"/>
      <c r="NV80" s="35"/>
      <c r="NW80" s="35"/>
      <c r="NX80" s="35"/>
      <c r="NY80" s="35"/>
      <c r="NZ80" s="35"/>
      <c r="OA80" s="35"/>
      <c r="OB80" s="35"/>
      <c r="OC80" s="35"/>
      <c r="OD80" s="35"/>
      <c r="OE80" s="35"/>
      <c r="OF80" s="35"/>
      <c r="OG80" s="35"/>
      <c r="OH80" s="35"/>
      <c r="OI80" s="35"/>
      <c r="OJ80" s="35"/>
      <c r="OK80" s="35"/>
      <c r="OL80" s="35"/>
    </row>
    <row r="81" spans="1:403" x14ac:dyDescent="0.25">
      <c r="A81" s="9" t="s">
        <v>44</v>
      </c>
      <c r="B81" s="15" t="s">
        <v>183</v>
      </c>
      <c r="C81" s="25">
        <v>5504.76</v>
      </c>
      <c r="D81" s="25">
        <v>12706.991</v>
      </c>
      <c r="E81" s="25">
        <v>25024.638999999999</v>
      </c>
      <c r="F81" s="25">
        <v>12827.78</v>
      </c>
      <c r="G81" s="25">
        <v>8929.0949999999993</v>
      </c>
      <c r="H81" s="25">
        <v>16113.436</v>
      </c>
      <c r="I81" s="25">
        <v>8573.5229999999992</v>
      </c>
      <c r="J81" s="25">
        <v>6743.625</v>
      </c>
      <c r="K81" s="25">
        <v>11658.282999999999</v>
      </c>
      <c r="L81" s="25">
        <v>8705.4670000000006</v>
      </c>
      <c r="M81" s="25">
        <v>10757.199000000001</v>
      </c>
      <c r="N81" s="25">
        <v>19908.82</v>
      </c>
      <c r="O81" s="25">
        <v>28353.664000000001</v>
      </c>
      <c r="P81" s="25">
        <v>11472.218000000001</v>
      </c>
      <c r="Q81" s="25">
        <v>17316.5</v>
      </c>
      <c r="R81" s="26">
        <v>20780.754000000001</v>
      </c>
      <c r="S81" s="26">
        <v>39361.730000000003</v>
      </c>
      <c r="T81" s="26">
        <v>15563.868</v>
      </c>
      <c r="U81" s="26">
        <v>37206.285000000003</v>
      </c>
      <c r="V81" s="26">
        <v>17028.84</v>
      </c>
      <c r="W81" s="26">
        <v>24745.868999999999</v>
      </c>
      <c r="X81" s="26">
        <v>16457.208999999999</v>
      </c>
      <c r="Y81" s="26">
        <v>12307.075999999999</v>
      </c>
      <c r="Z81" s="26">
        <v>10026.093999999999</v>
      </c>
      <c r="AA81" s="26">
        <v>13594.785</v>
      </c>
      <c r="AB81" s="26">
        <v>17748.303</v>
      </c>
      <c r="AC81" s="26">
        <v>11105.094999999999</v>
      </c>
      <c r="AD81" s="26">
        <v>7212.71</v>
      </c>
      <c r="AE81" s="26">
        <v>23478.136999999999</v>
      </c>
      <c r="AF81" s="26">
        <v>20125.273000000001</v>
      </c>
      <c r="AG81" s="26">
        <v>22497.559000000001</v>
      </c>
      <c r="AH81" s="26">
        <v>46059.542999999998</v>
      </c>
      <c r="AI81" s="26">
        <v>49336.887000000002</v>
      </c>
      <c r="AJ81" s="26">
        <v>10551.624</v>
      </c>
      <c r="AK81" s="26">
        <v>14011.563</v>
      </c>
      <c r="AL81" s="26">
        <v>13267.906999999999</v>
      </c>
      <c r="AM81" s="26">
        <v>19925.715</v>
      </c>
      <c r="AN81" s="26">
        <v>12552.879000000001</v>
      </c>
      <c r="AO81" s="26">
        <v>33745.046999999999</v>
      </c>
      <c r="AP81" s="26">
        <v>34981.847999999998</v>
      </c>
      <c r="AQ81" s="26">
        <v>28620.365000000002</v>
      </c>
      <c r="AR81" s="26">
        <v>50146.934000000001</v>
      </c>
      <c r="AS81" s="26">
        <v>16272.425999999999</v>
      </c>
      <c r="AT81" s="26">
        <v>14892.707</v>
      </c>
      <c r="AU81" s="26">
        <v>19433.91</v>
      </c>
      <c r="AV81" s="26">
        <v>14219.439</v>
      </c>
      <c r="AW81" s="26">
        <v>15540.992</v>
      </c>
      <c r="AX81" s="26">
        <v>54621.366999999998</v>
      </c>
      <c r="AY81" s="26">
        <v>38989.68</v>
      </c>
      <c r="AZ81" s="26">
        <v>53033.616999999998</v>
      </c>
      <c r="BA81" s="26">
        <v>39178.292999999998</v>
      </c>
      <c r="BB81" s="26">
        <v>40120.523000000001</v>
      </c>
      <c r="BC81" s="26">
        <v>55277.440999999999</v>
      </c>
      <c r="BD81" s="26">
        <v>38000.555</v>
      </c>
      <c r="BE81" s="26">
        <v>27582.234</v>
      </c>
      <c r="BF81" s="26">
        <v>21504.726999999999</v>
      </c>
      <c r="BG81" s="26">
        <v>39730.508000000002</v>
      </c>
      <c r="BH81" s="26">
        <v>54883.855000000003</v>
      </c>
      <c r="BI81" s="26">
        <v>55479.972999999998</v>
      </c>
      <c r="BJ81" s="26">
        <v>82188.570000000007</v>
      </c>
      <c r="BK81" s="26">
        <v>57573.254000000001</v>
      </c>
      <c r="BL81" s="26">
        <v>36202.347999999998</v>
      </c>
      <c r="BM81" s="26">
        <v>28217.261999999999</v>
      </c>
      <c r="BN81" s="26">
        <v>21951.291000000001</v>
      </c>
      <c r="BO81" s="26">
        <v>29723.48</v>
      </c>
      <c r="BP81" s="25">
        <v>45207.902000000002</v>
      </c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  <c r="MN81" s="35"/>
      <c r="MO81" s="35"/>
      <c r="MP81" s="35"/>
      <c r="MQ81" s="35"/>
      <c r="MR81" s="35"/>
      <c r="MS81" s="35"/>
      <c r="MT81" s="35"/>
      <c r="MU81" s="35"/>
      <c r="MV81" s="35"/>
      <c r="MW81" s="35"/>
      <c r="MX81" s="35"/>
      <c r="MY81" s="35"/>
      <c r="MZ81" s="35"/>
      <c r="NA81" s="35"/>
      <c r="NB81" s="35"/>
      <c r="NC81" s="35"/>
      <c r="ND81" s="35"/>
      <c r="NE81" s="35"/>
      <c r="NF81" s="35"/>
      <c r="NG81" s="35"/>
      <c r="NH81" s="35"/>
      <c r="NI81" s="35"/>
      <c r="NJ81" s="35"/>
      <c r="NK81" s="35"/>
      <c r="NL81" s="35"/>
      <c r="NM81" s="35"/>
      <c r="NN81" s="35"/>
      <c r="NO81" s="35"/>
      <c r="NP81" s="35"/>
      <c r="NQ81" s="35"/>
      <c r="NR81" s="35"/>
      <c r="NS81" s="35"/>
      <c r="NT81" s="35"/>
      <c r="NU81" s="35"/>
      <c r="NV81" s="35"/>
      <c r="NW81" s="35"/>
      <c r="NX81" s="35"/>
      <c r="NY81" s="35"/>
      <c r="NZ81" s="35"/>
      <c r="OA81" s="35"/>
      <c r="OB81" s="35"/>
      <c r="OC81" s="35"/>
      <c r="OD81" s="35"/>
      <c r="OE81" s="35"/>
      <c r="OF81" s="35"/>
      <c r="OG81" s="35"/>
      <c r="OH81" s="35"/>
      <c r="OI81" s="35"/>
      <c r="OJ81" s="35"/>
      <c r="OK81" s="35"/>
      <c r="OL81" s="35"/>
    </row>
    <row r="82" spans="1:403" s="11" customFormat="1" x14ac:dyDescent="0.25">
      <c r="A82" s="11" t="s">
        <v>44</v>
      </c>
      <c r="B82" s="11" t="s">
        <v>184</v>
      </c>
      <c r="C82" s="29" t="s">
        <v>326</v>
      </c>
      <c r="D82" s="29">
        <v>2011.787</v>
      </c>
      <c r="E82" s="29">
        <v>2269.6750000000002</v>
      </c>
      <c r="F82" s="29">
        <v>1978.152</v>
      </c>
      <c r="G82" s="29">
        <v>1358.998</v>
      </c>
      <c r="H82" s="29">
        <v>2084.0940000000001</v>
      </c>
      <c r="I82" s="29">
        <v>1811.548</v>
      </c>
      <c r="J82" s="29">
        <v>1277.8209999999999</v>
      </c>
      <c r="K82" s="29">
        <v>2064.0010000000002</v>
      </c>
      <c r="L82" s="29">
        <v>843.10900000000004</v>
      </c>
      <c r="M82" s="29">
        <v>2258.0610000000001</v>
      </c>
      <c r="N82" s="29">
        <v>5207.38</v>
      </c>
      <c r="O82" s="29">
        <v>2754.1030000000001</v>
      </c>
      <c r="P82" s="29">
        <v>859.73199999999997</v>
      </c>
      <c r="Q82" s="29">
        <v>1792.8969999999999</v>
      </c>
      <c r="R82" s="29">
        <v>1754.0129999999999</v>
      </c>
      <c r="S82" s="29">
        <v>2975.0509999999999</v>
      </c>
      <c r="T82" s="29">
        <v>1083.442</v>
      </c>
      <c r="U82" s="29">
        <v>5376.8230000000003</v>
      </c>
      <c r="V82" s="29">
        <v>3512.672</v>
      </c>
      <c r="W82" s="29">
        <v>2312.9760000000001</v>
      </c>
      <c r="X82" s="29">
        <v>2423.319</v>
      </c>
      <c r="Y82" s="29">
        <v>1847.559</v>
      </c>
      <c r="Z82" s="29">
        <v>2230.701</v>
      </c>
      <c r="AA82" s="29">
        <v>1507.8109999999999</v>
      </c>
      <c r="AB82" s="29">
        <v>1320.402</v>
      </c>
      <c r="AC82" s="29">
        <v>1838.25</v>
      </c>
      <c r="AD82" s="29">
        <v>1631.731</v>
      </c>
      <c r="AE82" s="29">
        <v>2320.3339999999998</v>
      </c>
      <c r="AF82" s="29">
        <v>3178.2919999999999</v>
      </c>
      <c r="AG82" s="29">
        <v>1848.9459999999999</v>
      </c>
      <c r="AH82" s="29">
        <v>4084.451</v>
      </c>
      <c r="AI82" s="29">
        <v>5332.7110000000002</v>
      </c>
      <c r="AJ82" s="29">
        <v>1456.01</v>
      </c>
      <c r="AK82" s="29">
        <v>1888.134</v>
      </c>
      <c r="AL82" s="29">
        <v>1556.1289999999999</v>
      </c>
      <c r="AM82" s="29">
        <v>1900.0060000000001</v>
      </c>
      <c r="AN82" s="29">
        <v>1552.347</v>
      </c>
      <c r="AO82" s="29">
        <v>3662.8069999999998</v>
      </c>
      <c r="AP82" s="29">
        <v>905.94</v>
      </c>
      <c r="AQ82" s="29">
        <v>1850.21</v>
      </c>
      <c r="AR82" s="29">
        <v>3363.8130000000001</v>
      </c>
      <c r="AS82" s="29">
        <v>1883.4369999999999</v>
      </c>
      <c r="AT82" s="29">
        <v>2083.944</v>
      </c>
      <c r="AU82" s="29">
        <v>3705.8119999999999</v>
      </c>
      <c r="AV82" s="29">
        <v>4063.54</v>
      </c>
      <c r="AW82" s="29">
        <v>1760.019</v>
      </c>
      <c r="AX82" s="29">
        <v>2732.4110000000001</v>
      </c>
      <c r="AY82" s="29">
        <v>1919.4960000000001</v>
      </c>
      <c r="AZ82" s="29">
        <v>1960.691</v>
      </c>
      <c r="BA82" s="29">
        <v>3907.8380000000002</v>
      </c>
      <c r="BB82" s="29">
        <v>3665.16</v>
      </c>
      <c r="BC82" s="29">
        <v>3397.732</v>
      </c>
      <c r="BD82" s="29">
        <v>2726.9630000000002</v>
      </c>
      <c r="BE82" s="29">
        <v>2493.2559999999999</v>
      </c>
      <c r="BF82" s="29">
        <v>1232.779</v>
      </c>
      <c r="BG82" s="29">
        <v>2591.056</v>
      </c>
      <c r="BH82" s="29">
        <v>1902.231</v>
      </c>
      <c r="BI82" s="29">
        <v>1900.134</v>
      </c>
      <c r="BJ82" s="29">
        <v>7364.5959999999995</v>
      </c>
      <c r="BK82" s="29">
        <v>2958.3220000000001</v>
      </c>
      <c r="BL82" s="29">
        <v>2176.3670000000002</v>
      </c>
      <c r="BM82" s="29">
        <v>2827.46</v>
      </c>
      <c r="BN82" s="29">
        <v>1989.692</v>
      </c>
      <c r="BO82" s="29">
        <v>1105.337</v>
      </c>
      <c r="BP82" s="29">
        <v>2667.0749999999998</v>
      </c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  <c r="IX82" s="37"/>
      <c r="IY82" s="37"/>
      <c r="IZ82" s="37"/>
      <c r="JA82" s="37"/>
      <c r="JB82" s="37"/>
      <c r="JC82" s="37"/>
      <c r="JD82" s="37"/>
      <c r="JE82" s="37"/>
      <c r="JF82" s="37"/>
      <c r="JG82" s="37"/>
      <c r="JH82" s="37"/>
      <c r="JI82" s="37"/>
      <c r="JJ82" s="37"/>
      <c r="JK82" s="37"/>
      <c r="JL82" s="37"/>
      <c r="JM82" s="37"/>
      <c r="JN82" s="37"/>
      <c r="JO82" s="37"/>
      <c r="JP82" s="37"/>
      <c r="JQ82" s="37"/>
      <c r="JR82" s="37"/>
      <c r="JS82" s="37"/>
      <c r="JT82" s="37"/>
      <c r="JU82" s="37"/>
      <c r="JV82" s="37"/>
      <c r="JW82" s="37"/>
      <c r="JX82" s="37"/>
      <c r="JY82" s="37"/>
      <c r="JZ82" s="37"/>
      <c r="KA82" s="37"/>
      <c r="KB82" s="37"/>
      <c r="KC82" s="37"/>
      <c r="KD82" s="37"/>
      <c r="KE82" s="37"/>
      <c r="KF82" s="37"/>
      <c r="KG82" s="37"/>
      <c r="KH82" s="37"/>
      <c r="KI82" s="37"/>
      <c r="KJ82" s="37"/>
      <c r="KK82" s="37"/>
      <c r="KL82" s="37"/>
      <c r="KM82" s="37"/>
      <c r="KN82" s="37"/>
      <c r="KO82" s="37"/>
      <c r="KP82" s="37"/>
      <c r="KQ82" s="37"/>
      <c r="KR82" s="37"/>
      <c r="KS82" s="37"/>
      <c r="KT82" s="37"/>
      <c r="KU82" s="37"/>
      <c r="KV82" s="37"/>
      <c r="KW82" s="37"/>
      <c r="KX82" s="37"/>
      <c r="KY82" s="37"/>
      <c r="KZ82" s="37"/>
      <c r="LA82" s="37"/>
      <c r="LB82" s="37"/>
      <c r="LC82" s="37"/>
      <c r="LD82" s="37"/>
      <c r="LE82" s="37"/>
      <c r="LF82" s="37"/>
      <c r="LG82" s="37"/>
      <c r="LH82" s="37"/>
      <c r="LI82" s="37"/>
      <c r="LJ82" s="37"/>
      <c r="LK82" s="37"/>
      <c r="LL82" s="37"/>
      <c r="LM82" s="37"/>
      <c r="LN82" s="37"/>
      <c r="LO82" s="37"/>
      <c r="LP82" s="37"/>
      <c r="LQ82" s="37"/>
      <c r="LR82" s="37"/>
      <c r="LS82" s="37"/>
      <c r="LT82" s="37"/>
      <c r="LU82" s="37"/>
      <c r="LV82" s="37"/>
      <c r="LW82" s="37"/>
      <c r="LX82" s="37"/>
      <c r="LY82" s="37"/>
      <c r="LZ82" s="37"/>
      <c r="MA82" s="37"/>
      <c r="MB82" s="37"/>
      <c r="MC82" s="37"/>
      <c r="MD82" s="37"/>
      <c r="ME82" s="37"/>
      <c r="MF82" s="37"/>
      <c r="MG82" s="37"/>
      <c r="MH82" s="37"/>
      <c r="MI82" s="37"/>
      <c r="MJ82" s="37"/>
      <c r="MK82" s="37"/>
      <c r="ML82" s="37"/>
      <c r="MM82" s="37"/>
      <c r="MN82" s="37"/>
      <c r="MO82" s="37"/>
      <c r="MP82" s="37"/>
      <c r="MQ82" s="37"/>
      <c r="MR82" s="37"/>
      <c r="MS82" s="37"/>
      <c r="MT82" s="37"/>
      <c r="MU82" s="37"/>
      <c r="MV82" s="37"/>
      <c r="MW82" s="37"/>
      <c r="MX82" s="37"/>
      <c r="MY82" s="37"/>
      <c r="MZ82" s="37"/>
      <c r="NA82" s="37"/>
      <c r="NB82" s="37"/>
      <c r="NC82" s="37"/>
      <c r="ND82" s="37"/>
      <c r="NE82" s="37"/>
      <c r="NF82" s="37"/>
      <c r="NG82" s="37"/>
      <c r="NH82" s="37"/>
      <c r="NI82" s="37"/>
      <c r="NJ82" s="37"/>
      <c r="NK82" s="37"/>
      <c r="NL82" s="37"/>
      <c r="NM82" s="37"/>
      <c r="NN82" s="37"/>
      <c r="NO82" s="37"/>
      <c r="NP82" s="37"/>
      <c r="NQ82" s="37"/>
      <c r="NR82" s="37"/>
      <c r="NS82" s="37"/>
      <c r="NT82" s="37"/>
      <c r="NU82" s="37"/>
      <c r="NV82" s="37"/>
      <c r="NW82" s="37"/>
      <c r="NX82" s="37"/>
      <c r="NY82" s="37"/>
      <c r="NZ82" s="37"/>
      <c r="OA82" s="37"/>
      <c r="OB82" s="37"/>
      <c r="OC82" s="37"/>
      <c r="OD82" s="37"/>
      <c r="OE82" s="37"/>
      <c r="OF82" s="37"/>
      <c r="OG82" s="37"/>
      <c r="OH82" s="37"/>
      <c r="OI82" s="37"/>
      <c r="OJ82" s="37"/>
      <c r="OK82" s="37"/>
      <c r="OL82" s="37"/>
      <c r="OM82" s="12"/>
    </row>
    <row r="83" spans="1:403" x14ac:dyDescent="0.25">
      <c r="A83" s="9" t="s">
        <v>44</v>
      </c>
      <c r="B83" s="15" t="s">
        <v>185</v>
      </c>
      <c r="C83" s="25" t="s">
        <v>326</v>
      </c>
      <c r="D83" s="25">
        <v>1127.5260000000001</v>
      </c>
      <c r="E83" s="25">
        <v>1347.1990000000001</v>
      </c>
      <c r="F83" s="25">
        <v>1313.4259999999999</v>
      </c>
      <c r="G83" s="25">
        <v>929.06700000000001</v>
      </c>
      <c r="H83" s="25">
        <v>1262.5909999999999</v>
      </c>
      <c r="I83" s="25">
        <v>1175.289</v>
      </c>
      <c r="J83" s="25">
        <v>919.11699999999996</v>
      </c>
      <c r="K83" s="25">
        <v>1237.3800000000001</v>
      </c>
      <c r="L83" s="25" t="s">
        <v>326</v>
      </c>
      <c r="M83" s="25" t="s">
        <v>326</v>
      </c>
      <c r="N83" s="25">
        <v>2920.4</v>
      </c>
      <c r="O83" s="25">
        <v>1700.7090000000001</v>
      </c>
      <c r="P83" s="25" t="s">
        <v>326</v>
      </c>
      <c r="Q83" s="25">
        <v>1055.6110000000001</v>
      </c>
      <c r="R83" s="26">
        <v>1323.7619999999999</v>
      </c>
      <c r="S83" s="26">
        <v>1785.95</v>
      </c>
      <c r="T83" s="26" t="s">
        <v>326</v>
      </c>
      <c r="U83" s="26">
        <v>6659.6059999999998</v>
      </c>
      <c r="V83" s="26">
        <v>2508.48</v>
      </c>
      <c r="W83" s="26">
        <v>2697.5349999999999</v>
      </c>
      <c r="X83" s="26">
        <v>1555.491</v>
      </c>
      <c r="Y83" s="26">
        <v>1431.6759999999999</v>
      </c>
      <c r="Z83" s="26">
        <v>1554.5360000000001</v>
      </c>
      <c r="AA83" s="26" t="s">
        <v>326</v>
      </c>
      <c r="AB83" s="26">
        <v>1415.518</v>
      </c>
      <c r="AC83" s="26" t="s">
        <v>326</v>
      </c>
      <c r="AD83" s="26">
        <v>1147.124</v>
      </c>
      <c r="AE83" s="26">
        <v>2299.2550000000001</v>
      </c>
      <c r="AF83" s="26">
        <v>2067.8420000000001</v>
      </c>
      <c r="AG83" s="26">
        <v>1470.6959999999999</v>
      </c>
      <c r="AH83" s="26">
        <v>1353.27</v>
      </c>
      <c r="AI83" s="26">
        <v>5432.4549999999999</v>
      </c>
      <c r="AJ83" s="26" t="s">
        <v>326</v>
      </c>
      <c r="AK83" s="26">
        <v>910.36900000000003</v>
      </c>
      <c r="AL83" s="26">
        <v>1045.384</v>
      </c>
      <c r="AM83" s="26">
        <v>974.68</v>
      </c>
      <c r="AN83" s="26" t="s">
        <v>326</v>
      </c>
      <c r="AO83" s="26">
        <v>5906.2870000000003</v>
      </c>
      <c r="AP83" s="26">
        <v>3409.7280000000001</v>
      </c>
      <c r="AQ83" s="26">
        <v>917.09199999999998</v>
      </c>
      <c r="AR83" s="26">
        <v>3109.4670000000001</v>
      </c>
      <c r="AS83" s="26" t="s">
        <v>326</v>
      </c>
      <c r="AT83" s="26">
        <v>1606.9870000000001</v>
      </c>
      <c r="AU83" s="26">
        <v>3352.5569999999998</v>
      </c>
      <c r="AV83" s="26">
        <v>2716.569</v>
      </c>
      <c r="AW83" s="26">
        <v>1768.5060000000001</v>
      </c>
      <c r="AX83" s="26">
        <v>3970.5129999999999</v>
      </c>
      <c r="AY83" s="26">
        <v>1510.25</v>
      </c>
      <c r="AZ83" s="26">
        <v>1635.653</v>
      </c>
      <c r="BA83" s="26">
        <v>2443.826</v>
      </c>
      <c r="BB83" s="26">
        <v>3804.0970000000002</v>
      </c>
      <c r="BC83" s="26">
        <v>2665.826</v>
      </c>
      <c r="BD83" s="26">
        <v>2797.9520000000002</v>
      </c>
      <c r="BE83" s="26">
        <v>1661.3789999999999</v>
      </c>
      <c r="BF83" s="26">
        <v>900.18799999999999</v>
      </c>
      <c r="BG83" s="26">
        <v>4262.6760000000004</v>
      </c>
      <c r="BH83" s="26">
        <v>2030.5989999999999</v>
      </c>
      <c r="BI83" s="26">
        <v>1999.75</v>
      </c>
      <c r="BJ83" s="26">
        <v>9213.6869999999999</v>
      </c>
      <c r="BK83" s="26">
        <v>3637.1529999999998</v>
      </c>
      <c r="BL83" s="26">
        <v>2967.6329999999998</v>
      </c>
      <c r="BM83" s="26">
        <v>3167.009</v>
      </c>
      <c r="BN83" s="26">
        <v>1494.4390000000001</v>
      </c>
      <c r="BO83" s="26" t="s">
        <v>326</v>
      </c>
      <c r="BP83" s="25">
        <v>2105.7359999999999</v>
      </c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  <c r="MN83" s="35"/>
      <c r="MO83" s="35"/>
      <c r="MP83" s="35"/>
      <c r="MQ83" s="35"/>
      <c r="MR83" s="35"/>
      <c r="MS83" s="35"/>
      <c r="MT83" s="35"/>
      <c r="MU83" s="35"/>
      <c r="MV83" s="35"/>
      <c r="MW83" s="35"/>
      <c r="MX83" s="35"/>
      <c r="MY83" s="35"/>
      <c r="MZ83" s="35"/>
      <c r="NA83" s="35"/>
      <c r="NB83" s="35"/>
      <c r="NC83" s="35"/>
      <c r="ND83" s="35"/>
      <c r="NE83" s="35"/>
      <c r="NF83" s="35"/>
      <c r="NG83" s="35"/>
      <c r="NH83" s="35"/>
      <c r="NI83" s="35"/>
      <c r="NJ83" s="35"/>
      <c r="NK83" s="35"/>
      <c r="NL83" s="35"/>
      <c r="NM83" s="35"/>
      <c r="NN83" s="35"/>
      <c r="NO83" s="35"/>
      <c r="NP83" s="35"/>
      <c r="NQ83" s="35"/>
      <c r="NR83" s="35"/>
      <c r="NS83" s="35"/>
      <c r="NT83" s="35"/>
      <c r="NU83" s="35"/>
      <c r="NV83" s="35"/>
      <c r="NW83" s="35"/>
      <c r="NX83" s="35"/>
      <c r="NY83" s="35"/>
      <c r="NZ83" s="35"/>
      <c r="OA83" s="35"/>
      <c r="OB83" s="35"/>
      <c r="OC83" s="35"/>
      <c r="OD83" s="35"/>
      <c r="OE83" s="35"/>
      <c r="OF83" s="35"/>
      <c r="OG83" s="35"/>
      <c r="OH83" s="35"/>
      <c r="OI83" s="35"/>
      <c r="OJ83" s="35"/>
      <c r="OK83" s="35"/>
      <c r="OL83" s="35"/>
    </row>
    <row r="84" spans="1:403" x14ac:dyDescent="0.25">
      <c r="A84" s="11" t="s">
        <v>44</v>
      </c>
      <c r="B84" s="16" t="s">
        <v>186</v>
      </c>
      <c r="C84" s="27">
        <v>2181.9279999999999</v>
      </c>
      <c r="D84" s="27">
        <v>4044.9009999999998</v>
      </c>
      <c r="E84" s="27">
        <v>6668.8329999999996</v>
      </c>
      <c r="F84" s="27">
        <v>4135.88</v>
      </c>
      <c r="G84" s="27">
        <v>3471.779</v>
      </c>
      <c r="H84" s="27">
        <v>4865.4539999999997</v>
      </c>
      <c r="I84" s="27">
        <v>3753.5520000000001</v>
      </c>
      <c r="J84" s="27">
        <v>3004.0030000000002</v>
      </c>
      <c r="K84" s="27">
        <v>4246.4279999999999</v>
      </c>
      <c r="L84" s="27">
        <v>2059.7159999999999</v>
      </c>
      <c r="M84" s="27">
        <v>3303.576</v>
      </c>
      <c r="N84" s="27">
        <v>5438.2340000000004</v>
      </c>
      <c r="O84" s="27">
        <v>4848.0060000000003</v>
      </c>
      <c r="P84" s="27">
        <v>1771.09</v>
      </c>
      <c r="Q84" s="27">
        <v>4680.0249999999996</v>
      </c>
      <c r="R84" s="28">
        <v>3552.03</v>
      </c>
      <c r="S84" s="28">
        <v>5633.8909999999996</v>
      </c>
      <c r="T84" s="28">
        <v>2783.6680000000001</v>
      </c>
      <c r="U84" s="28">
        <v>9042.0959999999995</v>
      </c>
      <c r="V84" s="28">
        <v>5326.3220000000001</v>
      </c>
      <c r="W84" s="28">
        <v>6613.625</v>
      </c>
      <c r="X84" s="28">
        <v>3677.7240000000002</v>
      </c>
      <c r="Y84" s="28">
        <v>3991.9369999999999</v>
      </c>
      <c r="Z84" s="28">
        <v>4100.8490000000002</v>
      </c>
      <c r="AA84" s="28">
        <v>3248.904</v>
      </c>
      <c r="AB84" s="28">
        <v>3778.1410000000001</v>
      </c>
      <c r="AC84" s="28">
        <v>3281.93</v>
      </c>
      <c r="AD84" s="28">
        <v>3568.3939999999998</v>
      </c>
      <c r="AE84" s="28">
        <v>5951.5190000000002</v>
      </c>
      <c r="AF84" s="28">
        <v>4504.87</v>
      </c>
      <c r="AG84" s="28">
        <v>3399.2710000000002</v>
      </c>
      <c r="AH84" s="28">
        <v>7511.0079999999998</v>
      </c>
      <c r="AI84" s="28">
        <v>7637.7929999999997</v>
      </c>
      <c r="AJ84" s="28">
        <v>1826.72</v>
      </c>
      <c r="AK84" s="28">
        <v>2670.58</v>
      </c>
      <c r="AL84" s="28">
        <v>3564.4960000000001</v>
      </c>
      <c r="AM84" s="28">
        <v>3323.9319999999998</v>
      </c>
      <c r="AN84" s="28">
        <v>2479.4839999999999</v>
      </c>
      <c r="AO84" s="28">
        <v>8581.6229999999996</v>
      </c>
      <c r="AP84" s="28">
        <v>5167.9279999999999</v>
      </c>
      <c r="AQ84" s="28">
        <v>6063.6329999999998</v>
      </c>
      <c r="AR84" s="28">
        <v>5671.4650000000001</v>
      </c>
      <c r="AS84" s="28">
        <v>4096.6229999999996</v>
      </c>
      <c r="AT84" s="28">
        <v>5926.9380000000001</v>
      </c>
      <c r="AU84" s="28">
        <v>5610.6859999999997</v>
      </c>
      <c r="AV84" s="28">
        <v>5994.4930000000004</v>
      </c>
      <c r="AW84" s="28">
        <v>4939.415</v>
      </c>
      <c r="AX84" s="28">
        <v>6626.7479999999996</v>
      </c>
      <c r="AY84" s="28">
        <v>5324.692</v>
      </c>
      <c r="AZ84" s="28">
        <v>4705.2820000000002</v>
      </c>
      <c r="BA84" s="28">
        <v>7051.5259999999998</v>
      </c>
      <c r="BB84" s="28">
        <v>6494.2510000000002</v>
      </c>
      <c r="BC84" s="28">
        <v>6221.1639999999998</v>
      </c>
      <c r="BD84" s="28">
        <v>5873.3209999999999</v>
      </c>
      <c r="BE84" s="28">
        <v>3082.7359999999999</v>
      </c>
      <c r="BF84" s="28">
        <v>2135.741</v>
      </c>
      <c r="BG84" s="28">
        <v>5477.8459999999995</v>
      </c>
      <c r="BH84" s="28">
        <v>4107.9059999999999</v>
      </c>
      <c r="BI84" s="28">
        <v>5449.0370000000003</v>
      </c>
      <c r="BJ84" s="28">
        <v>9276.0210000000006</v>
      </c>
      <c r="BK84" s="28">
        <v>8099.3950000000004</v>
      </c>
      <c r="BL84" s="28">
        <v>4464.34</v>
      </c>
      <c r="BM84" s="28">
        <v>8172.4740000000002</v>
      </c>
      <c r="BN84" s="28">
        <v>2846.7510000000002</v>
      </c>
      <c r="BO84" s="28">
        <v>3192.8310000000001</v>
      </c>
      <c r="BP84" s="27">
        <v>4732.8609999999999</v>
      </c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  <c r="MN84" s="35"/>
      <c r="MO84" s="35"/>
      <c r="MP84" s="35"/>
      <c r="MQ84" s="35"/>
      <c r="MR84" s="35"/>
      <c r="MS84" s="35"/>
      <c r="MT84" s="35"/>
      <c r="MU84" s="35"/>
      <c r="MV84" s="35"/>
      <c r="MW84" s="35"/>
      <c r="MX84" s="35"/>
      <c r="MY84" s="35"/>
      <c r="MZ84" s="35"/>
      <c r="NA84" s="35"/>
      <c r="NB84" s="35"/>
      <c r="NC84" s="35"/>
      <c r="ND84" s="35"/>
      <c r="NE84" s="35"/>
      <c r="NF84" s="35"/>
      <c r="NG84" s="35"/>
      <c r="NH84" s="35"/>
      <c r="NI84" s="35"/>
      <c r="NJ84" s="35"/>
      <c r="NK84" s="35"/>
      <c r="NL84" s="35"/>
      <c r="NM84" s="35"/>
      <c r="NN84" s="35"/>
      <c r="NO84" s="35"/>
      <c r="NP84" s="35"/>
      <c r="NQ84" s="35"/>
      <c r="NR84" s="35"/>
      <c r="NS84" s="35"/>
      <c r="NT84" s="35"/>
      <c r="NU84" s="35"/>
      <c r="NV84" s="35"/>
      <c r="NW84" s="35"/>
      <c r="NX84" s="35"/>
      <c r="NY84" s="35"/>
      <c r="NZ84" s="35"/>
      <c r="OA84" s="35"/>
      <c r="OB84" s="35"/>
      <c r="OC84" s="35"/>
      <c r="OD84" s="35"/>
      <c r="OE84" s="35"/>
      <c r="OF84" s="35"/>
      <c r="OG84" s="35"/>
      <c r="OH84" s="35"/>
      <c r="OI84" s="35"/>
      <c r="OJ84" s="35"/>
      <c r="OK84" s="35"/>
      <c r="OL84" s="35"/>
    </row>
    <row r="85" spans="1:403" x14ac:dyDescent="0.25">
      <c r="A85" s="9" t="s">
        <v>44</v>
      </c>
      <c r="B85" s="15" t="s">
        <v>187</v>
      </c>
      <c r="C85" s="25">
        <v>1017.424</v>
      </c>
      <c r="D85" s="25">
        <v>2039.4570000000001</v>
      </c>
      <c r="E85" s="25">
        <v>2175.2420000000002</v>
      </c>
      <c r="F85" s="25">
        <v>2141.4160000000002</v>
      </c>
      <c r="G85" s="25">
        <v>1338.1790000000001</v>
      </c>
      <c r="H85" s="25">
        <v>2194.1709999999998</v>
      </c>
      <c r="I85" s="25">
        <v>1862.4090000000001</v>
      </c>
      <c r="J85" s="25">
        <v>1463.577</v>
      </c>
      <c r="K85" s="25">
        <v>2025.9190000000001</v>
      </c>
      <c r="L85" s="25">
        <v>1516.722</v>
      </c>
      <c r="M85" s="25">
        <v>2844.5279999999998</v>
      </c>
      <c r="N85" s="25">
        <v>4302.0370000000003</v>
      </c>
      <c r="O85" s="25">
        <v>2907.1280000000002</v>
      </c>
      <c r="P85" s="25">
        <v>1255.6890000000001</v>
      </c>
      <c r="Q85" s="25">
        <v>2321.9659999999999</v>
      </c>
      <c r="R85" s="26">
        <v>1881.7809999999999</v>
      </c>
      <c r="S85" s="26">
        <v>3278.384</v>
      </c>
      <c r="T85" s="26">
        <v>1149.0450000000001</v>
      </c>
      <c r="U85" s="26">
        <v>5739.29</v>
      </c>
      <c r="V85" s="26">
        <v>3241.7829999999999</v>
      </c>
      <c r="W85" s="26">
        <v>2803.5419999999999</v>
      </c>
      <c r="X85" s="26">
        <v>2603.3380000000002</v>
      </c>
      <c r="Y85" s="26">
        <v>1683.471</v>
      </c>
      <c r="Z85" s="26">
        <v>2350.4960000000001</v>
      </c>
      <c r="AA85" s="26">
        <v>1391.432</v>
      </c>
      <c r="AB85" s="26">
        <v>1392.077</v>
      </c>
      <c r="AC85" s="26">
        <v>1535.585</v>
      </c>
      <c r="AD85" s="26">
        <v>2714.26</v>
      </c>
      <c r="AE85" s="26">
        <v>3844.518</v>
      </c>
      <c r="AF85" s="26">
        <v>3301.22</v>
      </c>
      <c r="AG85" s="26">
        <v>1900.288</v>
      </c>
      <c r="AH85" s="26">
        <v>3240.6390000000001</v>
      </c>
      <c r="AI85" s="26">
        <v>5710.5739999999996</v>
      </c>
      <c r="AJ85" s="26">
        <v>1590.741</v>
      </c>
      <c r="AK85" s="26">
        <v>1789.278</v>
      </c>
      <c r="AL85" s="26">
        <v>1655.9259999999999</v>
      </c>
      <c r="AM85" s="26">
        <v>1668.4780000000001</v>
      </c>
      <c r="AN85" s="26">
        <v>1445.357</v>
      </c>
      <c r="AO85" s="26">
        <v>4160.83</v>
      </c>
      <c r="AP85" s="26">
        <v>2240.1880000000001</v>
      </c>
      <c r="AQ85" s="26">
        <v>2113.886</v>
      </c>
      <c r="AR85" s="26">
        <v>3446.201</v>
      </c>
      <c r="AS85" s="26">
        <v>1773.4079999999999</v>
      </c>
      <c r="AT85" s="26">
        <v>2347.0770000000002</v>
      </c>
      <c r="AU85" s="26">
        <v>3279.64</v>
      </c>
      <c r="AV85" s="26">
        <v>2753.4859999999999</v>
      </c>
      <c r="AW85" s="26">
        <v>1908.9949999999999</v>
      </c>
      <c r="AX85" s="26">
        <v>4464.21</v>
      </c>
      <c r="AY85" s="26">
        <v>2195.8589999999999</v>
      </c>
      <c r="AZ85" s="26">
        <v>2152.576</v>
      </c>
      <c r="BA85" s="26">
        <v>3111.87</v>
      </c>
      <c r="BB85" s="26">
        <v>4015.58</v>
      </c>
      <c r="BC85" s="26">
        <v>2993.7240000000002</v>
      </c>
      <c r="BD85" s="26">
        <v>3451.701</v>
      </c>
      <c r="BE85" s="26">
        <v>2495.6170000000002</v>
      </c>
      <c r="BF85" s="26">
        <v>991.02</v>
      </c>
      <c r="BG85" s="26">
        <v>5560.7290000000003</v>
      </c>
      <c r="BH85" s="26">
        <v>2043.989</v>
      </c>
      <c r="BI85" s="26">
        <v>2948.7829999999999</v>
      </c>
      <c r="BJ85" s="26">
        <v>8405.4760000000006</v>
      </c>
      <c r="BK85" s="26">
        <v>2397.8150000000001</v>
      </c>
      <c r="BL85" s="26">
        <v>3938.4450000000002</v>
      </c>
      <c r="BM85" s="26">
        <v>3224.62</v>
      </c>
      <c r="BN85" s="26">
        <v>2005.47</v>
      </c>
      <c r="BO85" s="26">
        <v>1118.221</v>
      </c>
      <c r="BP85" s="25">
        <v>2596.0439999999999</v>
      </c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  <c r="MN85" s="35"/>
      <c r="MO85" s="35"/>
      <c r="MP85" s="35"/>
      <c r="MQ85" s="35"/>
      <c r="MR85" s="35"/>
      <c r="MS85" s="35"/>
      <c r="MT85" s="35"/>
      <c r="MU85" s="35"/>
      <c r="MV85" s="35"/>
      <c r="MW85" s="35"/>
      <c r="MX85" s="35"/>
      <c r="MY85" s="35"/>
      <c r="MZ85" s="35"/>
      <c r="NA85" s="35"/>
      <c r="NB85" s="35"/>
      <c r="NC85" s="35"/>
      <c r="ND85" s="35"/>
      <c r="NE85" s="35"/>
      <c r="NF85" s="35"/>
      <c r="NG85" s="35"/>
      <c r="NH85" s="35"/>
      <c r="NI85" s="35"/>
      <c r="NJ85" s="35"/>
      <c r="NK85" s="35"/>
      <c r="NL85" s="35"/>
      <c r="NM85" s="35"/>
      <c r="NN85" s="35"/>
      <c r="NO85" s="35"/>
      <c r="NP85" s="35"/>
      <c r="NQ85" s="35"/>
      <c r="NR85" s="35"/>
      <c r="NS85" s="35"/>
      <c r="NT85" s="35"/>
      <c r="NU85" s="35"/>
      <c r="NV85" s="35"/>
      <c r="NW85" s="35"/>
      <c r="NX85" s="35"/>
      <c r="NY85" s="35"/>
      <c r="NZ85" s="35"/>
      <c r="OA85" s="35"/>
      <c r="OB85" s="35"/>
      <c r="OC85" s="35"/>
      <c r="OD85" s="35"/>
      <c r="OE85" s="35"/>
      <c r="OF85" s="35"/>
      <c r="OG85" s="35"/>
      <c r="OH85" s="35"/>
      <c r="OI85" s="35"/>
      <c r="OJ85" s="35"/>
      <c r="OK85" s="35"/>
      <c r="OL85" s="35"/>
    </row>
    <row r="86" spans="1:403" ht="14.25" customHeight="1" x14ac:dyDescent="0.25">
      <c r="A86" s="11" t="s">
        <v>44</v>
      </c>
      <c r="B86" s="16" t="s">
        <v>188</v>
      </c>
      <c r="C86" s="27" t="s">
        <v>326</v>
      </c>
      <c r="D86" s="27">
        <v>904.30200000000002</v>
      </c>
      <c r="E86" s="27">
        <v>1271.511</v>
      </c>
      <c r="F86" s="27">
        <v>1156.4069999999999</v>
      </c>
      <c r="G86" s="27" t="s">
        <v>326</v>
      </c>
      <c r="H86" s="27">
        <v>1486.9649999999999</v>
      </c>
      <c r="I86" s="27">
        <v>925.63</v>
      </c>
      <c r="J86" s="27" t="s">
        <v>326</v>
      </c>
      <c r="K86" s="27">
        <v>988.73199999999997</v>
      </c>
      <c r="L86" s="27" t="s">
        <v>326</v>
      </c>
      <c r="M86" s="27">
        <v>876.80399999999997</v>
      </c>
      <c r="N86" s="27">
        <v>1579.2149999999999</v>
      </c>
      <c r="O86" s="27">
        <v>1564.0509999999999</v>
      </c>
      <c r="P86" s="27" t="s">
        <v>326</v>
      </c>
      <c r="Q86" s="27" t="s">
        <v>326</v>
      </c>
      <c r="R86" s="28">
        <v>1444.1980000000001</v>
      </c>
      <c r="S86" s="28">
        <v>1574.807</v>
      </c>
      <c r="T86" s="28" t="s">
        <v>326</v>
      </c>
      <c r="U86" s="28">
        <v>3302.1419999999998</v>
      </c>
      <c r="V86" s="28">
        <v>1653.164</v>
      </c>
      <c r="W86" s="28">
        <v>2068.3629999999998</v>
      </c>
      <c r="X86" s="28">
        <v>966.29399999999998</v>
      </c>
      <c r="Y86" s="28">
        <v>1317.8219999999999</v>
      </c>
      <c r="Z86" s="28">
        <v>999.73299999999995</v>
      </c>
      <c r="AA86" s="28">
        <v>831.30200000000002</v>
      </c>
      <c r="AB86" s="28">
        <v>880.39499999999998</v>
      </c>
      <c r="AC86" s="28">
        <v>825.04899999999998</v>
      </c>
      <c r="AD86" s="28">
        <v>1608.271</v>
      </c>
      <c r="AE86" s="28">
        <v>1902.2550000000001</v>
      </c>
      <c r="AF86" s="28">
        <v>946.91499999999996</v>
      </c>
      <c r="AG86" s="28">
        <v>1151.5340000000001</v>
      </c>
      <c r="AH86" s="28">
        <v>1897.059</v>
      </c>
      <c r="AI86" s="28">
        <v>2470.355</v>
      </c>
      <c r="AJ86" s="28" t="s">
        <v>326</v>
      </c>
      <c r="AK86" s="28">
        <v>804.17</v>
      </c>
      <c r="AL86" s="28">
        <v>940.7</v>
      </c>
      <c r="AM86" s="28" t="s">
        <v>326</v>
      </c>
      <c r="AN86" s="28" t="s">
        <v>326</v>
      </c>
      <c r="AO86" s="28">
        <v>1695.508</v>
      </c>
      <c r="AP86" s="28">
        <v>1621.2260000000001</v>
      </c>
      <c r="AQ86" s="28">
        <v>1232.1849999999999</v>
      </c>
      <c r="AR86" s="28">
        <v>2563.94</v>
      </c>
      <c r="AS86" s="28">
        <v>1169.375</v>
      </c>
      <c r="AT86" s="28">
        <v>1182.634</v>
      </c>
      <c r="AU86" s="28">
        <v>1997.558</v>
      </c>
      <c r="AV86" s="28">
        <v>1268.6569999999999</v>
      </c>
      <c r="AW86" s="28" t="s">
        <v>326</v>
      </c>
      <c r="AX86" s="28">
        <v>2285.3130000000001</v>
      </c>
      <c r="AY86" s="28">
        <v>1325.376</v>
      </c>
      <c r="AZ86" s="28">
        <v>1222.9849999999999</v>
      </c>
      <c r="BA86" s="28">
        <v>1540.04</v>
      </c>
      <c r="BB86" s="28">
        <v>2502.7629999999999</v>
      </c>
      <c r="BC86" s="28">
        <v>1589.7909999999999</v>
      </c>
      <c r="BD86" s="28">
        <v>1819.981</v>
      </c>
      <c r="BE86" s="28">
        <v>850.78099999999995</v>
      </c>
      <c r="BF86" s="28" t="s">
        <v>326</v>
      </c>
      <c r="BG86" s="28">
        <v>2066.2399999999998</v>
      </c>
      <c r="BH86" s="28">
        <v>1188.607</v>
      </c>
      <c r="BI86" s="28">
        <v>1450.471</v>
      </c>
      <c r="BJ86" s="28">
        <v>4051.884</v>
      </c>
      <c r="BK86" s="28">
        <v>1557.48</v>
      </c>
      <c r="BL86" s="28">
        <v>1498.5329999999999</v>
      </c>
      <c r="BM86" s="28">
        <v>1894.4839999999999</v>
      </c>
      <c r="BN86" s="28">
        <v>805.06500000000005</v>
      </c>
      <c r="BO86" s="28">
        <v>825.26599999999996</v>
      </c>
      <c r="BP86" s="27">
        <v>1178.098</v>
      </c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  <c r="MN86" s="35"/>
      <c r="MO86" s="35"/>
      <c r="MP86" s="35"/>
      <c r="MQ86" s="35"/>
      <c r="MR86" s="35"/>
      <c r="MS86" s="35"/>
      <c r="MT86" s="35"/>
      <c r="MU86" s="35"/>
      <c r="MV86" s="35"/>
      <c r="MW86" s="35"/>
      <c r="MX86" s="35"/>
      <c r="MY86" s="35"/>
      <c r="MZ86" s="35"/>
      <c r="NA86" s="35"/>
      <c r="NB86" s="35"/>
      <c r="NC86" s="35"/>
      <c r="ND86" s="35"/>
      <c r="NE86" s="35"/>
      <c r="NF86" s="35"/>
      <c r="NG86" s="35"/>
      <c r="NH86" s="35"/>
      <c r="NI86" s="35"/>
      <c r="NJ86" s="35"/>
      <c r="NK86" s="35"/>
      <c r="NL86" s="35"/>
      <c r="NM86" s="35"/>
      <c r="NN86" s="35"/>
      <c r="NO86" s="35"/>
      <c r="NP86" s="35"/>
      <c r="NQ86" s="35"/>
      <c r="NR86" s="35"/>
      <c r="NS86" s="35"/>
      <c r="NT86" s="35"/>
      <c r="NU86" s="35"/>
      <c r="NV86" s="35"/>
      <c r="NW86" s="35"/>
      <c r="NX86" s="35"/>
      <c r="NY86" s="35"/>
      <c r="NZ86" s="35"/>
      <c r="OA86" s="35"/>
      <c r="OB86" s="35"/>
      <c r="OC86" s="35"/>
      <c r="OD86" s="35"/>
      <c r="OE86" s="35"/>
      <c r="OF86" s="35"/>
      <c r="OG86" s="35"/>
      <c r="OH86" s="35"/>
      <c r="OI86" s="35"/>
      <c r="OJ86" s="35"/>
      <c r="OK86" s="35"/>
      <c r="OL86" s="35"/>
    </row>
    <row r="87" spans="1:403" s="7" customFormat="1" x14ac:dyDescent="0.25">
      <c r="A87" s="7" t="s">
        <v>50</v>
      </c>
      <c r="B87" s="7" t="s">
        <v>49</v>
      </c>
      <c r="C87" s="32">
        <v>6320.942</v>
      </c>
      <c r="D87" s="32">
        <v>5329.384</v>
      </c>
      <c r="E87" s="32">
        <v>5454.866</v>
      </c>
      <c r="F87" s="32">
        <v>4880.9309999999996</v>
      </c>
      <c r="G87" s="32">
        <v>4964.6629999999996</v>
      </c>
      <c r="H87" s="32">
        <v>4746.1779999999999</v>
      </c>
      <c r="I87" s="32">
        <v>5360.2070000000003</v>
      </c>
      <c r="J87" s="32">
        <v>4144.2049999999999</v>
      </c>
      <c r="K87" s="32">
        <v>5146.8919999999998</v>
      </c>
      <c r="L87" s="32">
        <v>6366.7920000000004</v>
      </c>
      <c r="M87" s="32">
        <v>4478.1769999999997</v>
      </c>
      <c r="N87" s="32">
        <v>4498.1030000000001</v>
      </c>
      <c r="O87" s="32">
        <v>5092.9989999999998</v>
      </c>
      <c r="P87" s="32">
        <v>4685.973</v>
      </c>
      <c r="Q87" s="32">
        <v>4978.8620000000001</v>
      </c>
      <c r="R87" s="32">
        <v>3873.239</v>
      </c>
      <c r="S87" s="32">
        <v>4451.4449999999997</v>
      </c>
      <c r="T87" s="32">
        <v>4291.87</v>
      </c>
      <c r="U87" s="32">
        <v>5173.9629999999997</v>
      </c>
      <c r="V87" s="32">
        <v>4523.0860000000002</v>
      </c>
      <c r="W87" s="32">
        <v>4378.683</v>
      </c>
      <c r="X87" s="32">
        <v>3674.9140000000002</v>
      </c>
      <c r="Y87" s="32">
        <v>3527.4560000000001</v>
      </c>
      <c r="Z87" s="32">
        <v>4561.2809999999999</v>
      </c>
      <c r="AA87" s="32">
        <v>4316.1540000000005</v>
      </c>
      <c r="AB87" s="32">
        <v>4529.91</v>
      </c>
      <c r="AC87" s="32">
        <v>4902.3869999999997</v>
      </c>
      <c r="AD87" s="32">
        <v>4453.326</v>
      </c>
      <c r="AE87" s="32">
        <v>5137.1360000000004</v>
      </c>
      <c r="AF87" s="32">
        <v>6732.2539999999999</v>
      </c>
      <c r="AG87" s="32">
        <v>4813.2139999999999</v>
      </c>
      <c r="AH87" s="32">
        <v>3656.6640000000002</v>
      </c>
      <c r="AI87" s="32">
        <v>5973.0889999999999</v>
      </c>
      <c r="AJ87" s="32">
        <v>4816.7479999999996</v>
      </c>
      <c r="AK87" s="32">
        <v>5034.2479999999996</v>
      </c>
      <c r="AL87" s="32">
        <v>5043.6239999999998</v>
      </c>
      <c r="AM87" s="32">
        <v>2939.9929999999999</v>
      </c>
      <c r="AN87" s="32">
        <v>5887.2370000000001</v>
      </c>
      <c r="AO87" s="32">
        <v>4636.7380000000003</v>
      </c>
      <c r="AP87" s="32">
        <v>3901.5790000000002</v>
      </c>
      <c r="AQ87" s="32">
        <v>5124.7579999999998</v>
      </c>
      <c r="AR87" s="32">
        <v>4306.0519999999997</v>
      </c>
      <c r="AS87" s="32">
        <v>3853.9940000000001</v>
      </c>
      <c r="AT87" s="32">
        <v>4511.277</v>
      </c>
      <c r="AU87" s="32">
        <v>4072.9670000000001</v>
      </c>
      <c r="AV87" s="32">
        <v>4455.8389999999999</v>
      </c>
      <c r="AW87" s="32">
        <v>4551.2740000000003</v>
      </c>
      <c r="AX87" s="32">
        <v>4205.5720000000001</v>
      </c>
      <c r="AY87" s="32">
        <v>3869.4470000000001</v>
      </c>
      <c r="AZ87" s="32">
        <v>3817.7440000000001</v>
      </c>
      <c r="BA87" s="32">
        <v>4162.8680000000004</v>
      </c>
      <c r="BB87" s="32">
        <v>4135.1890000000003</v>
      </c>
      <c r="BC87" s="32">
        <v>6157.1880000000001</v>
      </c>
      <c r="BD87" s="32">
        <v>4812.201</v>
      </c>
      <c r="BE87" s="32">
        <v>3979.6689999999999</v>
      </c>
      <c r="BF87" s="32">
        <v>5225.1559999999999</v>
      </c>
      <c r="BG87" s="32">
        <v>5196.1490000000003</v>
      </c>
      <c r="BH87" s="32">
        <v>3994.4839999999999</v>
      </c>
      <c r="BI87" s="32">
        <v>4619.933</v>
      </c>
      <c r="BJ87" s="32">
        <v>3964.9459999999999</v>
      </c>
      <c r="BK87" s="32">
        <v>3333.567</v>
      </c>
      <c r="BL87" s="32">
        <v>2481.826</v>
      </c>
      <c r="BM87" s="32">
        <v>4160.0630000000001</v>
      </c>
      <c r="BN87" s="32">
        <v>3644.8150000000001</v>
      </c>
      <c r="BO87" s="32">
        <v>4225.7049999999999</v>
      </c>
      <c r="BP87" s="32">
        <v>3942.06</v>
      </c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  <c r="IX87" s="37"/>
      <c r="IY87" s="37"/>
      <c r="IZ87" s="37"/>
      <c r="JA87" s="37"/>
      <c r="JB87" s="37"/>
      <c r="JC87" s="37"/>
      <c r="JD87" s="37"/>
      <c r="JE87" s="37"/>
      <c r="JF87" s="37"/>
      <c r="JG87" s="37"/>
      <c r="JH87" s="37"/>
      <c r="JI87" s="37"/>
      <c r="JJ87" s="37"/>
      <c r="JK87" s="37"/>
      <c r="JL87" s="37"/>
      <c r="JM87" s="37"/>
      <c r="JN87" s="37"/>
      <c r="JO87" s="37"/>
      <c r="JP87" s="37"/>
      <c r="JQ87" s="37"/>
      <c r="JR87" s="37"/>
      <c r="JS87" s="37"/>
      <c r="JT87" s="37"/>
      <c r="JU87" s="37"/>
      <c r="JV87" s="37"/>
      <c r="JW87" s="37"/>
      <c r="JX87" s="37"/>
      <c r="JY87" s="37"/>
      <c r="JZ87" s="37"/>
      <c r="KA87" s="37"/>
      <c r="KB87" s="37"/>
      <c r="KC87" s="37"/>
      <c r="KD87" s="37"/>
      <c r="KE87" s="37"/>
      <c r="KF87" s="37"/>
      <c r="KG87" s="37"/>
      <c r="KH87" s="37"/>
      <c r="KI87" s="37"/>
      <c r="KJ87" s="37"/>
      <c r="KK87" s="37"/>
      <c r="KL87" s="37"/>
      <c r="KM87" s="37"/>
      <c r="KN87" s="37"/>
      <c r="KO87" s="37"/>
      <c r="KP87" s="37"/>
      <c r="KQ87" s="37"/>
      <c r="KR87" s="37"/>
      <c r="KS87" s="37"/>
      <c r="KT87" s="37"/>
      <c r="KU87" s="37"/>
      <c r="KV87" s="37"/>
      <c r="KW87" s="37"/>
      <c r="KX87" s="37"/>
      <c r="KY87" s="37"/>
      <c r="KZ87" s="37"/>
      <c r="LA87" s="37"/>
      <c r="LB87" s="37"/>
      <c r="LC87" s="37"/>
      <c r="LD87" s="37"/>
      <c r="LE87" s="37"/>
      <c r="LF87" s="37"/>
      <c r="LG87" s="37"/>
      <c r="LH87" s="37"/>
      <c r="LI87" s="37"/>
      <c r="LJ87" s="37"/>
      <c r="LK87" s="37"/>
      <c r="LL87" s="37"/>
      <c r="LM87" s="37"/>
      <c r="LN87" s="37"/>
      <c r="LO87" s="37"/>
      <c r="LP87" s="37"/>
      <c r="LQ87" s="37"/>
      <c r="LR87" s="37"/>
      <c r="LS87" s="37"/>
      <c r="LT87" s="37"/>
      <c r="LU87" s="37"/>
      <c r="LV87" s="37"/>
      <c r="LW87" s="37"/>
      <c r="LX87" s="37"/>
      <c r="LY87" s="37"/>
      <c r="LZ87" s="37"/>
      <c r="MA87" s="37"/>
      <c r="MB87" s="37"/>
      <c r="MC87" s="37"/>
      <c r="MD87" s="37"/>
      <c r="ME87" s="37"/>
      <c r="MF87" s="37"/>
      <c r="MG87" s="37"/>
      <c r="MH87" s="37"/>
      <c r="MI87" s="37"/>
      <c r="MJ87" s="37"/>
      <c r="MK87" s="37"/>
      <c r="ML87" s="37"/>
      <c r="MM87" s="37"/>
      <c r="MN87" s="37"/>
      <c r="MO87" s="37"/>
      <c r="MP87" s="37"/>
      <c r="MQ87" s="37"/>
      <c r="MR87" s="37"/>
      <c r="MS87" s="37"/>
      <c r="MT87" s="37"/>
      <c r="MU87" s="37"/>
      <c r="MV87" s="37"/>
      <c r="MW87" s="37"/>
      <c r="MX87" s="37"/>
      <c r="MY87" s="37"/>
      <c r="MZ87" s="37"/>
      <c r="NA87" s="37"/>
      <c r="NB87" s="37"/>
      <c r="NC87" s="37"/>
      <c r="ND87" s="37"/>
      <c r="NE87" s="37"/>
      <c r="NF87" s="37"/>
      <c r="NG87" s="37"/>
      <c r="NH87" s="37"/>
      <c r="NI87" s="37"/>
      <c r="NJ87" s="37"/>
      <c r="NK87" s="37"/>
      <c r="NL87" s="37"/>
      <c r="NM87" s="37"/>
      <c r="NN87" s="37"/>
      <c r="NO87" s="37"/>
      <c r="NP87" s="37"/>
      <c r="NQ87" s="37"/>
      <c r="NR87" s="37"/>
      <c r="NS87" s="37"/>
      <c r="NT87" s="37"/>
      <c r="NU87" s="37"/>
      <c r="NV87" s="37"/>
      <c r="NW87" s="37"/>
      <c r="NX87" s="37"/>
      <c r="NY87" s="37"/>
      <c r="NZ87" s="37"/>
      <c r="OA87" s="37"/>
      <c r="OB87" s="37"/>
      <c r="OC87" s="37"/>
      <c r="OD87" s="37"/>
      <c r="OE87" s="37"/>
      <c r="OF87" s="37"/>
      <c r="OG87" s="37"/>
      <c r="OH87" s="37"/>
      <c r="OI87" s="37"/>
      <c r="OJ87" s="37"/>
      <c r="OK87" s="37"/>
      <c r="OL87" s="37"/>
      <c r="OM87" s="8"/>
    </row>
    <row r="88" spans="1:403" s="7" customFormat="1" x14ac:dyDescent="0.25">
      <c r="A88" s="7" t="s">
        <v>52</v>
      </c>
      <c r="B88" s="7" t="s">
        <v>189</v>
      </c>
      <c r="C88" s="32">
        <v>205056.734</v>
      </c>
      <c r="D88" s="32">
        <v>240290.29699999999</v>
      </c>
      <c r="E88" s="32">
        <v>232595</v>
      </c>
      <c r="F88" s="32">
        <v>242138.07800000001</v>
      </c>
      <c r="G88" s="32">
        <v>213388.65599999999</v>
      </c>
      <c r="H88" s="32">
        <v>200612.641</v>
      </c>
      <c r="I88" s="32">
        <v>266069.25</v>
      </c>
      <c r="J88" s="32">
        <v>150274.95300000001</v>
      </c>
      <c r="K88" s="32">
        <v>295364.53100000002</v>
      </c>
      <c r="L88" s="32">
        <v>257744.42199999999</v>
      </c>
      <c r="M88" s="32">
        <v>277028.53100000002</v>
      </c>
      <c r="N88" s="32">
        <v>218096.56299999999</v>
      </c>
      <c r="O88" s="32">
        <v>179785.25</v>
      </c>
      <c r="P88" s="32">
        <v>330394.84399999998</v>
      </c>
      <c r="Q88" s="32">
        <v>199899.75</v>
      </c>
      <c r="R88" s="32">
        <v>255769.84400000001</v>
      </c>
      <c r="S88" s="32">
        <v>317982.18800000002</v>
      </c>
      <c r="T88" s="32">
        <v>215506.625</v>
      </c>
      <c r="U88" s="32">
        <v>173413.125</v>
      </c>
      <c r="V88" s="32">
        <v>184153.516</v>
      </c>
      <c r="W88" s="32">
        <v>132233.34400000001</v>
      </c>
      <c r="X88" s="32">
        <v>251543.609</v>
      </c>
      <c r="Y88" s="32">
        <v>163052.31299999999</v>
      </c>
      <c r="Z88" s="32">
        <v>231609.03099999999</v>
      </c>
      <c r="AA88" s="32">
        <v>215106.09400000001</v>
      </c>
      <c r="AB88" s="32">
        <v>132836.07800000001</v>
      </c>
      <c r="AC88" s="32">
        <v>234371.484</v>
      </c>
      <c r="AD88" s="32">
        <v>139246.40599999999</v>
      </c>
      <c r="AE88" s="32">
        <v>119577.17200000001</v>
      </c>
      <c r="AF88" s="32">
        <v>257472.5</v>
      </c>
      <c r="AG88" s="32">
        <v>276873</v>
      </c>
      <c r="AH88" s="32">
        <v>127633.5</v>
      </c>
      <c r="AI88" s="32">
        <v>230233.484</v>
      </c>
      <c r="AJ88" s="32">
        <v>266265.15600000002</v>
      </c>
      <c r="AK88" s="32">
        <v>344871.21899999998</v>
      </c>
      <c r="AL88" s="32">
        <v>120754.648</v>
      </c>
      <c r="AM88" s="32">
        <v>179373.96900000001</v>
      </c>
      <c r="AN88" s="32">
        <v>155594.04699999999</v>
      </c>
      <c r="AO88" s="32">
        <v>107586.07799999999</v>
      </c>
      <c r="AP88" s="32">
        <v>99441.093999999997</v>
      </c>
      <c r="AQ88" s="32">
        <v>94663.148000000001</v>
      </c>
      <c r="AR88" s="32">
        <v>103798.156</v>
      </c>
      <c r="AS88" s="32">
        <v>130925.55499999999</v>
      </c>
      <c r="AT88" s="32">
        <v>150675.766</v>
      </c>
      <c r="AU88" s="32">
        <v>117152.156</v>
      </c>
      <c r="AV88" s="32">
        <v>150853.29699999999</v>
      </c>
      <c r="AW88" s="32">
        <v>227365.25</v>
      </c>
      <c r="AX88" s="32">
        <v>167792.34400000001</v>
      </c>
      <c r="AY88" s="32">
        <v>105902.82799999999</v>
      </c>
      <c r="AZ88" s="32">
        <v>148006.56299999999</v>
      </c>
      <c r="BA88" s="32">
        <v>94956.937999999995</v>
      </c>
      <c r="BB88" s="32">
        <v>117416.406</v>
      </c>
      <c r="BC88" s="32">
        <v>119049.484</v>
      </c>
      <c r="BD88" s="32">
        <v>199278.32800000001</v>
      </c>
      <c r="BE88" s="32">
        <v>236897.609</v>
      </c>
      <c r="BF88" s="32">
        <v>258806.34400000001</v>
      </c>
      <c r="BG88" s="32">
        <v>195225.90599999999</v>
      </c>
      <c r="BH88" s="32">
        <v>159398.391</v>
      </c>
      <c r="BI88" s="32">
        <v>185652.09400000001</v>
      </c>
      <c r="BJ88" s="32">
        <v>113211.17200000001</v>
      </c>
      <c r="BK88" s="32">
        <v>97172.695000000007</v>
      </c>
      <c r="BL88" s="32">
        <v>163904.766</v>
      </c>
      <c r="BM88" s="32">
        <v>85358.452999999994</v>
      </c>
      <c r="BN88" s="32">
        <v>103299.82</v>
      </c>
      <c r="BO88" s="32">
        <v>178202.96900000001</v>
      </c>
      <c r="BP88" s="32">
        <v>247377.07800000001</v>
      </c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  <c r="IQ88" s="37"/>
      <c r="IR88" s="37"/>
      <c r="IS88" s="37"/>
      <c r="IT88" s="37"/>
      <c r="IU88" s="37"/>
      <c r="IV88" s="37"/>
      <c r="IW88" s="37"/>
      <c r="IX88" s="37"/>
      <c r="IY88" s="37"/>
      <c r="IZ88" s="37"/>
      <c r="JA88" s="37"/>
      <c r="JB88" s="37"/>
      <c r="JC88" s="37"/>
      <c r="JD88" s="37"/>
      <c r="JE88" s="37"/>
      <c r="JF88" s="37"/>
      <c r="JG88" s="37"/>
      <c r="JH88" s="37"/>
      <c r="JI88" s="37"/>
      <c r="JJ88" s="37"/>
      <c r="JK88" s="37"/>
      <c r="JL88" s="37"/>
      <c r="JM88" s="37"/>
      <c r="JN88" s="37"/>
      <c r="JO88" s="37"/>
      <c r="JP88" s="37"/>
      <c r="JQ88" s="37"/>
      <c r="JR88" s="37"/>
      <c r="JS88" s="37"/>
      <c r="JT88" s="37"/>
      <c r="JU88" s="37"/>
      <c r="JV88" s="37"/>
      <c r="JW88" s="37"/>
      <c r="JX88" s="37"/>
      <c r="JY88" s="37"/>
      <c r="JZ88" s="37"/>
      <c r="KA88" s="37"/>
      <c r="KB88" s="37"/>
      <c r="KC88" s="37"/>
      <c r="KD88" s="37"/>
      <c r="KE88" s="37"/>
      <c r="KF88" s="37"/>
      <c r="KG88" s="37"/>
      <c r="KH88" s="37"/>
      <c r="KI88" s="37"/>
      <c r="KJ88" s="37"/>
      <c r="KK88" s="37"/>
      <c r="KL88" s="37"/>
      <c r="KM88" s="37"/>
      <c r="KN88" s="37"/>
      <c r="KO88" s="37"/>
      <c r="KP88" s="37"/>
      <c r="KQ88" s="37"/>
      <c r="KR88" s="37"/>
      <c r="KS88" s="37"/>
      <c r="KT88" s="37"/>
      <c r="KU88" s="37"/>
      <c r="KV88" s="37"/>
      <c r="KW88" s="37"/>
      <c r="KX88" s="37"/>
      <c r="KY88" s="37"/>
      <c r="KZ88" s="37"/>
      <c r="LA88" s="37"/>
      <c r="LB88" s="37"/>
      <c r="LC88" s="37"/>
      <c r="LD88" s="37"/>
      <c r="LE88" s="37"/>
      <c r="LF88" s="37"/>
      <c r="LG88" s="37"/>
      <c r="LH88" s="37"/>
      <c r="LI88" s="37"/>
      <c r="LJ88" s="37"/>
      <c r="LK88" s="37"/>
      <c r="LL88" s="37"/>
      <c r="LM88" s="37"/>
      <c r="LN88" s="37"/>
      <c r="LO88" s="37"/>
      <c r="LP88" s="37"/>
      <c r="LQ88" s="37"/>
      <c r="LR88" s="37"/>
      <c r="LS88" s="37"/>
      <c r="LT88" s="37"/>
      <c r="LU88" s="37"/>
      <c r="LV88" s="37"/>
      <c r="LW88" s="37"/>
      <c r="LX88" s="37"/>
      <c r="LY88" s="37"/>
      <c r="LZ88" s="37"/>
      <c r="MA88" s="37"/>
      <c r="MB88" s="37"/>
      <c r="MC88" s="37"/>
      <c r="MD88" s="37"/>
      <c r="ME88" s="37"/>
      <c r="MF88" s="37"/>
      <c r="MG88" s="37"/>
      <c r="MH88" s="37"/>
      <c r="MI88" s="37"/>
      <c r="MJ88" s="37"/>
      <c r="MK88" s="37"/>
      <c r="ML88" s="37"/>
      <c r="MM88" s="37"/>
      <c r="MN88" s="37"/>
      <c r="MO88" s="37"/>
      <c r="MP88" s="37"/>
      <c r="MQ88" s="37"/>
      <c r="MR88" s="37"/>
      <c r="MS88" s="37"/>
      <c r="MT88" s="37"/>
      <c r="MU88" s="37"/>
      <c r="MV88" s="37"/>
      <c r="MW88" s="37"/>
      <c r="MX88" s="37"/>
      <c r="MY88" s="37"/>
      <c r="MZ88" s="37"/>
      <c r="NA88" s="37"/>
      <c r="NB88" s="37"/>
      <c r="NC88" s="37"/>
      <c r="ND88" s="37"/>
      <c r="NE88" s="37"/>
      <c r="NF88" s="37"/>
      <c r="NG88" s="37"/>
      <c r="NH88" s="37"/>
      <c r="NI88" s="37"/>
      <c r="NJ88" s="37"/>
      <c r="NK88" s="37"/>
      <c r="NL88" s="37"/>
      <c r="NM88" s="37"/>
      <c r="NN88" s="37"/>
      <c r="NO88" s="37"/>
      <c r="NP88" s="37"/>
      <c r="NQ88" s="37"/>
      <c r="NR88" s="37"/>
      <c r="NS88" s="37"/>
      <c r="NT88" s="37"/>
      <c r="NU88" s="37"/>
      <c r="NV88" s="37"/>
      <c r="NW88" s="37"/>
      <c r="NX88" s="37"/>
      <c r="NY88" s="37"/>
      <c r="NZ88" s="37"/>
      <c r="OA88" s="37"/>
      <c r="OB88" s="37"/>
      <c r="OC88" s="37"/>
      <c r="OD88" s="37"/>
      <c r="OE88" s="37"/>
      <c r="OF88" s="37"/>
      <c r="OG88" s="37"/>
      <c r="OH88" s="37"/>
      <c r="OI88" s="37"/>
      <c r="OJ88" s="37"/>
      <c r="OK88" s="37"/>
      <c r="OL88" s="37"/>
      <c r="OM88" s="8"/>
    </row>
    <row r="89" spans="1:403" s="9" customFormat="1" x14ac:dyDescent="0.25">
      <c r="A89" s="9" t="s">
        <v>52</v>
      </c>
      <c r="B89" s="9" t="s">
        <v>53</v>
      </c>
      <c r="C89" s="31">
        <v>4525.0379999999996</v>
      </c>
      <c r="D89" s="31">
        <v>3614.4229999999998</v>
      </c>
      <c r="E89" s="31">
        <v>7423.57</v>
      </c>
      <c r="F89" s="31">
        <v>7991.29</v>
      </c>
      <c r="G89" s="31">
        <v>6389.9359999999997</v>
      </c>
      <c r="H89" s="31">
        <v>7324.27</v>
      </c>
      <c r="I89" s="31">
        <v>4961.1499999999996</v>
      </c>
      <c r="J89" s="31">
        <v>4632.9679999999998</v>
      </c>
      <c r="K89" s="31">
        <v>2497.183</v>
      </c>
      <c r="L89" s="31">
        <v>6152.8639999999996</v>
      </c>
      <c r="M89" s="31">
        <v>7539.6809999999996</v>
      </c>
      <c r="N89" s="31">
        <v>11224.648999999999</v>
      </c>
      <c r="O89" s="31">
        <v>6785.8329999999996</v>
      </c>
      <c r="P89" s="31">
        <v>4863.8010000000004</v>
      </c>
      <c r="Q89" s="31">
        <v>5364.8149999999996</v>
      </c>
      <c r="R89" s="31">
        <v>2965.91</v>
      </c>
      <c r="S89" s="31">
        <v>6414.2269999999999</v>
      </c>
      <c r="T89" s="31">
        <v>4905.9539999999997</v>
      </c>
      <c r="U89" s="31">
        <v>7729.348</v>
      </c>
      <c r="V89" s="31">
        <v>6191.7049999999999</v>
      </c>
      <c r="W89" s="31">
        <v>5084.04</v>
      </c>
      <c r="X89" s="31">
        <v>4943.9380000000001</v>
      </c>
      <c r="Y89" s="31">
        <v>3876.1619999999998</v>
      </c>
      <c r="Z89" s="31">
        <v>3943.1889999999999</v>
      </c>
      <c r="AA89" s="31">
        <v>4240.0919999999996</v>
      </c>
      <c r="AB89" s="31">
        <v>7719.57</v>
      </c>
      <c r="AC89" s="31">
        <v>4467.808</v>
      </c>
      <c r="AD89" s="31">
        <v>2392.4650000000001</v>
      </c>
      <c r="AE89" s="31">
        <v>7536.3220000000001</v>
      </c>
      <c r="AF89" s="31">
        <v>5415.1890000000003</v>
      </c>
      <c r="AG89" s="31">
        <v>4280.0540000000001</v>
      </c>
      <c r="AH89" s="31">
        <v>5809.5829999999996</v>
      </c>
      <c r="AI89" s="31">
        <v>3573.8180000000002</v>
      </c>
      <c r="AJ89" s="31">
        <v>4430.3850000000002</v>
      </c>
      <c r="AK89" s="31">
        <v>1975.008</v>
      </c>
      <c r="AL89" s="31">
        <v>7549.9350000000004</v>
      </c>
      <c r="AM89" s="31">
        <v>5745.1530000000002</v>
      </c>
      <c r="AN89" s="31">
        <v>6210.35</v>
      </c>
      <c r="AO89" s="31">
        <v>6256.9539999999997</v>
      </c>
      <c r="AP89" s="31">
        <v>3305.3110000000001</v>
      </c>
      <c r="AQ89" s="31">
        <v>7364.8890000000001</v>
      </c>
      <c r="AR89" s="31">
        <v>7262.9250000000002</v>
      </c>
      <c r="AS89" s="31">
        <v>3061.2280000000001</v>
      </c>
      <c r="AT89" s="31">
        <v>5919.8590000000004</v>
      </c>
      <c r="AU89" s="31">
        <v>6347.5249999999996</v>
      </c>
      <c r="AV89" s="31">
        <v>6197.7380000000003</v>
      </c>
      <c r="AW89" s="31">
        <v>9743.1620000000003</v>
      </c>
      <c r="AX89" s="31">
        <v>3392.6350000000002</v>
      </c>
      <c r="AY89" s="31">
        <v>4269.12</v>
      </c>
      <c r="AZ89" s="31">
        <v>4810.857</v>
      </c>
      <c r="BA89" s="31">
        <v>3723.317</v>
      </c>
      <c r="BB89" s="31">
        <v>7518.3180000000002</v>
      </c>
      <c r="BC89" s="31">
        <v>8285.8459999999995</v>
      </c>
      <c r="BD89" s="31">
        <v>7939.3729999999996</v>
      </c>
      <c r="BE89" s="31">
        <v>3356.1219999999998</v>
      </c>
      <c r="BF89" s="31">
        <v>4951.7430000000004</v>
      </c>
      <c r="BG89" s="31">
        <v>3538.5340000000001</v>
      </c>
      <c r="BH89" s="31">
        <v>2676.7179999999998</v>
      </c>
      <c r="BI89" s="31">
        <v>3679.66</v>
      </c>
      <c r="BJ89" s="31">
        <v>4194.88</v>
      </c>
      <c r="BK89" s="31">
        <v>11118.324000000001</v>
      </c>
      <c r="BL89" s="31">
        <v>2010.1880000000001</v>
      </c>
      <c r="BM89" s="31">
        <v>8326.7450000000008</v>
      </c>
      <c r="BN89" s="31">
        <v>4939.6149999999998</v>
      </c>
      <c r="BO89" s="31">
        <v>3552.489</v>
      </c>
      <c r="BP89" s="31">
        <v>5551.4189999999999</v>
      </c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37"/>
      <c r="IS89" s="37"/>
      <c r="IT89" s="37"/>
      <c r="IU89" s="37"/>
      <c r="IV89" s="37"/>
      <c r="IW89" s="37"/>
      <c r="IX89" s="37"/>
      <c r="IY89" s="37"/>
      <c r="IZ89" s="37"/>
      <c r="JA89" s="37"/>
      <c r="JB89" s="37"/>
      <c r="JC89" s="37"/>
      <c r="JD89" s="37"/>
      <c r="JE89" s="37"/>
      <c r="JF89" s="37"/>
      <c r="JG89" s="37"/>
      <c r="JH89" s="37"/>
      <c r="JI89" s="37"/>
      <c r="JJ89" s="37"/>
      <c r="JK89" s="37"/>
      <c r="JL89" s="37"/>
      <c r="JM89" s="37"/>
      <c r="JN89" s="37"/>
      <c r="JO89" s="37"/>
      <c r="JP89" s="37"/>
      <c r="JQ89" s="37"/>
      <c r="JR89" s="37"/>
      <c r="JS89" s="37"/>
      <c r="JT89" s="37"/>
      <c r="JU89" s="37"/>
      <c r="JV89" s="37"/>
      <c r="JW89" s="37"/>
      <c r="JX89" s="37"/>
      <c r="JY89" s="37"/>
      <c r="JZ89" s="37"/>
      <c r="KA89" s="37"/>
      <c r="KB89" s="37"/>
      <c r="KC89" s="37"/>
      <c r="KD89" s="37"/>
      <c r="KE89" s="37"/>
      <c r="KF89" s="37"/>
      <c r="KG89" s="37"/>
      <c r="KH89" s="37"/>
      <c r="KI89" s="37"/>
      <c r="KJ89" s="37"/>
      <c r="KK89" s="37"/>
      <c r="KL89" s="37"/>
      <c r="KM89" s="37"/>
      <c r="KN89" s="37"/>
      <c r="KO89" s="37"/>
      <c r="KP89" s="37"/>
      <c r="KQ89" s="37"/>
      <c r="KR89" s="37"/>
      <c r="KS89" s="37"/>
      <c r="KT89" s="37"/>
      <c r="KU89" s="37"/>
      <c r="KV89" s="37"/>
      <c r="KW89" s="37"/>
      <c r="KX89" s="37"/>
      <c r="KY89" s="37"/>
      <c r="KZ89" s="37"/>
      <c r="LA89" s="37"/>
      <c r="LB89" s="37"/>
      <c r="LC89" s="37"/>
      <c r="LD89" s="37"/>
      <c r="LE89" s="37"/>
      <c r="LF89" s="37"/>
      <c r="LG89" s="37"/>
      <c r="LH89" s="37"/>
      <c r="LI89" s="37"/>
      <c r="LJ89" s="37"/>
      <c r="LK89" s="37"/>
      <c r="LL89" s="37"/>
      <c r="LM89" s="37"/>
      <c r="LN89" s="37"/>
      <c r="LO89" s="37"/>
      <c r="LP89" s="37"/>
      <c r="LQ89" s="37"/>
      <c r="LR89" s="37"/>
      <c r="LS89" s="37"/>
      <c r="LT89" s="37"/>
      <c r="LU89" s="37"/>
      <c r="LV89" s="37"/>
      <c r="LW89" s="37"/>
      <c r="LX89" s="37"/>
      <c r="LY89" s="37"/>
      <c r="LZ89" s="37"/>
      <c r="MA89" s="37"/>
      <c r="MB89" s="37"/>
      <c r="MC89" s="37"/>
      <c r="MD89" s="37"/>
      <c r="ME89" s="37"/>
      <c r="MF89" s="37"/>
      <c r="MG89" s="37"/>
      <c r="MH89" s="37"/>
      <c r="MI89" s="37"/>
      <c r="MJ89" s="37"/>
      <c r="MK89" s="37"/>
      <c r="ML89" s="37"/>
      <c r="MM89" s="37"/>
      <c r="MN89" s="37"/>
      <c r="MO89" s="37"/>
      <c r="MP89" s="37"/>
      <c r="MQ89" s="37"/>
      <c r="MR89" s="37"/>
      <c r="MS89" s="37"/>
      <c r="MT89" s="37"/>
      <c r="MU89" s="37"/>
      <c r="MV89" s="37"/>
      <c r="MW89" s="37"/>
      <c r="MX89" s="37"/>
      <c r="MY89" s="37"/>
      <c r="MZ89" s="37"/>
      <c r="NA89" s="37"/>
      <c r="NB89" s="37"/>
      <c r="NC89" s="37"/>
      <c r="ND89" s="37"/>
      <c r="NE89" s="37"/>
      <c r="NF89" s="37"/>
      <c r="NG89" s="37"/>
      <c r="NH89" s="37"/>
      <c r="NI89" s="37"/>
      <c r="NJ89" s="37"/>
      <c r="NK89" s="37"/>
      <c r="NL89" s="37"/>
      <c r="NM89" s="37"/>
      <c r="NN89" s="37"/>
      <c r="NO89" s="37"/>
      <c r="NP89" s="37"/>
      <c r="NQ89" s="37"/>
      <c r="NR89" s="37"/>
      <c r="NS89" s="37"/>
      <c r="NT89" s="37"/>
      <c r="NU89" s="37"/>
      <c r="NV89" s="37"/>
      <c r="NW89" s="37"/>
      <c r="NX89" s="37"/>
      <c r="NY89" s="37"/>
      <c r="NZ89" s="37"/>
      <c r="OA89" s="37"/>
      <c r="OB89" s="37"/>
      <c r="OC89" s="37"/>
      <c r="OD89" s="37"/>
      <c r="OE89" s="37"/>
      <c r="OF89" s="37"/>
      <c r="OG89" s="37"/>
      <c r="OH89" s="37"/>
      <c r="OI89" s="37"/>
      <c r="OJ89" s="37"/>
      <c r="OK89" s="37"/>
      <c r="OL89" s="37"/>
      <c r="OM89" s="10"/>
    </row>
    <row r="90" spans="1:403" s="16" customFormat="1" x14ac:dyDescent="0.25">
      <c r="A90" s="16" t="s">
        <v>52</v>
      </c>
      <c r="B90" s="16" t="s">
        <v>54</v>
      </c>
      <c r="C90" s="33">
        <v>73553.195000000007</v>
      </c>
      <c r="D90" s="33">
        <v>49109.964999999997</v>
      </c>
      <c r="E90" s="33">
        <v>65940.891000000003</v>
      </c>
      <c r="F90" s="33">
        <v>95821.156000000003</v>
      </c>
      <c r="G90" s="33">
        <v>78170.266000000003</v>
      </c>
      <c r="H90" s="33">
        <v>79305.585999999996</v>
      </c>
      <c r="I90" s="33">
        <v>60735.406000000003</v>
      </c>
      <c r="J90" s="33">
        <v>80527.633000000002</v>
      </c>
      <c r="K90" s="33">
        <v>56029.964999999997</v>
      </c>
      <c r="L90" s="33">
        <v>74790.781000000003</v>
      </c>
      <c r="M90" s="33">
        <v>70879.804999999993</v>
      </c>
      <c r="N90" s="33">
        <v>99921.960999999996</v>
      </c>
      <c r="O90" s="33">
        <v>102852.219</v>
      </c>
      <c r="P90" s="33">
        <v>60881.565999999999</v>
      </c>
      <c r="Q90" s="33">
        <v>84852</v>
      </c>
      <c r="R90" s="33">
        <v>69017.039000000004</v>
      </c>
      <c r="S90" s="33">
        <v>78457.516000000003</v>
      </c>
      <c r="T90" s="33">
        <v>58862.781000000003</v>
      </c>
      <c r="U90" s="33">
        <v>61800.574000000001</v>
      </c>
      <c r="V90" s="33">
        <v>84211.233999999997</v>
      </c>
      <c r="W90" s="33">
        <v>52477.211000000003</v>
      </c>
      <c r="X90" s="33">
        <v>52766.792999999998</v>
      </c>
      <c r="Y90" s="33">
        <v>38450.336000000003</v>
      </c>
      <c r="Z90" s="33">
        <v>45779.491999999998</v>
      </c>
      <c r="AA90" s="33">
        <v>73010.047000000006</v>
      </c>
      <c r="AB90" s="33">
        <v>78865.327999999994</v>
      </c>
      <c r="AC90" s="33">
        <v>41549.972999999998</v>
      </c>
      <c r="AD90" s="33">
        <v>54119.741999999998</v>
      </c>
      <c r="AE90" s="33">
        <v>65814.702999999994</v>
      </c>
      <c r="AF90" s="33">
        <v>78613.031000000003</v>
      </c>
      <c r="AG90" s="33">
        <v>68322.835999999996</v>
      </c>
      <c r="AH90" s="33">
        <v>59856.633000000002</v>
      </c>
      <c r="AI90" s="33">
        <v>72267.468999999997</v>
      </c>
      <c r="AJ90" s="33">
        <v>59965.667999999998</v>
      </c>
      <c r="AK90" s="33">
        <v>54554.050999999999</v>
      </c>
      <c r="AL90" s="33">
        <v>74315.273000000001</v>
      </c>
      <c r="AM90" s="33">
        <v>56871.050999999999</v>
      </c>
      <c r="AN90" s="33">
        <v>63713.375</v>
      </c>
      <c r="AO90" s="33">
        <v>83730.585999999996</v>
      </c>
      <c r="AP90" s="33">
        <v>91743.976999999999</v>
      </c>
      <c r="AQ90" s="33">
        <v>144873.46900000001</v>
      </c>
      <c r="AR90" s="33">
        <v>62901.652000000002</v>
      </c>
      <c r="AS90" s="33">
        <v>67566.733999999997</v>
      </c>
      <c r="AT90" s="33">
        <v>69940.008000000002</v>
      </c>
      <c r="AU90" s="33">
        <v>51412.137000000002</v>
      </c>
      <c r="AV90" s="33">
        <v>60616.898000000001</v>
      </c>
      <c r="AW90" s="33">
        <v>80079.875</v>
      </c>
      <c r="AX90" s="33">
        <v>51064.07</v>
      </c>
      <c r="AY90" s="33">
        <v>77860.641000000003</v>
      </c>
      <c r="AZ90" s="33">
        <v>48984.285000000003</v>
      </c>
      <c r="BA90" s="33">
        <v>59945.222999999998</v>
      </c>
      <c r="BB90" s="33">
        <v>57223.718999999997</v>
      </c>
      <c r="BC90" s="33">
        <v>68028.375</v>
      </c>
      <c r="BD90" s="33">
        <v>56638.616999999998</v>
      </c>
      <c r="BE90" s="33">
        <v>50480.949000000001</v>
      </c>
      <c r="BF90" s="33">
        <v>49270.23</v>
      </c>
      <c r="BG90" s="33">
        <v>55534.241999999998</v>
      </c>
      <c r="BH90" s="33">
        <v>62520.887000000002</v>
      </c>
      <c r="BI90" s="33">
        <v>63428.366999999998</v>
      </c>
      <c r="BJ90" s="33">
        <v>53647.843999999997</v>
      </c>
      <c r="BK90" s="33">
        <v>61714.305</v>
      </c>
      <c r="BL90" s="33">
        <v>62374.961000000003</v>
      </c>
      <c r="BM90" s="33">
        <v>66507.077999999994</v>
      </c>
      <c r="BN90" s="33">
        <v>75537.047000000006</v>
      </c>
      <c r="BO90" s="33">
        <v>45747.065999999999</v>
      </c>
      <c r="BP90" s="33">
        <v>63377.887000000002</v>
      </c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/>
      <c r="HS90" s="38"/>
      <c r="HT90" s="38"/>
      <c r="HU90" s="38"/>
      <c r="HV90" s="38"/>
      <c r="HW90" s="38"/>
      <c r="HX90" s="38"/>
      <c r="HY90" s="38"/>
      <c r="HZ90" s="38"/>
      <c r="IA90" s="38"/>
      <c r="IB90" s="38"/>
      <c r="IC90" s="38"/>
      <c r="ID90" s="38"/>
      <c r="IE90" s="38"/>
      <c r="IF90" s="38"/>
      <c r="IG90" s="38"/>
      <c r="IH90" s="38"/>
      <c r="II90" s="38"/>
      <c r="IJ90" s="38"/>
      <c r="IK90" s="38"/>
      <c r="IL90" s="38"/>
      <c r="IM90" s="38"/>
      <c r="IN90" s="38"/>
      <c r="IO90" s="38"/>
      <c r="IP90" s="38"/>
      <c r="IQ90" s="38"/>
      <c r="IR90" s="38"/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L90" s="38"/>
      <c r="JM90" s="38"/>
      <c r="JN90" s="38"/>
      <c r="JO90" s="38"/>
      <c r="JP90" s="38"/>
      <c r="JQ90" s="38"/>
      <c r="JR90" s="38"/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/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/>
      <c r="KX90" s="38"/>
      <c r="KY90" s="38"/>
      <c r="KZ90" s="38"/>
      <c r="LA90" s="38"/>
      <c r="LB90" s="38"/>
      <c r="LC90" s="38"/>
      <c r="LD90" s="38"/>
      <c r="LE90" s="38"/>
      <c r="LF90" s="38"/>
      <c r="LG90" s="38"/>
      <c r="LH90" s="38"/>
      <c r="LI90" s="38"/>
      <c r="LJ90" s="38"/>
      <c r="LK90" s="38"/>
      <c r="LL90" s="38"/>
      <c r="LM90" s="38"/>
      <c r="LN90" s="38"/>
      <c r="LO90" s="38"/>
      <c r="LP90" s="38"/>
      <c r="LQ90" s="38"/>
      <c r="LR90" s="38"/>
      <c r="LS90" s="38"/>
      <c r="LT90" s="38"/>
      <c r="LU90" s="38"/>
      <c r="LV90" s="38"/>
      <c r="LW90" s="38"/>
      <c r="LX90" s="38"/>
      <c r="LY90" s="38"/>
      <c r="LZ90" s="38"/>
      <c r="MA90" s="38"/>
      <c r="MB90" s="38"/>
      <c r="MC90" s="38"/>
      <c r="MD90" s="38"/>
      <c r="ME90" s="38"/>
      <c r="MF90" s="38"/>
      <c r="MG90" s="38"/>
      <c r="MH90" s="38"/>
      <c r="MI90" s="38"/>
      <c r="MJ90" s="38"/>
      <c r="MK90" s="38"/>
      <c r="ML90" s="38"/>
      <c r="MM90" s="38"/>
      <c r="MN90" s="38"/>
      <c r="MO90" s="38"/>
      <c r="MP90" s="38"/>
      <c r="MQ90" s="38"/>
      <c r="MR90" s="38"/>
      <c r="MS90" s="38"/>
      <c r="MT90" s="38"/>
      <c r="MU90" s="38"/>
      <c r="MV90" s="38"/>
      <c r="MW90" s="38"/>
      <c r="MX90" s="38"/>
      <c r="MY90" s="38"/>
      <c r="MZ90" s="38"/>
      <c r="NA90" s="38"/>
      <c r="NB90" s="38"/>
      <c r="NC90" s="38"/>
      <c r="ND90" s="38"/>
      <c r="NE90" s="38"/>
      <c r="NF90" s="38"/>
      <c r="NG90" s="38"/>
      <c r="NH90" s="38"/>
      <c r="NI90" s="38"/>
      <c r="NJ90" s="38"/>
      <c r="NK90" s="38"/>
      <c r="NL90" s="38"/>
      <c r="NM90" s="38"/>
      <c r="NN90" s="38"/>
      <c r="NO90" s="38"/>
      <c r="NP90" s="38"/>
      <c r="NQ90" s="38"/>
      <c r="NR90" s="38"/>
      <c r="NS90" s="38"/>
      <c r="NT90" s="38"/>
      <c r="NU90" s="38"/>
      <c r="NV90" s="38"/>
      <c r="NW90" s="38"/>
      <c r="NX90" s="38"/>
      <c r="NY90" s="38"/>
      <c r="NZ90" s="38"/>
      <c r="OA90" s="38"/>
      <c r="OB90" s="38"/>
      <c r="OC90" s="38"/>
      <c r="OD90" s="38"/>
      <c r="OE90" s="38"/>
      <c r="OF90" s="38"/>
      <c r="OG90" s="38"/>
      <c r="OH90" s="38"/>
      <c r="OI90" s="38"/>
      <c r="OJ90" s="38"/>
      <c r="OK90" s="38"/>
      <c r="OL90" s="38"/>
    </row>
    <row r="91" spans="1:403" s="9" customFormat="1" x14ac:dyDescent="0.25">
      <c r="A91" s="9" t="s">
        <v>52</v>
      </c>
      <c r="B91" s="9" t="s">
        <v>55</v>
      </c>
      <c r="C91" s="31">
        <v>23967.315999999999</v>
      </c>
      <c r="D91" s="31">
        <v>18726.855</v>
      </c>
      <c r="E91" s="31">
        <v>35321.605000000003</v>
      </c>
      <c r="F91" s="31">
        <v>46013.745999999999</v>
      </c>
      <c r="G91" s="31">
        <v>32254.682000000001</v>
      </c>
      <c r="H91" s="31">
        <v>48371.43</v>
      </c>
      <c r="I91" s="31">
        <v>31010.901999999998</v>
      </c>
      <c r="J91" s="31">
        <v>31629.842000000001</v>
      </c>
      <c r="K91" s="31">
        <v>16870.088</v>
      </c>
      <c r="L91" s="31">
        <v>41113.589999999997</v>
      </c>
      <c r="M91" s="31">
        <v>47353.644999999997</v>
      </c>
      <c r="N91" s="31">
        <v>56850.934000000001</v>
      </c>
      <c r="O91" s="31">
        <v>28060.942999999999</v>
      </c>
      <c r="P91" s="31">
        <v>19638.322</v>
      </c>
      <c r="Q91" s="31">
        <v>44283.813000000002</v>
      </c>
      <c r="R91" s="31">
        <v>11154.861999999999</v>
      </c>
      <c r="S91" s="31">
        <v>23882.895</v>
      </c>
      <c r="T91" s="31">
        <v>28533.838</v>
      </c>
      <c r="U91" s="31">
        <v>26836.098000000002</v>
      </c>
      <c r="V91" s="31">
        <v>32355.609</v>
      </c>
      <c r="W91" s="31">
        <v>25214.960999999999</v>
      </c>
      <c r="X91" s="31">
        <v>14448.888999999999</v>
      </c>
      <c r="Y91" s="31">
        <v>19664.651999999998</v>
      </c>
      <c r="Z91" s="31">
        <v>16089.049000000001</v>
      </c>
      <c r="AA91" s="31">
        <v>29661.02</v>
      </c>
      <c r="AB91" s="31">
        <v>32148.607</v>
      </c>
      <c r="AC91" s="31">
        <v>21284.436000000002</v>
      </c>
      <c r="AD91" s="31">
        <v>12791.57</v>
      </c>
      <c r="AE91" s="31">
        <v>35602.633000000002</v>
      </c>
      <c r="AF91" s="31">
        <v>36149.656000000003</v>
      </c>
      <c r="AG91" s="31">
        <v>22851.055</v>
      </c>
      <c r="AH91" s="31">
        <v>30443.105</v>
      </c>
      <c r="AI91" s="31">
        <v>14717.168</v>
      </c>
      <c r="AJ91" s="31">
        <v>16522.205000000002</v>
      </c>
      <c r="AK91" s="31">
        <v>8564.9259999999995</v>
      </c>
      <c r="AL91" s="31">
        <v>61479.563000000002</v>
      </c>
      <c r="AM91" s="31">
        <v>24443.618999999999</v>
      </c>
      <c r="AN91" s="31">
        <v>25366.648000000001</v>
      </c>
      <c r="AO91" s="31">
        <v>32794.387000000002</v>
      </c>
      <c r="AP91" s="31">
        <v>40235.589999999997</v>
      </c>
      <c r="AQ91" s="31">
        <v>26076.942999999999</v>
      </c>
      <c r="AR91" s="31">
        <v>35769.445</v>
      </c>
      <c r="AS91" s="31">
        <v>17689.57</v>
      </c>
      <c r="AT91" s="31">
        <v>21127.541000000001</v>
      </c>
      <c r="AU91" s="31">
        <v>36727.461000000003</v>
      </c>
      <c r="AV91" s="31">
        <v>24917.557000000001</v>
      </c>
      <c r="AW91" s="31">
        <v>87957.266000000003</v>
      </c>
      <c r="AX91" s="31">
        <v>38624.902000000002</v>
      </c>
      <c r="AY91" s="31">
        <v>28760.886999999999</v>
      </c>
      <c r="AZ91" s="31">
        <v>21037.942999999999</v>
      </c>
      <c r="BA91" s="31">
        <v>13703.027</v>
      </c>
      <c r="BB91" s="31">
        <v>25763.303</v>
      </c>
      <c r="BC91" s="31">
        <v>35394.995999999999</v>
      </c>
      <c r="BD91" s="31">
        <v>43749.57</v>
      </c>
      <c r="BE91" s="31">
        <v>23406.201000000001</v>
      </c>
      <c r="BF91" s="31">
        <v>33267.934000000001</v>
      </c>
      <c r="BG91" s="31">
        <v>24038.252</v>
      </c>
      <c r="BH91" s="31">
        <v>13130.538</v>
      </c>
      <c r="BI91" s="31">
        <v>31405.118999999999</v>
      </c>
      <c r="BJ91" s="31">
        <v>30088.83</v>
      </c>
      <c r="BK91" s="31">
        <v>53716.171999999999</v>
      </c>
      <c r="BL91" s="31">
        <v>23555.521000000001</v>
      </c>
      <c r="BM91" s="31">
        <v>47011.582000000002</v>
      </c>
      <c r="BN91" s="31">
        <v>19797.578000000001</v>
      </c>
      <c r="BO91" s="31">
        <v>20338.884999999998</v>
      </c>
      <c r="BP91" s="31">
        <v>23030.623</v>
      </c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  <c r="IM91" s="37"/>
      <c r="IN91" s="37"/>
      <c r="IO91" s="37"/>
      <c r="IP91" s="37"/>
      <c r="IQ91" s="37"/>
      <c r="IR91" s="37"/>
      <c r="IS91" s="37"/>
      <c r="IT91" s="37"/>
      <c r="IU91" s="37"/>
      <c r="IV91" s="37"/>
      <c r="IW91" s="37"/>
      <c r="IX91" s="37"/>
      <c r="IY91" s="37"/>
      <c r="IZ91" s="37"/>
      <c r="JA91" s="37"/>
      <c r="JB91" s="37"/>
      <c r="JC91" s="37"/>
      <c r="JD91" s="37"/>
      <c r="JE91" s="37"/>
      <c r="JF91" s="37"/>
      <c r="JG91" s="37"/>
      <c r="JH91" s="37"/>
      <c r="JI91" s="37"/>
      <c r="JJ91" s="37"/>
      <c r="JK91" s="37"/>
      <c r="JL91" s="37"/>
      <c r="JM91" s="37"/>
      <c r="JN91" s="37"/>
      <c r="JO91" s="37"/>
      <c r="JP91" s="37"/>
      <c r="JQ91" s="37"/>
      <c r="JR91" s="37"/>
      <c r="JS91" s="37"/>
      <c r="JT91" s="37"/>
      <c r="JU91" s="37"/>
      <c r="JV91" s="37"/>
      <c r="JW91" s="37"/>
      <c r="JX91" s="37"/>
      <c r="JY91" s="37"/>
      <c r="JZ91" s="37"/>
      <c r="KA91" s="37"/>
      <c r="KB91" s="37"/>
      <c r="KC91" s="37"/>
      <c r="KD91" s="37"/>
      <c r="KE91" s="37"/>
      <c r="KF91" s="37"/>
      <c r="KG91" s="37"/>
      <c r="KH91" s="37"/>
      <c r="KI91" s="37"/>
      <c r="KJ91" s="37"/>
      <c r="KK91" s="37"/>
      <c r="KL91" s="37"/>
      <c r="KM91" s="37"/>
      <c r="KN91" s="37"/>
      <c r="KO91" s="37"/>
      <c r="KP91" s="37"/>
      <c r="KQ91" s="37"/>
      <c r="KR91" s="37"/>
      <c r="KS91" s="37"/>
      <c r="KT91" s="37"/>
      <c r="KU91" s="37"/>
      <c r="KV91" s="37"/>
      <c r="KW91" s="37"/>
      <c r="KX91" s="37"/>
      <c r="KY91" s="37"/>
      <c r="KZ91" s="37"/>
      <c r="LA91" s="37"/>
      <c r="LB91" s="37"/>
      <c r="LC91" s="37"/>
      <c r="LD91" s="37"/>
      <c r="LE91" s="37"/>
      <c r="LF91" s="37"/>
      <c r="LG91" s="37"/>
      <c r="LH91" s="37"/>
      <c r="LI91" s="37"/>
      <c r="LJ91" s="37"/>
      <c r="LK91" s="37"/>
      <c r="LL91" s="37"/>
      <c r="LM91" s="37"/>
      <c r="LN91" s="37"/>
      <c r="LO91" s="37"/>
      <c r="LP91" s="37"/>
      <c r="LQ91" s="37"/>
      <c r="LR91" s="37"/>
      <c r="LS91" s="37"/>
      <c r="LT91" s="37"/>
      <c r="LU91" s="37"/>
      <c r="LV91" s="37"/>
      <c r="LW91" s="37"/>
      <c r="LX91" s="37"/>
      <c r="LY91" s="37"/>
      <c r="LZ91" s="37"/>
      <c r="MA91" s="37"/>
      <c r="MB91" s="37"/>
      <c r="MC91" s="37"/>
      <c r="MD91" s="37"/>
      <c r="ME91" s="37"/>
      <c r="MF91" s="37"/>
      <c r="MG91" s="37"/>
      <c r="MH91" s="37"/>
      <c r="MI91" s="37"/>
      <c r="MJ91" s="37"/>
      <c r="MK91" s="37"/>
      <c r="ML91" s="37"/>
      <c r="MM91" s="37"/>
      <c r="MN91" s="37"/>
      <c r="MO91" s="37"/>
      <c r="MP91" s="37"/>
      <c r="MQ91" s="37"/>
      <c r="MR91" s="37"/>
      <c r="MS91" s="37"/>
      <c r="MT91" s="37"/>
      <c r="MU91" s="37"/>
      <c r="MV91" s="37"/>
      <c r="MW91" s="37"/>
      <c r="MX91" s="37"/>
      <c r="MY91" s="37"/>
      <c r="MZ91" s="37"/>
      <c r="NA91" s="37"/>
      <c r="NB91" s="37"/>
      <c r="NC91" s="37"/>
      <c r="ND91" s="37"/>
      <c r="NE91" s="37"/>
      <c r="NF91" s="37"/>
      <c r="NG91" s="37"/>
      <c r="NH91" s="37"/>
      <c r="NI91" s="37"/>
      <c r="NJ91" s="37"/>
      <c r="NK91" s="37"/>
      <c r="NL91" s="37"/>
      <c r="NM91" s="37"/>
      <c r="NN91" s="37"/>
      <c r="NO91" s="37"/>
      <c r="NP91" s="37"/>
      <c r="NQ91" s="37"/>
      <c r="NR91" s="37"/>
      <c r="NS91" s="37"/>
      <c r="NT91" s="37"/>
      <c r="NU91" s="37"/>
      <c r="NV91" s="37"/>
      <c r="NW91" s="37"/>
      <c r="NX91" s="37"/>
      <c r="NY91" s="37"/>
      <c r="NZ91" s="37"/>
      <c r="OA91" s="37"/>
      <c r="OB91" s="37"/>
      <c r="OC91" s="37"/>
      <c r="OD91" s="37"/>
      <c r="OE91" s="37"/>
      <c r="OF91" s="37"/>
      <c r="OG91" s="37"/>
      <c r="OH91" s="37"/>
      <c r="OI91" s="37"/>
      <c r="OJ91" s="37"/>
      <c r="OK91" s="37"/>
      <c r="OL91" s="37"/>
      <c r="OM91" s="10"/>
    </row>
    <row r="92" spans="1:403" s="16" customFormat="1" x14ac:dyDescent="0.25">
      <c r="A92" s="16" t="s">
        <v>52</v>
      </c>
      <c r="B92" s="16" t="s">
        <v>56</v>
      </c>
      <c r="C92" s="33">
        <v>1816.3309999999999</v>
      </c>
      <c r="D92" s="33">
        <v>1511.26</v>
      </c>
      <c r="E92" s="33">
        <v>2057.922</v>
      </c>
      <c r="F92" s="33">
        <v>1891.5070000000001</v>
      </c>
      <c r="G92" s="33">
        <v>1720.8219999999999</v>
      </c>
      <c r="H92" s="33">
        <v>3544.6129999999998</v>
      </c>
      <c r="I92" s="33">
        <v>2192.9580000000001</v>
      </c>
      <c r="J92" s="33">
        <v>1542.078</v>
      </c>
      <c r="K92" s="33">
        <v>1100.528</v>
      </c>
      <c r="L92" s="33">
        <v>2626.9349999999999</v>
      </c>
      <c r="M92" s="33">
        <v>2838.63</v>
      </c>
      <c r="N92" s="33">
        <v>3155.364</v>
      </c>
      <c r="O92" s="33">
        <v>2524.8470000000002</v>
      </c>
      <c r="P92" s="33">
        <v>1875.3589999999999</v>
      </c>
      <c r="Q92" s="33">
        <v>1564.076</v>
      </c>
      <c r="R92" s="33">
        <v>1211.471</v>
      </c>
      <c r="S92" s="33">
        <v>2009.5039999999999</v>
      </c>
      <c r="T92" s="33">
        <v>1659.575</v>
      </c>
      <c r="U92" s="33">
        <v>3875.5990000000002</v>
      </c>
      <c r="V92" s="33">
        <v>1643.422</v>
      </c>
      <c r="W92" s="33">
        <v>2732.4459999999999</v>
      </c>
      <c r="X92" s="33">
        <v>2144.0100000000002</v>
      </c>
      <c r="Y92" s="33">
        <v>3541.9850000000001</v>
      </c>
      <c r="Z92" s="33">
        <v>1600.03</v>
      </c>
      <c r="AA92" s="33">
        <v>1011.77</v>
      </c>
      <c r="AB92" s="33">
        <v>2316.7190000000001</v>
      </c>
      <c r="AC92" s="33">
        <v>1908.5329999999999</v>
      </c>
      <c r="AD92" s="33">
        <v>2366.6909999999998</v>
      </c>
      <c r="AE92" s="33">
        <v>4768.2269999999999</v>
      </c>
      <c r="AF92" s="33">
        <v>1361.454</v>
      </c>
      <c r="AG92" s="33">
        <v>1145.556</v>
      </c>
      <c r="AH92" s="33">
        <v>2482.1149999999998</v>
      </c>
      <c r="AI92" s="33">
        <v>1313.7049999999999</v>
      </c>
      <c r="AJ92" s="33">
        <v>2344.5450000000001</v>
      </c>
      <c r="AK92" s="33" t="s">
        <v>326</v>
      </c>
      <c r="AL92" s="33">
        <v>2465.69</v>
      </c>
      <c r="AM92" s="33">
        <v>1939.221</v>
      </c>
      <c r="AN92" s="33">
        <v>2262.4690000000001</v>
      </c>
      <c r="AO92" s="33">
        <v>2101.38</v>
      </c>
      <c r="AP92" s="33">
        <v>1176.4949999999999</v>
      </c>
      <c r="AQ92" s="33">
        <v>2608.81</v>
      </c>
      <c r="AR92" s="33">
        <v>3590.2159999999999</v>
      </c>
      <c r="AS92" s="33">
        <v>1630.4949999999999</v>
      </c>
      <c r="AT92" s="33">
        <v>2683.5639999999999</v>
      </c>
      <c r="AU92" s="33">
        <v>5701.11</v>
      </c>
      <c r="AV92" s="33">
        <v>2649.0709999999999</v>
      </c>
      <c r="AW92" s="33">
        <v>4593.2359999999999</v>
      </c>
      <c r="AX92" s="33">
        <v>2038.8130000000001</v>
      </c>
      <c r="AY92" s="33">
        <v>2231.7719999999999</v>
      </c>
      <c r="AZ92" s="33">
        <v>1518.4480000000001</v>
      </c>
      <c r="BA92" s="33">
        <v>1049.58</v>
      </c>
      <c r="BB92" s="33">
        <v>3760.982</v>
      </c>
      <c r="BC92" s="33">
        <v>2935.7840000000001</v>
      </c>
      <c r="BD92" s="33">
        <v>4536.3429999999998</v>
      </c>
      <c r="BE92" s="33">
        <v>1859.952</v>
      </c>
      <c r="BF92" s="33">
        <v>1532.4090000000001</v>
      </c>
      <c r="BG92" s="33">
        <v>2313.8090000000002</v>
      </c>
      <c r="BH92" s="33">
        <v>926.26800000000003</v>
      </c>
      <c r="BI92" s="33">
        <v>1366.502</v>
      </c>
      <c r="BJ92" s="33">
        <v>1899.2439999999999</v>
      </c>
      <c r="BK92" s="33">
        <v>5239.1970000000001</v>
      </c>
      <c r="BL92" s="33" t="s">
        <v>326</v>
      </c>
      <c r="BM92" s="33">
        <v>3956.6950000000002</v>
      </c>
      <c r="BN92" s="33">
        <v>1241.0999999999999</v>
      </c>
      <c r="BO92" s="33">
        <v>1409.402</v>
      </c>
      <c r="BP92" s="33">
        <v>1219.279</v>
      </c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/>
      <c r="JM92" s="38"/>
      <c r="JN92" s="38"/>
      <c r="JO92" s="38"/>
      <c r="JP92" s="38"/>
      <c r="JQ92" s="38"/>
      <c r="JR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L92" s="38"/>
      <c r="LM92" s="38"/>
      <c r="LN92" s="38"/>
      <c r="LO92" s="38"/>
      <c r="LP92" s="38"/>
      <c r="LQ92" s="38"/>
      <c r="LR92" s="38"/>
      <c r="LS92" s="38"/>
      <c r="LT92" s="38"/>
      <c r="LU92" s="38"/>
      <c r="LV92" s="38"/>
      <c r="LW92" s="38"/>
      <c r="LX92" s="38"/>
      <c r="LY92" s="38"/>
      <c r="LZ92" s="38"/>
      <c r="MA92" s="38"/>
      <c r="MB92" s="38"/>
      <c r="MC92" s="38"/>
      <c r="MD92" s="38"/>
      <c r="ME92" s="38"/>
      <c r="MF92" s="38"/>
      <c r="MG92" s="38"/>
      <c r="MH92" s="38"/>
      <c r="MI92" s="38"/>
      <c r="MJ92" s="38"/>
      <c r="MK92" s="38"/>
      <c r="ML92" s="38"/>
      <c r="MM92" s="38"/>
      <c r="MN92" s="38"/>
      <c r="MO92" s="38"/>
      <c r="MP92" s="38"/>
      <c r="MQ92" s="38"/>
      <c r="MR92" s="38"/>
      <c r="MS92" s="38"/>
      <c r="MT92" s="38"/>
      <c r="MU92" s="38"/>
      <c r="MV92" s="38"/>
      <c r="MW92" s="38"/>
      <c r="MX92" s="38"/>
      <c r="MY92" s="38"/>
      <c r="MZ92" s="38"/>
      <c r="NA92" s="38"/>
      <c r="NB92" s="38"/>
      <c r="NC92" s="38"/>
      <c r="ND92" s="38"/>
      <c r="NE92" s="38"/>
      <c r="NF92" s="38"/>
      <c r="NG92" s="38"/>
      <c r="NH92" s="38"/>
      <c r="NI92" s="38"/>
      <c r="NJ92" s="38"/>
      <c r="NK92" s="38"/>
      <c r="NL92" s="38"/>
      <c r="NM92" s="38"/>
      <c r="NN92" s="38"/>
      <c r="NO92" s="38"/>
      <c r="NP92" s="38"/>
      <c r="NQ92" s="38"/>
      <c r="NR92" s="38"/>
      <c r="NS92" s="38"/>
      <c r="NT92" s="38"/>
      <c r="NU92" s="38"/>
      <c r="NV92" s="38"/>
      <c r="NW92" s="38"/>
      <c r="NX92" s="38"/>
      <c r="NY92" s="38"/>
      <c r="NZ92" s="38"/>
      <c r="OA92" s="38"/>
      <c r="OB92" s="38"/>
      <c r="OC92" s="38"/>
      <c r="OD92" s="38"/>
      <c r="OE92" s="38"/>
      <c r="OF92" s="38"/>
      <c r="OG92" s="38"/>
      <c r="OH92" s="38"/>
      <c r="OI92" s="38"/>
      <c r="OJ92" s="38"/>
      <c r="OK92" s="38"/>
      <c r="OL92" s="38"/>
    </row>
    <row r="93" spans="1:403" s="9" customFormat="1" x14ac:dyDescent="0.25">
      <c r="A93" s="9" t="s">
        <v>52</v>
      </c>
      <c r="B93" s="9" t="s">
        <v>57</v>
      </c>
      <c r="C93" s="31">
        <v>220175.57800000001</v>
      </c>
      <c r="D93" s="31">
        <v>125083.242</v>
      </c>
      <c r="E93" s="31">
        <v>209683.56299999999</v>
      </c>
      <c r="F93" s="31">
        <v>175719.125</v>
      </c>
      <c r="G93" s="31">
        <v>180025.53099999999</v>
      </c>
      <c r="H93" s="31">
        <v>196053.34400000001</v>
      </c>
      <c r="I93" s="31">
        <v>139821.31299999999</v>
      </c>
      <c r="J93" s="31">
        <v>149736.29699999999</v>
      </c>
      <c r="K93" s="31">
        <v>142556.59400000001</v>
      </c>
      <c r="L93" s="31">
        <v>188042.234</v>
      </c>
      <c r="M93" s="31">
        <v>129818.79700000001</v>
      </c>
      <c r="N93" s="31">
        <v>165241.54699999999</v>
      </c>
      <c r="O93" s="31">
        <v>188777.15599999999</v>
      </c>
      <c r="P93" s="31">
        <v>134268.78099999999</v>
      </c>
      <c r="Q93" s="31">
        <v>192542.266</v>
      </c>
      <c r="R93" s="31">
        <v>95820.077999999994</v>
      </c>
      <c r="S93" s="31">
        <v>140858.5</v>
      </c>
      <c r="T93" s="31">
        <v>147898.82800000001</v>
      </c>
      <c r="U93" s="31">
        <v>43028.222999999998</v>
      </c>
      <c r="V93" s="31">
        <v>157366.43799999999</v>
      </c>
      <c r="W93" s="31">
        <v>109473.227</v>
      </c>
      <c r="X93" s="31">
        <v>92481.664000000004</v>
      </c>
      <c r="Y93" s="31">
        <v>78813.656000000003</v>
      </c>
      <c r="Z93" s="31">
        <v>90468.460999999996</v>
      </c>
      <c r="AA93" s="31">
        <v>180618</v>
      </c>
      <c r="AB93" s="31">
        <v>203309.17199999999</v>
      </c>
      <c r="AC93" s="31">
        <v>104048.45299999999</v>
      </c>
      <c r="AD93" s="31">
        <v>95223.562999999995</v>
      </c>
      <c r="AE93" s="31">
        <v>161787.859</v>
      </c>
      <c r="AF93" s="31">
        <v>147252</v>
      </c>
      <c r="AG93" s="31">
        <v>116006.93799999999</v>
      </c>
      <c r="AH93" s="31">
        <v>186959.15599999999</v>
      </c>
      <c r="AI93" s="31">
        <v>143090.18799999999</v>
      </c>
      <c r="AJ93" s="31">
        <v>85349.75</v>
      </c>
      <c r="AK93" s="31">
        <v>76615.031000000003</v>
      </c>
      <c r="AL93" s="31">
        <v>195029</v>
      </c>
      <c r="AM93" s="31">
        <v>130252.711</v>
      </c>
      <c r="AN93" s="31">
        <v>151582.56299999999</v>
      </c>
      <c r="AO93" s="31">
        <v>198600.891</v>
      </c>
      <c r="AP93" s="31">
        <v>203713.70300000001</v>
      </c>
      <c r="AQ93" s="31">
        <v>215933.609</v>
      </c>
      <c r="AR93" s="31">
        <v>152836.20300000001</v>
      </c>
      <c r="AS93" s="31">
        <v>105083.70299999999</v>
      </c>
      <c r="AT93" s="31">
        <v>157790.54699999999</v>
      </c>
      <c r="AU93" s="31">
        <v>144433.54699999999</v>
      </c>
      <c r="AV93" s="31">
        <v>140365.18799999999</v>
      </c>
      <c r="AW93" s="31">
        <v>167905.67199999999</v>
      </c>
      <c r="AX93" s="31">
        <v>186838.891</v>
      </c>
      <c r="AY93" s="31">
        <v>168476.984</v>
      </c>
      <c r="AZ93" s="31">
        <v>142496.71900000001</v>
      </c>
      <c r="BA93" s="31">
        <v>156729.43799999999</v>
      </c>
      <c r="BB93" s="31">
        <v>145696.81299999999</v>
      </c>
      <c r="BC93" s="31">
        <v>175873.92199999999</v>
      </c>
      <c r="BD93" s="31">
        <v>149378.17199999999</v>
      </c>
      <c r="BE93" s="31">
        <v>102425.32</v>
      </c>
      <c r="BF93" s="31">
        <v>103810.094</v>
      </c>
      <c r="BG93" s="31">
        <v>154730.32800000001</v>
      </c>
      <c r="BH93" s="31">
        <v>86343.531000000003</v>
      </c>
      <c r="BI93" s="31">
        <v>155264.20300000001</v>
      </c>
      <c r="BJ93" s="31">
        <v>105237.43</v>
      </c>
      <c r="BK93" s="31">
        <v>150530.07800000001</v>
      </c>
      <c r="BL93" s="31">
        <v>78150.297000000006</v>
      </c>
      <c r="BM93" s="31">
        <v>190581.81299999999</v>
      </c>
      <c r="BN93" s="31">
        <v>125796.602</v>
      </c>
      <c r="BO93" s="31">
        <v>132681.891</v>
      </c>
      <c r="BP93" s="31">
        <v>73565.093999999997</v>
      </c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  <c r="IM93" s="37"/>
      <c r="IN93" s="37"/>
      <c r="IO93" s="37"/>
      <c r="IP93" s="37"/>
      <c r="IQ93" s="37"/>
      <c r="IR93" s="37"/>
      <c r="IS93" s="37"/>
      <c r="IT93" s="37"/>
      <c r="IU93" s="37"/>
      <c r="IV93" s="37"/>
      <c r="IW93" s="37"/>
      <c r="IX93" s="37"/>
      <c r="IY93" s="37"/>
      <c r="IZ93" s="37"/>
      <c r="JA93" s="37"/>
      <c r="JB93" s="37"/>
      <c r="JC93" s="37"/>
      <c r="JD93" s="37"/>
      <c r="JE93" s="37"/>
      <c r="JF93" s="37"/>
      <c r="JG93" s="37"/>
      <c r="JH93" s="37"/>
      <c r="JI93" s="37"/>
      <c r="JJ93" s="37"/>
      <c r="JK93" s="37"/>
      <c r="JL93" s="37"/>
      <c r="JM93" s="37"/>
      <c r="JN93" s="37"/>
      <c r="JO93" s="37"/>
      <c r="JP93" s="37"/>
      <c r="JQ93" s="37"/>
      <c r="JR93" s="37"/>
      <c r="JS93" s="37"/>
      <c r="JT93" s="37"/>
      <c r="JU93" s="37"/>
      <c r="JV93" s="37"/>
      <c r="JW93" s="37"/>
      <c r="JX93" s="37"/>
      <c r="JY93" s="37"/>
      <c r="JZ93" s="37"/>
      <c r="KA93" s="37"/>
      <c r="KB93" s="37"/>
      <c r="KC93" s="37"/>
      <c r="KD93" s="37"/>
      <c r="KE93" s="37"/>
      <c r="KF93" s="37"/>
      <c r="KG93" s="37"/>
      <c r="KH93" s="37"/>
      <c r="KI93" s="37"/>
      <c r="KJ93" s="37"/>
      <c r="KK93" s="37"/>
      <c r="KL93" s="37"/>
      <c r="KM93" s="37"/>
      <c r="KN93" s="37"/>
      <c r="KO93" s="37"/>
      <c r="KP93" s="37"/>
      <c r="KQ93" s="37"/>
      <c r="KR93" s="37"/>
      <c r="KS93" s="37"/>
      <c r="KT93" s="37"/>
      <c r="KU93" s="37"/>
      <c r="KV93" s="37"/>
      <c r="KW93" s="37"/>
      <c r="KX93" s="37"/>
      <c r="KY93" s="37"/>
      <c r="KZ93" s="37"/>
      <c r="LA93" s="37"/>
      <c r="LB93" s="37"/>
      <c r="LC93" s="37"/>
      <c r="LD93" s="37"/>
      <c r="LE93" s="37"/>
      <c r="LF93" s="37"/>
      <c r="LG93" s="37"/>
      <c r="LH93" s="37"/>
      <c r="LI93" s="37"/>
      <c r="LJ93" s="37"/>
      <c r="LK93" s="37"/>
      <c r="LL93" s="37"/>
      <c r="LM93" s="37"/>
      <c r="LN93" s="37"/>
      <c r="LO93" s="37"/>
      <c r="LP93" s="37"/>
      <c r="LQ93" s="37"/>
      <c r="LR93" s="37"/>
      <c r="LS93" s="37"/>
      <c r="LT93" s="37"/>
      <c r="LU93" s="37"/>
      <c r="LV93" s="37"/>
      <c r="LW93" s="37"/>
      <c r="LX93" s="37"/>
      <c r="LY93" s="37"/>
      <c r="LZ93" s="37"/>
      <c r="MA93" s="37"/>
      <c r="MB93" s="37"/>
      <c r="MC93" s="37"/>
      <c r="MD93" s="37"/>
      <c r="ME93" s="37"/>
      <c r="MF93" s="37"/>
      <c r="MG93" s="37"/>
      <c r="MH93" s="37"/>
      <c r="MI93" s="37"/>
      <c r="MJ93" s="37"/>
      <c r="MK93" s="37"/>
      <c r="ML93" s="37"/>
      <c r="MM93" s="37"/>
      <c r="MN93" s="37"/>
      <c r="MO93" s="37"/>
      <c r="MP93" s="37"/>
      <c r="MQ93" s="37"/>
      <c r="MR93" s="37"/>
      <c r="MS93" s="37"/>
      <c r="MT93" s="37"/>
      <c r="MU93" s="37"/>
      <c r="MV93" s="37"/>
      <c r="MW93" s="37"/>
      <c r="MX93" s="37"/>
      <c r="MY93" s="37"/>
      <c r="MZ93" s="37"/>
      <c r="NA93" s="37"/>
      <c r="NB93" s="37"/>
      <c r="NC93" s="37"/>
      <c r="ND93" s="37"/>
      <c r="NE93" s="37"/>
      <c r="NF93" s="37"/>
      <c r="NG93" s="37"/>
      <c r="NH93" s="37"/>
      <c r="NI93" s="37"/>
      <c r="NJ93" s="37"/>
      <c r="NK93" s="37"/>
      <c r="NL93" s="37"/>
      <c r="NM93" s="37"/>
      <c r="NN93" s="37"/>
      <c r="NO93" s="37"/>
      <c r="NP93" s="37"/>
      <c r="NQ93" s="37"/>
      <c r="NR93" s="37"/>
      <c r="NS93" s="37"/>
      <c r="NT93" s="37"/>
      <c r="NU93" s="37"/>
      <c r="NV93" s="37"/>
      <c r="NW93" s="37"/>
      <c r="NX93" s="37"/>
      <c r="NY93" s="37"/>
      <c r="NZ93" s="37"/>
      <c r="OA93" s="37"/>
      <c r="OB93" s="37"/>
      <c r="OC93" s="37"/>
      <c r="OD93" s="37"/>
      <c r="OE93" s="37"/>
      <c r="OF93" s="37"/>
      <c r="OG93" s="37"/>
      <c r="OH93" s="37"/>
      <c r="OI93" s="37"/>
      <c r="OJ93" s="37"/>
      <c r="OK93" s="37"/>
      <c r="OL93" s="37"/>
      <c r="OM93" s="10"/>
    </row>
    <row r="94" spans="1:403" s="16" customFormat="1" x14ac:dyDescent="0.25">
      <c r="A94" s="16" t="s">
        <v>52</v>
      </c>
      <c r="B94" s="16" t="s">
        <v>58</v>
      </c>
      <c r="C94" s="33">
        <v>2130959.75</v>
      </c>
      <c r="D94" s="33">
        <v>1083392.625</v>
      </c>
      <c r="E94" s="33">
        <v>2032045.375</v>
      </c>
      <c r="F94" s="33">
        <v>1741514.875</v>
      </c>
      <c r="G94" s="33">
        <v>1798658.375</v>
      </c>
      <c r="H94" s="33">
        <v>1820080.125</v>
      </c>
      <c r="I94" s="33">
        <v>1372609.125</v>
      </c>
      <c r="J94" s="33">
        <v>1534522.625</v>
      </c>
      <c r="K94" s="33">
        <v>1366527.375</v>
      </c>
      <c r="L94" s="33">
        <v>1793764.75</v>
      </c>
      <c r="M94" s="33">
        <v>1135016</v>
      </c>
      <c r="N94" s="33">
        <v>1495529.625</v>
      </c>
      <c r="O94" s="33">
        <v>1759980.375</v>
      </c>
      <c r="P94" s="33">
        <v>1101442.75</v>
      </c>
      <c r="Q94" s="33">
        <v>1831440.5</v>
      </c>
      <c r="R94" s="33">
        <v>1009693.5</v>
      </c>
      <c r="S94" s="33">
        <v>1466865.125</v>
      </c>
      <c r="T94" s="33">
        <v>1201545.5</v>
      </c>
      <c r="U94" s="33">
        <v>1123973.5</v>
      </c>
      <c r="V94" s="33">
        <v>1426574.625</v>
      </c>
      <c r="W94" s="33">
        <v>1302440</v>
      </c>
      <c r="X94" s="33">
        <v>908128.5</v>
      </c>
      <c r="Y94" s="33">
        <v>857978.18799999997</v>
      </c>
      <c r="Z94" s="33">
        <v>942759.81299999997</v>
      </c>
      <c r="AA94" s="33">
        <v>1886005.25</v>
      </c>
      <c r="AB94" s="33">
        <v>1833736.375</v>
      </c>
      <c r="AC94" s="33">
        <v>1002137.938</v>
      </c>
      <c r="AD94" s="33">
        <v>912352.93799999997</v>
      </c>
      <c r="AE94" s="33">
        <v>1487399.375</v>
      </c>
      <c r="AF94" s="33">
        <v>1419510.875</v>
      </c>
      <c r="AG94" s="33">
        <v>1110972.25</v>
      </c>
      <c r="AH94" s="33">
        <v>1670514.375</v>
      </c>
      <c r="AI94" s="33">
        <v>1311009.75</v>
      </c>
      <c r="AJ94" s="33">
        <v>929897.875</v>
      </c>
      <c r="AK94" s="33">
        <v>403086.18800000002</v>
      </c>
      <c r="AL94" s="33">
        <v>1833701.375</v>
      </c>
      <c r="AM94" s="33">
        <v>1346728.75</v>
      </c>
      <c r="AN94" s="33">
        <v>1326500.875</v>
      </c>
      <c r="AO94" s="33">
        <v>1964609.375</v>
      </c>
      <c r="AP94" s="33">
        <v>1804897.875</v>
      </c>
      <c r="AQ94" s="33">
        <v>1915936.5</v>
      </c>
      <c r="AR94" s="33">
        <v>1758938</v>
      </c>
      <c r="AS94" s="33">
        <v>1097445.75</v>
      </c>
      <c r="AT94" s="33">
        <v>1392024.125</v>
      </c>
      <c r="AU94" s="33">
        <v>1374002.5</v>
      </c>
      <c r="AV94" s="33">
        <v>1263849.875</v>
      </c>
      <c r="AW94" s="33">
        <v>1477732.25</v>
      </c>
      <c r="AX94" s="33">
        <v>1753280.125</v>
      </c>
      <c r="AY94" s="33">
        <v>1605031.375</v>
      </c>
      <c r="AZ94" s="33">
        <v>1415625.625</v>
      </c>
      <c r="BA94" s="33">
        <v>1608340.875</v>
      </c>
      <c r="BB94" s="33">
        <v>1337397.5</v>
      </c>
      <c r="BC94" s="33">
        <v>1594667.625</v>
      </c>
      <c r="BD94" s="33">
        <v>1369273.875</v>
      </c>
      <c r="BE94" s="33">
        <v>1062636.75</v>
      </c>
      <c r="BF94" s="33">
        <v>1039636.188</v>
      </c>
      <c r="BG94" s="33">
        <v>1677530.375</v>
      </c>
      <c r="BH94" s="33">
        <v>993851.31299999997</v>
      </c>
      <c r="BI94" s="33">
        <v>1508081.25</v>
      </c>
      <c r="BJ94" s="33">
        <v>1164401.5</v>
      </c>
      <c r="BK94" s="33">
        <v>1600795.125</v>
      </c>
      <c r="BL94" s="33">
        <v>828967.31299999997</v>
      </c>
      <c r="BM94" s="33">
        <v>1736125.75</v>
      </c>
      <c r="BN94" s="33">
        <v>1272580</v>
      </c>
      <c r="BO94" s="33">
        <v>1330696</v>
      </c>
      <c r="BP94" s="33">
        <v>500203.03100000002</v>
      </c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LL94" s="38"/>
      <c r="LM94" s="38"/>
      <c r="LN94" s="38"/>
      <c r="LO94" s="38"/>
      <c r="LP94" s="38"/>
      <c r="LQ94" s="38"/>
      <c r="LR94" s="38"/>
      <c r="LS94" s="38"/>
      <c r="LT94" s="38"/>
      <c r="LU94" s="38"/>
      <c r="LV94" s="38"/>
      <c r="LW94" s="38"/>
      <c r="LX94" s="38"/>
      <c r="LY94" s="38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/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8"/>
      <c r="NF94" s="38"/>
      <c r="NG94" s="38"/>
      <c r="NH94" s="38"/>
      <c r="NI94" s="38"/>
      <c r="NJ94" s="38"/>
      <c r="NK94" s="38"/>
      <c r="NL94" s="38"/>
      <c r="NM94" s="38"/>
      <c r="NN94" s="38"/>
      <c r="NO94" s="38"/>
      <c r="NP94" s="38"/>
      <c r="NQ94" s="38"/>
      <c r="NR94" s="38"/>
      <c r="NS94" s="38"/>
      <c r="NT94" s="38"/>
      <c r="NU94" s="38"/>
      <c r="NV94" s="38"/>
      <c r="NW94" s="38"/>
      <c r="NX94" s="38"/>
      <c r="NY94" s="38"/>
      <c r="NZ94" s="38"/>
      <c r="OA94" s="38"/>
      <c r="OB94" s="38"/>
      <c r="OC94" s="38"/>
      <c r="OD94" s="38"/>
      <c r="OE94" s="38"/>
      <c r="OF94" s="38"/>
      <c r="OG94" s="38"/>
      <c r="OH94" s="38"/>
      <c r="OI94" s="38"/>
      <c r="OJ94" s="38"/>
      <c r="OK94" s="38"/>
      <c r="OL94" s="38"/>
    </row>
    <row r="95" spans="1:403" s="9" customFormat="1" x14ac:dyDescent="0.25">
      <c r="A95" s="9" t="s">
        <v>52</v>
      </c>
      <c r="B95" s="9" t="s">
        <v>60</v>
      </c>
      <c r="C95" s="31">
        <v>1493942.375</v>
      </c>
      <c r="D95" s="31">
        <v>1421069.875</v>
      </c>
      <c r="E95" s="31">
        <v>1339454.875</v>
      </c>
      <c r="F95" s="31">
        <v>1422495.875</v>
      </c>
      <c r="G95" s="31">
        <v>1311933.625</v>
      </c>
      <c r="H95" s="31">
        <v>1497400</v>
      </c>
      <c r="I95" s="31">
        <v>951497.375</v>
      </c>
      <c r="J95" s="31">
        <v>1522042</v>
      </c>
      <c r="K95" s="31">
        <v>1522586.375</v>
      </c>
      <c r="L95" s="31">
        <v>1395422.75</v>
      </c>
      <c r="M95" s="31">
        <v>1077335.125</v>
      </c>
      <c r="N95" s="31">
        <v>1108424.5</v>
      </c>
      <c r="O95" s="31">
        <v>1453285.75</v>
      </c>
      <c r="P95" s="31">
        <v>1047684.813</v>
      </c>
      <c r="Q95" s="31">
        <v>1371951.125</v>
      </c>
      <c r="R95" s="31">
        <v>1243894.125</v>
      </c>
      <c r="S95" s="31">
        <v>1252227</v>
      </c>
      <c r="T95" s="31">
        <v>1481536.75</v>
      </c>
      <c r="U95" s="31">
        <v>1028140.375</v>
      </c>
      <c r="V95" s="31">
        <v>1272065.5</v>
      </c>
      <c r="W95" s="31">
        <v>1452791.625</v>
      </c>
      <c r="X95" s="31">
        <v>1219627.25</v>
      </c>
      <c r="Y95" s="31">
        <v>1261460.625</v>
      </c>
      <c r="Z95" s="31">
        <v>846253.18799999997</v>
      </c>
      <c r="AA95" s="31">
        <v>1367949.875</v>
      </c>
      <c r="AB95" s="31">
        <v>1587151.75</v>
      </c>
      <c r="AC95" s="31">
        <v>891941.375</v>
      </c>
      <c r="AD95" s="31">
        <v>1133631.25</v>
      </c>
      <c r="AE95" s="31">
        <v>1218283.5</v>
      </c>
      <c r="AF95" s="31">
        <v>907770.93799999997</v>
      </c>
      <c r="AG95" s="31">
        <v>856270</v>
      </c>
      <c r="AH95" s="31">
        <v>1442329.625</v>
      </c>
      <c r="AI95" s="31">
        <v>1392175.625</v>
      </c>
      <c r="AJ95" s="31">
        <v>1270017.125</v>
      </c>
      <c r="AK95" s="31">
        <v>909970.18799999997</v>
      </c>
      <c r="AL95" s="31">
        <v>1087662.875</v>
      </c>
      <c r="AM95" s="31">
        <v>1197157.25</v>
      </c>
      <c r="AN95" s="31">
        <v>1170915.75</v>
      </c>
      <c r="AO95" s="31">
        <v>1379929.875</v>
      </c>
      <c r="AP95" s="31">
        <v>1191885.75</v>
      </c>
      <c r="AQ95" s="31">
        <v>1808362.875</v>
      </c>
      <c r="AR95" s="31">
        <v>1135142.75</v>
      </c>
      <c r="AS95" s="31">
        <v>1392804.75</v>
      </c>
      <c r="AT95" s="31">
        <v>1453069.125</v>
      </c>
      <c r="AU95" s="31">
        <v>1141743.125</v>
      </c>
      <c r="AV95" s="31">
        <v>1025522.125</v>
      </c>
      <c r="AW95" s="31">
        <v>1161458.125</v>
      </c>
      <c r="AX95" s="31">
        <v>1122509.875</v>
      </c>
      <c r="AY95" s="31">
        <v>745984.31299999997</v>
      </c>
      <c r="AZ95" s="31">
        <v>1229750</v>
      </c>
      <c r="BA95" s="31">
        <v>1733768.75</v>
      </c>
      <c r="BB95" s="31">
        <v>1107610.25</v>
      </c>
      <c r="BC95" s="31">
        <v>1182390</v>
      </c>
      <c r="BD95" s="31">
        <v>1007725.563</v>
      </c>
      <c r="BE95" s="31">
        <v>1108931.125</v>
      </c>
      <c r="BF95" s="31">
        <v>874132.25</v>
      </c>
      <c r="BG95" s="31">
        <v>1439213.375</v>
      </c>
      <c r="BH95" s="31">
        <v>1253934.5</v>
      </c>
      <c r="BI95" s="31">
        <v>590175.06299999997</v>
      </c>
      <c r="BJ95" s="31">
        <v>1049200.5</v>
      </c>
      <c r="BK95" s="31">
        <v>1509333.25</v>
      </c>
      <c r="BL95" s="31">
        <v>419334.03100000002</v>
      </c>
      <c r="BM95" s="31">
        <v>1171472.25</v>
      </c>
      <c r="BN95" s="31">
        <v>1045248.375</v>
      </c>
      <c r="BO95" s="31">
        <v>1229334.875</v>
      </c>
      <c r="BP95" s="31">
        <v>727287.43799999997</v>
      </c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7"/>
      <c r="IO95" s="37"/>
      <c r="IP95" s="37"/>
      <c r="IQ95" s="37"/>
      <c r="IR95" s="37"/>
      <c r="IS95" s="37"/>
      <c r="IT95" s="37"/>
      <c r="IU95" s="37"/>
      <c r="IV95" s="37"/>
      <c r="IW95" s="37"/>
      <c r="IX95" s="37"/>
      <c r="IY95" s="37"/>
      <c r="IZ95" s="37"/>
      <c r="JA95" s="37"/>
      <c r="JB95" s="37"/>
      <c r="JC95" s="37"/>
      <c r="JD95" s="37"/>
      <c r="JE95" s="37"/>
      <c r="JF95" s="37"/>
      <c r="JG95" s="37"/>
      <c r="JH95" s="37"/>
      <c r="JI95" s="37"/>
      <c r="JJ95" s="37"/>
      <c r="JK95" s="37"/>
      <c r="JL95" s="37"/>
      <c r="JM95" s="37"/>
      <c r="JN95" s="37"/>
      <c r="JO95" s="37"/>
      <c r="JP95" s="37"/>
      <c r="JQ95" s="37"/>
      <c r="JR95" s="37"/>
      <c r="JS95" s="37"/>
      <c r="JT95" s="37"/>
      <c r="JU95" s="37"/>
      <c r="JV95" s="37"/>
      <c r="JW95" s="37"/>
      <c r="JX95" s="37"/>
      <c r="JY95" s="37"/>
      <c r="JZ95" s="37"/>
      <c r="KA95" s="37"/>
      <c r="KB95" s="37"/>
      <c r="KC95" s="37"/>
      <c r="KD95" s="37"/>
      <c r="KE95" s="37"/>
      <c r="KF95" s="37"/>
      <c r="KG95" s="37"/>
      <c r="KH95" s="37"/>
      <c r="KI95" s="37"/>
      <c r="KJ95" s="37"/>
      <c r="KK95" s="37"/>
      <c r="KL95" s="37"/>
      <c r="KM95" s="37"/>
      <c r="KN95" s="37"/>
      <c r="KO95" s="37"/>
      <c r="KP95" s="37"/>
      <c r="KQ95" s="37"/>
      <c r="KR95" s="37"/>
      <c r="KS95" s="37"/>
      <c r="KT95" s="37"/>
      <c r="KU95" s="37"/>
      <c r="KV95" s="37"/>
      <c r="KW95" s="37"/>
      <c r="KX95" s="37"/>
      <c r="KY95" s="37"/>
      <c r="KZ95" s="37"/>
      <c r="LA95" s="37"/>
      <c r="LB95" s="37"/>
      <c r="LC95" s="37"/>
      <c r="LD95" s="37"/>
      <c r="LE95" s="37"/>
      <c r="LF95" s="37"/>
      <c r="LG95" s="37"/>
      <c r="LH95" s="37"/>
      <c r="LI95" s="37"/>
      <c r="LJ95" s="37"/>
      <c r="LK95" s="37"/>
      <c r="LL95" s="37"/>
      <c r="LM95" s="37"/>
      <c r="LN95" s="37"/>
      <c r="LO95" s="37"/>
      <c r="LP95" s="37"/>
      <c r="LQ95" s="37"/>
      <c r="LR95" s="37"/>
      <c r="LS95" s="37"/>
      <c r="LT95" s="37"/>
      <c r="LU95" s="37"/>
      <c r="LV95" s="37"/>
      <c r="LW95" s="37"/>
      <c r="LX95" s="37"/>
      <c r="LY95" s="37"/>
      <c r="LZ95" s="37"/>
      <c r="MA95" s="37"/>
      <c r="MB95" s="37"/>
      <c r="MC95" s="37"/>
      <c r="MD95" s="37"/>
      <c r="ME95" s="37"/>
      <c r="MF95" s="37"/>
      <c r="MG95" s="37"/>
      <c r="MH95" s="37"/>
      <c r="MI95" s="37"/>
      <c r="MJ95" s="37"/>
      <c r="MK95" s="37"/>
      <c r="ML95" s="37"/>
      <c r="MM95" s="37"/>
      <c r="MN95" s="37"/>
      <c r="MO95" s="37"/>
      <c r="MP95" s="37"/>
      <c r="MQ95" s="37"/>
      <c r="MR95" s="37"/>
      <c r="MS95" s="37"/>
      <c r="MT95" s="37"/>
      <c r="MU95" s="37"/>
      <c r="MV95" s="37"/>
      <c r="MW95" s="37"/>
      <c r="MX95" s="37"/>
      <c r="MY95" s="37"/>
      <c r="MZ95" s="37"/>
      <c r="NA95" s="37"/>
      <c r="NB95" s="37"/>
      <c r="NC95" s="37"/>
      <c r="ND95" s="37"/>
      <c r="NE95" s="37"/>
      <c r="NF95" s="37"/>
      <c r="NG95" s="37"/>
      <c r="NH95" s="37"/>
      <c r="NI95" s="37"/>
      <c r="NJ95" s="37"/>
      <c r="NK95" s="37"/>
      <c r="NL95" s="37"/>
      <c r="NM95" s="37"/>
      <c r="NN95" s="37"/>
      <c r="NO95" s="37"/>
      <c r="NP95" s="37"/>
      <c r="NQ95" s="37"/>
      <c r="NR95" s="37"/>
      <c r="NS95" s="37"/>
      <c r="NT95" s="37"/>
      <c r="NU95" s="37"/>
      <c r="NV95" s="37"/>
      <c r="NW95" s="37"/>
      <c r="NX95" s="37"/>
      <c r="NY95" s="37"/>
      <c r="NZ95" s="37"/>
      <c r="OA95" s="37"/>
      <c r="OB95" s="37"/>
      <c r="OC95" s="37"/>
      <c r="OD95" s="37"/>
      <c r="OE95" s="37"/>
      <c r="OF95" s="37"/>
      <c r="OG95" s="37"/>
      <c r="OH95" s="37"/>
      <c r="OI95" s="37"/>
      <c r="OJ95" s="37"/>
      <c r="OK95" s="37"/>
      <c r="OL95" s="37"/>
      <c r="OM95" s="10"/>
    </row>
    <row r="96" spans="1:403" s="16" customFormat="1" x14ac:dyDescent="0.25">
      <c r="A96" s="16" t="s">
        <v>52</v>
      </c>
      <c r="B96" s="16" t="s">
        <v>61</v>
      </c>
      <c r="C96" s="33">
        <v>30489.145</v>
      </c>
      <c r="D96" s="33">
        <v>18673.178</v>
      </c>
      <c r="E96" s="33">
        <v>27720.384999999998</v>
      </c>
      <c r="F96" s="33">
        <v>30203.238000000001</v>
      </c>
      <c r="G96" s="33">
        <v>21666.355</v>
      </c>
      <c r="H96" s="33">
        <v>48495.667999999998</v>
      </c>
      <c r="I96" s="33">
        <v>24284.521000000001</v>
      </c>
      <c r="J96" s="33">
        <v>24180.627</v>
      </c>
      <c r="K96" s="33">
        <v>17685.359</v>
      </c>
      <c r="L96" s="33">
        <v>28254.951000000001</v>
      </c>
      <c r="M96" s="33">
        <v>28465.572</v>
      </c>
      <c r="N96" s="33">
        <v>45512.605000000003</v>
      </c>
      <c r="O96" s="33">
        <v>36578.288999999997</v>
      </c>
      <c r="P96" s="33">
        <v>23406.809000000001</v>
      </c>
      <c r="Q96" s="33">
        <v>24059.453000000001</v>
      </c>
      <c r="R96" s="33">
        <v>18108.793000000001</v>
      </c>
      <c r="S96" s="33">
        <v>27470.254000000001</v>
      </c>
      <c r="T96" s="33">
        <v>24368.563999999998</v>
      </c>
      <c r="U96" s="33">
        <v>28534.293000000001</v>
      </c>
      <c r="V96" s="33">
        <v>24909.428</v>
      </c>
      <c r="W96" s="33">
        <v>35693.362999999998</v>
      </c>
      <c r="X96" s="33">
        <v>20035.243999999999</v>
      </c>
      <c r="Y96" s="33">
        <v>30078.436000000002</v>
      </c>
      <c r="Z96" s="33">
        <v>20094.473000000002</v>
      </c>
      <c r="AA96" s="33">
        <v>21004.375</v>
      </c>
      <c r="AB96" s="33">
        <v>34605.391000000003</v>
      </c>
      <c r="AC96" s="33">
        <v>16307.317999999999</v>
      </c>
      <c r="AD96" s="33">
        <v>25802.726999999999</v>
      </c>
      <c r="AE96" s="33">
        <v>62840.241999999998</v>
      </c>
      <c r="AF96" s="33">
        <v>16317.655000000001</v>
      </c>
      <c r="AG96" s="33">
        <v>20611.848000000002</v>
      </c>
      <c r="AH96" s="33">
        <v>34387.976999999999</v>
      </c>
      <c r="AI96" s="33">
        <v>17825.133000000002</v>
      </c>
      <c r="AJ96" s="33">
        <v>22425.312999999998</v>
      </c>
      <c r="AK96" s="33">
        <v>13546.486000000001</v>
      </c>
      <c r="AL96" s="33">
        <v>34180.108999999997</v>
      </c>
      <c r="AM96" s="33">
        <v>23589.442999999999</v>
      </c>
      <c r="AN96" s="33">
        <v>27026.322</v>
      </c>
      <c r="AO96" s="33">
        <v>41162.809000000001</v>
      </c>
      <c r="AP96" s="33">
        <v>31318.518</v>
      </c>
      <c r="AQ96" s="33">
        <v>37056.940999999999</v>
      </c>
      <c r="AR96" s="33">
        <v>41984.733999999997</v>
      </c>
      <c r="AS96" s="33">
        <v>23121.346000000001</v>
      </c>
      <c r="AT96" s="33">
        <v>31001.471000000001</v>
      </c>
      <c r="AU96" s="33">
        <v>57598.934000000001</v>
      </c>
      <c r="AV96" s="33">
        <v>32485.52</v>
      </c>
      <c r="AW96" s="33">
        <v>38873.555</v>
      </c>
      <c r="AX96" s="33">
        <v>29500.175999999999</v>
      </c>
      <c r="AY96" s="33">
        <v>31134.289000000001</v>
      </c>
      <c r="AZ96" s="33">
        <v>21270.925999999999</v>
      </c>
      <c r="BA96" s="33">
        <v>24428.41</v>
      </c>
      <c r="BB96" s="33">
        <v>41029.633000000002</v>
      </c>
      <c r="BC96" s="33">
        <v>33642.535000000003</v>
      </c>
      <c r="BD96" s="33">
        <v>49101.305</v>
      </c>
      <c r="BE96" s="33">
        <v>24905.365000000002</v>
      </c>
      <c r="BF96" s="33">
        <v>19114.236000000001</v>
      </c>
      <c r="BG96" s="33">
        <v>28831.186000000002</v>
      </c>
      <c r="BH96" s="33">
        <v>15611.135</v>
      </c>
      <c r="BI96" s="33">
        <v>28823.965</v>
      </c>
      <c r="BJ96" s="33">
        <v>28447.197</v>
      </c>
      <c r="BK96" s="33">
        <v>49166.605000000003</v>
      </c>
      <c r="BL96" s="33">
        <v>14161.61</v>
      </c>
      <c r="BM96" s="33">
        <v>48257.129000000001</v>
      </c>
      <c r="BN96" s="33">
        <v>23402.796999999999</v>
      </c>
      <c r="BO96" s="33">
        <v>26039.815999999999</v>
      </c>
      <c r="BP96" s="33">
        <v>15376.3</v>
      </c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L96" s="38"/>
      <c r="JM96" s="38"/>
      <c r="JN96" s="38"/>
      <c r="JO96" s="38"/>
      <c r="JP96" s="38"/>
      <c r="JQ96" s="38"/>
      <c r="JR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8"/>
      <c r="KY96" s="38"/>
      <c r="KZ96" s="38"/>
      <c r="LA96" s="38"/>
      <c r="LB96" s="38"/>
      <c r="LC96" s="38"/>
      <c r="LD96" s="38"/>
      <c r="LE96" s="38"/>
      <c r="LF96" s="38"/>
      <c r="LG96" s="38"/>
      <c r="LH96" s="38"/>
      <c r="LI96" s="38"/>
      <c r="LJ96" s="38"/>
      <c r="LK96" s="38"/>
      <c r="LL96" s="38"/>
      <c r="LM96" s="38"/>
      <c r="LN96" s="38"/>
      <c r="LO96" s="38"/>
      <c r="LP96" s="38"/>
      <c r="LQ96" s="38"/>
      <c r="LR96" s="38"/>
      <c r="LS96" s="38"/>
      <c r="LT96" s="38"/>
      <c r="LU96" s="38"/>
      <c r="LV96" s="38"/>
      <c r="LW96" s="38"/>
      <c r="LX96" s="38"/>
      <c r="LY96" s="38"/>
      <c r="LZ96" s="38"/>
      <c r="MA96" s="38"/>
      <c r="MB96" s="38"/>
      <c r="MC96" s="38"/>
      <c r="MD96" s="38"/>
      <c r="ME96" s="38"/>
      <c r="MF96" s="38"/>
      <c r="MG96" s="38"/>
      <c r="MH96" s="38"/>
      <c r="MI96" s="38"/>
      <c r="MJ96" s="38"/>
      <c r="MK96" s="38"/>
      <c r="ML96" s="38"/>
      <c r="MM96" s="38"/>
      <c r="MN96" s="38"/>
      <c r="MO96" s="38"/>
      <c r="MP96" s="38"/>
      <c r="MQ96" s="38"/>
      <c r="MR96" s="38"/>
      <c r="MS96" s="38"/>
      <c r="MT96" s="38"/>
      <c r="MU96" s="38"/>
      <c r="MV96" s="38"/>
      <c r="MW96" s="38"/>
      <c r="MX96" s="38"/>
      <c r="MY96" s="38"/>
      <c r="MZ96" s="38"/>
      <c r="NA96" s="38"/>
      <c r="NB96" s="38"/>
      <c r="NC96" s="38"/>
      <c r="ND96" s="38"/>
      <c r="NE96" s="38"/>
      <c r="NF96" s="38"/>
      <c r="NG96" s="38"/>
      <c r="NH96" s="38"/>
      <c r="NI96" s="38"/>
      <c r="NJ96" s="38"/>
      <c r="NK96" s="38"/>
      <c r="NL96" s="38"/>
      <c r="NM96" s="38"/>
      <c r="NN96" s="38"/>
      <c r="NO96" s="38"/>
      <c r="NP96" s="38"/>
      <c r="NQ96" s="38"/>
      <c r="NR96" s="38"/>
      <c r="NS96" s="38"/>
      <c r="NT96" s="38"/>
      <c r="NU96" s="38"/>
      <c r="NV96" s="38"/>
      <c r="NW96" s="38"/>
      <c r="NX96" s="38"/>
      <c r="NY96" s="38"/>
      <c r="NZ96" s="38"/>
      <c r="OA96" s="38"/>
      <c r="OB96" s="38"/>
      <c r="OC96" s="38"/>
      <c r="OD96" s="38"/>
      <c r="OE96" s="38"/>
      <c r="OF96" s="38"/>
      <c r="OG96" s="38"/>
      <c r="OH96" s="38"/>
      <c r="OI96" s="38"/>
      <c r="OJ96" s="38"/>
      <c r="OK96" s="38"/>
      <c r="OL96" s="38"/>
    </row>
    <row r="97" spans="1:403" s="9" customFormat="1" x14ac:dyDescent="0.25">
      <c r="A97" s="9" t="s">
        <v>52</v>
      </c>
      <c r="B97" s="9" t="s">
        <v>190</v>
      </c>
      <c r="C97" s="31">
        <v>910.14499999999998</v>
      </c>
      <c r="D97" s="31">
        <v>853.74800000000005</v>
      </c>
      <c r="E97" s="31">
        <v>1445.769</v>
      </c>
      <c r="F97" s="31">
        <v>1223.7070000000001</v>
      </c>
      <c r="G97" s="31">
        <v>1501.433</v>
      </c>
      <c r="H97" s="31">
        <v>2439.0450000000001</v>
      </c>
      <c r="I97" s="31">
        <v>1122.7860000000001</v>
      </c>
      <c r="J97" s="31">
        <v>823.899</v>
      </c>
      <c r="K97" s="31" t="s">
        <v>326</v>
      </c>
      <c r="L97" s="31">
        <v>875.65700000000004</v>
      </c>
      <c r="M97" s="31">
        <v>808.34</v>
      </c>
      <c r="N97" s="31">
        <v>2348.5839999999998</v>
      </c>
      <c r="O97" s="31" t="s">
        <v>326</v>
      </c>
      <c r="P97" s="31">
        <v>1240.807</v>
      </c>
      <c r="Q97" s="31">
        <v>1018.246</v>
      </c>
      <c r="R97" s="31" t="s">
        <v>326</v>
      </c>
      <c r="S97" s="31">
        <v>929.86099999999999</v>
      </c>
      <c r="T97" s="31">
        <v>1045.047</v>
      </c>
      <c r="U97" s="31">
        <v>5678.3440000000001</v>
      </c>
      <c r="V97" s="31">
        <v>800.69</v>
      </c>
      <c r="W97" s="31">
        <v>1735.615</v>
      </c>
      <c r="X97" s="31" t="s">
        <v>326</v>
      </c>
      <c r="Y97" s="31">
        <v>1623.876</v>
      </c>
      <c r="Z97" s="31">
        <v>1204.569</v>
      </c>
      <c r="AA97" s="31" t="s">
        <v>326</v>
      </c>
      <c r="AB97" s="31">
        <v>1242.413</v>
      </c>
      <c r="AC97" s="31">
        <v>1121.6479999999999</v>
      </c>
      <c r="AD97" s="31">
        <v>1353.944</v>
      </c>
      <c r="AE97" s="31">
        <v>4885.2830000000004</v>
      </c>
      <c r="AF97" s="31">
        <v>977.99</v>
      </c>
      <c r="AG97" s="31" t="s">
        <v>326</v>
      </c>
      <c r="AH97" s="31">
        <v>1402.2639999999999</v>
      </c>
      <c r="AI97" s="31" t="s">
        <v>326</v>
      </c>
      <c r="AJ97" s="31">
        <v>1003.693</v>
      </c>
      <c r="AK97" s="31" t="s">
        <v>326</v>
      </c>
      <c r="AL97" s="31">
        <v>2909.7350000000001</v>
      </c>
      <c r="AM97" s="31" t="s">
        <v>326</v>
      </c>
      <c r="AN97" s="31">
        <v>1019.391</v>
      </c>
      <c r="AO97" s="31">
        <v>1681.414</v>
      </c>
      <c r="AP97" s="31">
        <v>879.02700000000004</v>
      </c>
      <c r="AQ97" s="31">
        <v>966.47900000000004</v>
      </c>
      <c r="AR97" s="31">
        <v>1767.1679999999999</v>
      </c>
      <c r="AS97" s="31">
        <v>1031.3630000000001</v>
      </c>
      <c r="AT97" s="31">
        <v>1741.971</v>
      </c>
      <c r="AU97" s="31">
        <v>3129.5059999999999</v>
      </c>
      <c r="AV97" s="31">
        <v>3383.69</v>
      </c>
      <c r="AW97" s="31">
        <v>1783.47</v>
      </c>
      <c r="AX97" s="31">
        <v>1194.806</v>
      </c>
      <c r="AY97" s="31">
        <v>1500.0540000000001</v>
      </c>
      <c r="AZ97" s="31">
        <v>886.88300000000004</v>
      </c>
      <c r="BA97" s="31" t="s">
        <v>326</v>
      </c>
      <c r="BB97" s="31">
        <v>3555.2559999999999</v>
      </c>
      <c r="BC97" s="31">
        <v>1598.2570000000001</v>
      </c>
      <c r="BD97" s="31">
        <v>3103.6410000000001</v>
      </c>
      <c r="BE97" s="31" t="s">
        <v>326</v>
      </c>
      <c r="BF97" s="31" t="s">
        <v>326</v>
      </c>
      <c r="BG97" s="31" t="s">
        <v>326</v>
      </c>
      <c r="BH97" s="31" t="s">
        <v>326</v>
      </c>
      <c r="BI97" s="31" t="s">
        <v>326</v>
      </c>
      <c r="BJ97" s="31">
        <v>1223.491</v>
      </c>
      <c r="BK97" s="31">
        <v>3162.5529999999999</v>
      </c>
      <c r="BL97" s="31" t="s">
        <v>326</v>
      </c>
      <c r="BM97" s="31">
        <v>2567.0160000000001</v>
      </c>
      <c r="BN97" s="31" t="s">
        <v>326</v>
      </c>
      <c r="BO97" s="31" t="s">
        <v>326</v>
      </c>
      <c r="BP97" s="31">
        <v>1522.5119999999999</v>
      </c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  <c r="IQ97" s="37"/>
      <c r="IR97" s="37"/>
      <c r="IS97" s="37"/>
      <c r="IT97" s="37"/>
      <c r="IU97" s="37"/>
      <c r="IV97" s="37"/>
      <c r="IW97" s="37"/>
      <c r="IX97" s="37"/>
      <c r="IY97" s="37"/>
      <c r="IZ97" s="37"/>
      <c r="JA97" s="37"/>
      <c r="JB97" s="37"/>
      <c r="JC97" s="37"/>
      <c r="JD97" s="37"/>
      <c r="JE97" s="37"/>
      <c r="JF97" s="37"/>
      <c r="JG97" s="37"/>
      <c r="JH97" s="37"/>
      <c r="JI97" s="37"/>
      <c r="JJ97" s="37"/>
      <c r="JK97" s="37"/>
      <c r="JL97" s="37"/>
      <c r="JM97" s="37"/>
      <c r="JN97" s="37"/>
      <c r="JO97" s="37"/>
      <c r="JP97" s="37"/>
      <c r="JQ97" s="37"/>
      <c r="JR97" s="37"/>
      <c r="JS97" s="37"/>
      <c r="JT97" s="37"/>
      <c r="JU97" s="37"/>
      <c r="JV97" s="37"/>
      <c r="JW97" s="37"/>
      <c r="JX97" s="37"/>
      <c r="JY97" s="37"/>
      <c r="JZ97" s="37"/>
      <c r="KA97" s="37"/>
      <c r="KB97" s="37"/>
      <c r="KC97" s="37"/>
      <c r="KD97" s="37"/>
      <c r="KE97" s="37"/>
      <c r="KF97" s="37"/>
      <c r="KG97" s="37"/>
      <c r="KH97" s="37"/>
      <c r="KI97" s="37"/>
      <c r="KJ97" s="37"/>
      <c r="KK97" s="37"/>
      <c r="KL97" s="37"/>
      <c r="KM97" s="37"/>
      <c r="KN97" s="37"/>
      <c r="KO97" s="37"/>
      <c r="KP97" s="37"/>
      <c r="KQ97" s="37"/>
      <c r="KR97" s="37"/>
      <c r="KS97" s="37"/>
      <c r="KT97" s="37"/>
      <c r="KU97" s="37"/>
      <c r="KV97" s="37"/>
      <c r="KW97" s="37"/>
      <c r="KX97" s="37"/>
      <c r="KY97" s="37"/>
      <c r="KZ97" s="37"/>
      <c r="LA97" s="37"/>
      <c r="LB97" s="37"/>
      <c r="LC97" s="37"/>
      <c r="LD97" s="37"/>
      <c r="LE97" s="37"/>
      <c r="LF97" s="37"/>
      <c r="LG97" s="37"/>
      <c r="LH97" s="37"/>
      <c r="LI97" s="37"/>
      <c r="LJ97" s="37"/>
      <c r="LK97" s="37"/>
      <c r="LL97" s="37"/>
      <c r="LM97" s="37"/>
      <c r="LN97" s="37"/>
      <c r="LO97" s="37"/>
      <c r="LP97" s="37"/>
      <c r="LQ97" s="37"/>
      <c r="LR97" s="37"/>
      <c r="LS97" s="37"/>
      <c r="LT97" s="37"/>
      <c r="LU97" s="37"/>
      <c r="LV97" s="37"/>
      <c r="LW97" s="37"/>
      <c r="LX97" s="37"/>
      <c r="LY97" s="37"/>
      <c r="LZ97" s="37"/>
      <c r="MA97" s="37"/>
      <c r="MB97" s="37"/>
      <c r="MC97" s="37"/>
      <c r="MD97" s="37"/>
      <c r="ME97" s="37"/>
      <c r="MF97" s="37"/>
      <c r="MG97" s="37"/>
      <c r="MH97" s="37"/>
      <c r="MI97" s="37"/>
      <c r="MJ97" s="37"/>
      <c r="MK97" s="37"/>
      <c r="ML97" s="37"/>
      <c r="MM97" s="37"/>
      <c r="MN97" s="37"/>
      <c r="MO97" s="37"/>
      <c r="MP97" s="37"/>
      <c r="MQ97" s="37"/>
      <c r="MR97" s="37"/>
      <c r="MS97" s="37"/>
      <c r="MT97" s="37"/>
      <c r="MU97" s="37"/>
      <c r="MV97" s="37"/>
      <c r="MW97" s="37"/>
      <c r="MX97" s="37"/>
      <c r="MY97" s="37"/>
      <c r="MZ97" s="37"/>
      <c r="NA97" s="37"/>
      <c r="NB97" s="37"/>
      <c r="NC97" s="37"/>
      <c r="ND97" s="37"/>
      <c r="NE97" s="37"/>
      <c r="NF97" s="37"/>
      <c r="NG97" s="37"/>
      <c r="NH97" s="37"/>
      <c r="NI97" s="37"/>
      <c r="NJ97" s="37"/>
      <c r="NK97" s="37"/>
      <c r="NL97" s="37"/>
      <c r="NM97" s="37"/>
      <c r="NN97" s="37"/>
      <c r="NO97" s="37"/>
      <c r="NP97" s="37"/>
      <c r="NQ97" s="37"/>
      <c r="NR97" s="37"/>
      <c r="NS97" s="37"/>
      <c r="NT97" s="37"/>
      <c r="NU97" s="37"/>
      <c r="NV97" s="37"/>
      <c r="NW97" s="37"/>
      <c r="NX97" s="37"/>
      <c r="NY97" s="37"/>
      <c r="NZ97" s="37"/>
      <c r="OA97" s="37"/>
      <c r="OB97" s="37"/>
      <c r="OC97" s="37"/>
      <c r="OD97" s="37"/>
      <c r="OE97" s="37"/>
      <c r="OF97" s="37"/>
      <c r="OG97" s="37"/>
      <c r="OH97" s="37"/>
      <c r="OI97" s="37"/>
      <c r="OJ97" s="37"/>
      <c r="OK97" s="37"/>
      <c r="OL97" s="37"/>
      <c r="OM97" s="10"/>
    </row>
    <row r="98" spans="1:403" s="16" customFormat="1" x14ac:dyDescent="0.25">
      <c r="A98" s="16" t="s">
        <v>52</v>
      </c>
      <c r="B98" s="16" t="s">
        <v>59</v>
      </c>
      <c r="C98" s="33">
        <v>16093.34</v>
      </c>
      <c r="D98" s="33">
        <v>10996.049000000001</v>
      </c>
      <c r="E98" s="33">
        <v>12329.73</v>
      </c>
      <c r="F98" s="33">
        <v>10032.289000000001</v>
      </c>
      <c r="G98" s="33">
        <v>15592.76</v>
      </c>
      <c r="H98" s="33">
        <v>12323.495000000001</v>
      </c>
      <c r="I98" s="33">
        <v>7565.7160000000003</v>
      </c>
      <c r="J98" s="33">
        <v>13224.213</v>
      </c>
      <c r="K98" s="33">
        <v>12483.558000000001</v>
      </c>
      <c r="L98" s="33">
        <v>20914.52</v>
      </c>
      <c r="M98" s="33">
        <v>19001.111000000001</v>
      </c>
      <c r="N98" s="33">
        <v>19766.236000000001</v>
      </c>
      <c r="O98" s="33">
        <v>16985.368999999999</v>
      </c>
      <c r="P98" s="33">
        <v>15629.651</v>
      </c>
      <c r="Q98" s="33">
        <v>10023.147000000001</v>
      </c>
      <c r="R98" s="33">
        <v>15791.066999999999</v>
      </c>
      <c r="S98" s="33">
        <v>11472.419</v>
      </c>
      <c r="T98" s="33">
        <v>14952.62</v>
      </c>
      <c r="U98" s="33">
        <v>14931.458000000001</v>
      </c>
      <c r="V98" s="33">
        <v>14567.409</v>
      </c>
      <c r="W98" s="33">
        <v>15575.784</v>
      </c>
      <c r="X98" s="33">
        <v>11141.616</v>
      </c>
      <c r="Y98" s="33">
        <v>9900.5419999999995</v>
      </c>
      <c r="Z98" s="33">
        <v>9993.1190000000006</v>
      </c>
      <c r="AA98" s="33">
        <v>19558.723000000002</v>
      </c>
      <c r="AB98" s="33">
        <v>16399.956999999999</v>
      </c>
      <c r="AC98" s="33">
        <v>9749.1659999999993</v>
      </c>
      <c r="AD98" s="33">
        <v>10869.534</v>
      </c>
      <c r="AE98" s="33">
        <v>30061.824000000001</v>
      </c>
      <c r="AF98" s="33">
        <v>7587.0839999999998</v>
      </c>
      <c r="AG98" s="33">
        <v>9778.43</v>
      </c>
      <c r="AH98" s="33">
        <v>22745.493999999999</v>
      </c>
      <c r="AI98" s="33">
        <v>15374.566000000001</v>
      </c>
      <c r="AJ98" s="33">
        <v>6226.2439999999997</v>
      </c>
      <c r="AK98" s="33">
        <v>4574.201</v>
      </c>
      <c r="AL98" s="33">
        <v>23805.68</v>
      </c>
      <c r="AM98" s="33">
        <v>4847.1390000000001</v>
      </c>
      <c r="AN98" s="33">
        <v>15251.848</v>
      </c>
      <c r="AO98" s="33">
        <v>16872.898000000001</v>
      </c>
      <c r="AP98" s="33">
        <v>21620.294999999998</v>
      </c>
      <c r="AQ98" s="33">
        <v>24040.133000000002</v>
      </c>
      <c r="AR98" s="33">
        <v>20941.495999999999</v>
      </c>
      <c r="AS98" s="33">
        <v>11068.915000000001</v>
      </c>
      <c r="AT98" s="33">
        <v>17588.309000000001</v>
      </c>
      <c r="AU98" s="33">
        <v>18775.105</v>
      </c>
      <c r="AV98" s="33">
        <v>15730.87</v>
      </c>
      <c r="AW98" s="33">
        <v>12932.022999999999</v>
      </c>
      <c r="AX98" s="33">
        <v>19866.025000000001</v>
      </c>
      <c r="AY98" s="33">
        <v>11454.64</v>
      </c>
      <c r="AZ98" s="33">
        <v>16941.037</v>
      </c>
      <c r="BA98" s="33">
        <v>12533.853999999999</v>
      </c>
      <c r="BB98" s="33">
        <v>17914.423999999999</v>
      </c>
      <c r="BC98" s="33">
        <v>18213.278999999999</v>
      </c>
      <c r="BD98" s="33">
        <v>15954.906999999999</v>
      </c>
      <c r="BE98" s="33">
        <v>9436.0380000000005</v>
      </c>
      <c r="BF98" s="33">
        <v>6088.4260000000004</v>
      </c>
      <c r="BG98" s="33">
        <v>15581.753000000001</v>
      </c>
      <c r="BH98" s="33">
        <v>4059.029</v>
      </c>
      <c r="BI98" s="33">
        <v>11251.138999999999</v>
      </c>
      <c r="BJ98" s="33">
        <v>10842.907999999999</v>
      </c>
      <c r="BK98" s="33">
        <v>15377.138999999999</v>
      </c>
      <c r="BL98" s="33">
        <v>9084.3799999999992</v>
      </c>
      <c r="BM98" s="33">
        <v>21201.103999999999</v>
      </c>
      <c r="BN98" s="33">
        <v>11513.159</v>
      </c>
      <c r="BO98" s="33">
        <v>8798.52</v>
      </c>
      <c r="BP98" s="33">
        <v>10461.986000000001</v>
      </c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  <c r="IY98" s="38"/>
      <c r="IZ98" s="38"/>
      <c r="JA98" s="38"/>
      <c r="JB98" s="38"/>
      <c r="JC98" s="38"/>
      <c r="JD98" s="38"/>
      <c r="JE98" s="38"/>
      <c r="JF98" s="38"/>
      <c r="JG98" s="38"/>
      <c r="JH98" s="38"/>
      <c r="JI98" s="38"/>
      <c r="JJ98" s="38"/>
      <c r="JK98" s="38"/>
      <c r="JL98" s="38"/>
      <c r="JM98" s="38"/>
      <c r="JN98" s="38"/>
      <c r="JO98" s="38"/>
      <c r="JP98" s="38"/>
      <c r="JQ98" s="38"/>
      <c r="JR98" s="38"/>
      <c r="JS98" s="38"/>
      <c r="JT98" s="38"/>
      <c r="JU98" s="38"/>
      <c r="JV98" s="38"/>
      <c r="JW98" s="38"/>
      <c r="JX98" s="38"/>
      <c r="JY98" s="38"/>
      <c r="JZ98" s="38"/>
      <c r="KA98" s="38"/>
      <c r="KB98" s="38"/>
      <c r="KC98" s="38"/>
      <c r="KD98" s="38"/>
      <c r="KE98" s="38"/>
      <c r="KF98" s="38"/>
      <c r="KG98" s="38"/>
      <c r="KH98" s="38"/>
      <c r="KI98" s="38"/>
      <c r="KJ98" s="38"/>
      <c r="KK98" s="38"/>
      <c r="KL98" s="38"/>
      <c r="KM98" s="38"/>
      <c r="KN98" s="38"/>
      <c r="KO98" s="38"/>
      <c r="KP98" s="38"/>
      <c r="KQ98" s="38"/>
      <c r="KR98" s="38"/>
      <c r="KS98" s="38"/>
      <c r="KT98" s="38"/>
      <c r="KU98" s="38"/>
      <c r="KV98" s="38"/>
      <c r="KW98" s="38"/>
      <c r="KX98" s="38"/>
      <c r="KY98" s="38"/>
      <c r="KZ98" s="38"/>
      <c r="LA98" s="38"/>
      <c r="LB98" s="38"/>
      <c r="LC98" s="38"/>
      <c r="LD98" s="38"/>
      <c r="LE98" s="38"/>
      <c r="LF98" s="38"/>
      <c r="LG98" s="38"/>
      <c r="LH98" s="38"/>
      <c r="LI98" s="38"/>
      <c r="LJ98" s="38"/>
      <c r="LK98" s="38"/>
      <c r="LL98" s="38"/>
      <c r="LM98" s="38"/>
      <c r="LN98" s="38"/>
      <c r="LO98" s="38"/>
      <c r="LP98" s="38"/>
      <c r="LQ98" s="38"/>
      <c r="LR98" s="38"/>
      <c r="LS98" s="38"/>
      <c r="LT98" s="38"/>
      <c r="LU98" s="38"/>
      <c r="LV98" s="38"/>
      <c r="LW98" s="38"/>
      <c r="LX98" s="38"/>
      <c r="LY98" s="38"/>
      <c r="LZ98" s="38"/>
      <c r="MA98" s="38"/>
      <c r="MB98" s="38"/>
      <c r="MC98" s="38"/>
      <c r="MD98" s="38"/>
      <c r="ME98" s="38"/>
      <c r="MF98" s="38"/>
      <c r="MG98" s="38"/>
      <c r="MH98" s="38"/>
      <c r="MI98" s="38"/>
      <c r="MJ98" s="38"/>
      <c r="MK98" s="38"/>
      <c r="ML98" s="38"/>
      <c r="MM98" s="38"/>
      <c r="MN98" s="38"/>
      <c r="MO98" s="38"/>
      <c r="MP98" s="38"/>
      <c r="MQ98" s="38"/>
      <c r="MR98" s="38"/>
      <c r="MS98" s="38"/>
      <c r="MT98" s="38"/>
      <c r="MU98" s="38"/>
      <c r="MV98" s="38"/>
      <c r="MW98" s="38"/>
      <c r="MX98" s="38"/>
      <c r="MY98" s="38"/>
      <c r="MZ98" s="38"/>
      <c r="NA98" s="38"/>
      <c r="NB98" s="38"/>
      <c r="NC98" s="38"/>
      <c r="ND98" s="38"/>
      <c r="NE98" s="38"/>
      <c r="NF98" s="38"/>
      <c r="NG98" s="38"/>
      <c r="NH98" s="38"/>
      <c r="NI98" s="38"/>
      <c r="NJ98" s="38"/>
      <c r="NK98" s="38"/>
      <c r="NL98" s="38"/>
      <c r="NM98" s="38"/>
      <c r="NN98" s="38"/>
      <c r="NO98" s="38"/>
      <c r="NP98" s="38"/>
      <c r="NQ98" s="38"/>
      <c r="NR98" s="38"/>
      <c r="NS98" s="38"/>
      <c r="NT98" s="38"/>
      <c r="NU98" s="38"/>
      <c r="NV98" s="38"/>
      <c r="NW98" s="38"/>
      <c r="NX98" s="38"/>
      <c r="NY98" s="38"/>
      <c r="NZ98" s="38"/>
      <c r="OA98" s="38"/>
      <c r="OB98" s="38"/>
      <c r="OC98" s="38"/>
      <c r="OD98" s="38"/>
      <c r="OE98" s="38"/>
      <c r="OF98" s="38"/>
      <c r="OG98" s="38"/>
      <c r="OH98" s="38"/>
      <c r="OI98" s="38"/>
      <c r="OJ98" s="38"/>
      <c r="OK98" s="38"/>
      <c r="OL98" s="38"/>
    </row>
    <row r="99" spans="1:403" s="9" customFormat="1" x14ac:dyDescent="0.25">
      <c r="A99" s="9" t="s">
        <v>52</v>
      </c>
      <c r="B99" s="9" t="s">
        <v>62</v>
      </c>
      <c r="C99" s="31">
        <v>287159.96899999998</v>
      </c>
      <c r="D99" s="31">
        <v>203853.17199999999</v>
      </c>
      <c r="E99" s="31">
        <v>213892.75</v>
      </c>
      <c r="F99" s="31">
        <v>270694.28100000002</v>
      </c>
      <c r="G99" s="31">
        <v>240524.53099999999</v>
      </c>
      <c r="H99" s="31">
        <v>244747.15599999999</v>
      </c>
      <c r="I99" s="31">
        <v>189665.29699999999</v>
      </c>
      <c r="J99" s="31">
        <v>227649</v>
      </c>
      <c r="K99" s="31">
        <v>175993.78099999999</v>
      </c>
      <c r="L99" s="31">
        <v>269055.375</v>
      </c>
      <c r="M99" s="31">
        <v>252976.984</v>
      </c>
      <c r="N99" s="31">
        <v>281543.25</v>
      </c>
      <c r="O99" s="31">
        <v>278789.09399999998</v>
      </c>
      <c r="P99" s="31">
        <v>230173.484</v>
      </c>
      <c r="Q99" s="31">
        <v>218559.65599999999</v>
      </c>
      <c r="R99" s="31">
        <v>233397.141</v>
      </c>
      <c r="S99" s="31">
        <v>277066.56300000002</v>
      </c>
      <c r="T99" s="31">
        <v>244389.484</v>
      </c>
      <c r="U99" s="31">
        <v>315319.96899999998</v>
      </c>
      <c r="V99" s="31">
        <v>270419.43800000002</v>
      </c>
      <c r="W99" s="31">
        <v>329554.25</v>
      </c>
      <c r="X99" s="31">
        <v>174922.81299999999</v>
      </c>
      <c r="Y99" s="31">
        <v>202349.734</v>
      </c>
      <c r="Z99" s="31">
        <v>198799.641</v>
      </c>
      <c r="AA99" s="31">
        <v>301073.09399999998</v>
      </c>
      <c r="AB99" s="31">
        <v>339844.18800000002</v>
      </c>
      <c r="AC99" s="31">
        <v>140996.766</v>
      </c>
      <c r="AD99" s="31">
        <v>234341.53099999999</v>
      </c>
      <c r="AE99" s="31">
        <v>376180.25</v>
      </c>
      <c r="AF99" s="31">
        <v>119564.82</v>
      </c>
      <c r="AG99" s="31">
        <v>190100.82800000001</v>
      </c>
      <c r="AH99" s="31">
        <v>301388.43800000002</v>
      </c>
      <c r="AI99" s="31">
        <v>229947.28099999999</v>
      </c>
      <c r="AJ99" s="31">
        <v>187353.93799999999</v>
      </c>
      <c r="AK99" s="31">
        <v>115017.68</v>
      </c>
      <c r="AL99" s="31">
        <v>330111.28100000002</v>
      </c>
      <c r="AM99" s="31">
        <v>161052.59400000001</v>
      </c>
      <c r="AN99" s="31">
        <v>201395.20300000001</v>
      </c>
      <c r="AO99" s="31">
        <v>245718.375</v>
      </c>
      <c r="AP99" s="31">
        <v>305765.84399999998</v>
      </c>
      <c r="AQ99" s="31">
        <v>376218</v>
      </c>
      <c r="AR99" s="31">
        <v>386330.21899999998</v>
      </c>
      <c r="AS99" s="31">
        <v>184175.21900000001</v>
      </c>
      <c r="AT99" s="31">
        <v>245332.43799999999</v>
      </c>
      <c r="AU99" s="31">
        <v>297255.65600000002</v>
      </c>
      <c r="AV99" s="31">
        <v>226691.84400000001</v>
      </c>
      <c r="AW99" s="31">
        <v>166516.34400000001</v>
      </c>
      <c r="AX99" s="31">
        <v>292207.5</v>
      </c>
      <c r="AY99" s="31">
        <v>225455.75</v>
      </c>
      <c r="AZ99" s="31">
        <v>239144.141</v>
      </c>
      <c r="BA99" s="31">
        <v>242538.06299999999</v>
      </c>
      <c r="BB99" s="31">
        <v>306766.5</v>
      </c>
      <c r="BC99" s="31">
        <v>324282.84399999998</v>
      </c>
      <c r="BD99" s="31">
        <v>238811.016</v>
      </c>
      <c r="BE99" s="31">
        <v>125589.969</v>
      </c>
      <c r="BF99" s="31">
        <v>184504.59400000001</v>
      </c>
      <c r="BG99" s="31">
        <v>254072.32800000001</v>
      </c>
      <c r="BH99" s="31">
        <v>155292.06299999999</v>
      </c>
      <c r="BI99" s="31">
        <v>270005.31300000002</v>
      </c>
      <c r="BJ99" s="31">
        <v>187061.766</v>
      </c>
      <c r="BK99" s="31">
        <v>233958.391</v>
      </c>
      <c r="BL99" s="31">
        <v>116767.383</v>
      </c>
      <c r="BM99" s="31">
        <v>298990</v>
      </c>
      <c r="BN99" s="31">
        <v>199877.32800000001</v>
      </c>
      <c r="BO99" s="31">
        <v>225994.40599999999</v>
      </c>
      <c r="BP99" s="31">
        <v>117050.766</v>
      </c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37"/>
      <c r="IS99" s="37"/>
      <c r="IT99" s="37"/>
      <c r="IU99" s="37"/>
      <c r="IV99" s="37"/>
      <c r="IW99" s="37"/>
      <c r="IX99" s="37"/>
      <c r="IY99" s="37"/>
      <c r="IZ99" s="37"/>
      <c r="JA99" s="37"/>
      <c r="JB99" s="37"/>
      <c r="JC99" s="37"/>
      <c r="JD99" s="37"/>
      <c r="JE99" s="37"/>
      <c r="JF99" s="37"/>
      <c r="JG99" s="37"/>
      <c r="JH99" s="37"/>
      <c r="JI99" s="37"/>
      <c r="JJ99" s="37"/>
      <c r="JK99" s="37"/>
      <c r="JL99" s="37"/>
      <c r="JM99" s="37"/>
      <c r="JN99" s="37"/>
      <c r="JO99" s="37"/>
      <c r="JP99" s="37"/>
      <c r="JQ99" s="37"/>
      <c r="JR99" s="37"/>
      <c r="JS99" s="37"/>
      <c r="JT99" s="37"/>
      <c r="JU99" s="37"/>
      <c r="JV99" s="37"/>
      <c r="JW99" s="37"/>
      <c r="JX99" s="37"/>
      <c r="JY99" s="37"/>
      <c r="JZ99" s="37"/>
      <c r="KA99" s="37"/>
      <c r="KB99" s="37"/>
      <c r="KC99" s="37"/>
      <c r="KD99" s="37"/>
      <c r="KE99" s="37"/>
      <c r="KF99" s="37"/>
      <c r="KG99" s="37"/>
      <c r="KH99" s="37"/>
      <c r="KI99" s="37"/>
      <c r="KJ99" s="37"/>
      <c r="KK99" s="37"/>
      <c r="KL99" s="37"/>
      <c r="KM99" s="37"/>
      <c r="KN99" s="37"/>
      <c r="KO99" s="37"/>
      <c r="KP99" s="37"/>
      <c r="KQ99" s="37"/>
      <c r="KR99" s="37"/>
      <c r="KS99" s="37"/>
      <c r="KT99" s="37"/>
      <c r="KU99" s="37"/>
      <c r="KV99" s="37"/>
      <c r="KW99" s="37"/>
      <c r="KX99" s="37"/>
      <c r="KY99" s="37"/>
      <c r="KZ99" s="37"/>
      <c r="LA99" s="37"/>
      <c r="LB99" s="37"/>
      <c r="LC99" s="37"/>
      <c r="LD99" s="37"/>
      <c r="LE99" s="37"/>
      <c r="LF99" s="37"/>
      <c r="LG99" s="37"/>
      <c r="LH99" s="37"/>
      <c r="LI99" s="37"/>
      <c r="LJ99" s="37"/>
      <c r="LK99" s="37"/>
      <c r="LL99" s="37"/>
      <c r="LM99" s="37"/>
      <c r="LN99" s="37"/>
      <c r="LO99" s="37"/>
      <c r="LP99" s="37"/>
      <c r="LQ99" s="37"/>
      <c r="LR99" s="37"/>
      <c r="LS99" s="37"/>
      <c r="LT99" s="37"/>
      <c r="LU99" s="37"/>
      <c r="LV99" s="37"/>
      <c r="LW99" s="37"/>
      <c r="LX99" s="37"/>
      <c r="LY99" s="37"/>
      <c r="LZ99" s="37"/>
      <c r="MA99" s="37"/>
      <c r="MB99" s="37"/>
      <c r="MC99" s="37"/>
      <c r="MD99" s="37"/>
      <c r="ME99" s="37"/>
      <c r="MF99" s="37"/>
      <c r="MG99" s="37"/>
      <c r="MH99" s="37"/>
      <c r="MI99" s="37"/>
      <c r="MJ99" s="37"/>
      <c r="MK99" s="37"/>
      <c r="ML99" s="37"/>
      <c r="MM99" s="37"/>
      <c r="MN99" s="37"/>
      <c r="MO99" s="37"/>
      <c r="MP99" s="37"/>
      <c r="MQ99" s="37"/>
      <c r="MR99" s="37"/>
      <c r="MS99" s="37"/>
      <c r="MT99" s="37"/>
      <c r="MU99" s="37"/>
      <c r="MV99" s="37"/>
      <c r="MW99" s="37"/>
      <c r="MX99" s="37"/>
      <c r="MY99" s="37"/>
      <c r="MZ99" s="37"/>
      <c r="NA99" s="37"/>
      <c r="NB99" s="37"/>
      <c r="NC99" s="37"/>
      <c r="ND99" s="37"/>
      <c r="NE99" s="37"/>
      <c r="NF99" s="37"/>
      <c r="NG99" s="37"/>
      <c r="NH99" s="37"/>
      <c r="NI99" s="37"/>
      <c r="NJ99" s="37"/>
      <c r="NK99" s="37"/>
      <c r="NL99" s="37"/>
      <c r="NM99" s="37"/>
      <c r="NN99" s="37"/>
      <c r="NO99" s="37"/>
      <c r="NP99" s="37"/>
      <c r="NQ99" s="37"/>
      <c r="NR99" s="37"/>
      <c r="NS99" s="37"/>
      <c r="NT99" s="37"/>
      <c r="NU99" s="37"/>
      <c r="NV99" s="37"/>
      <c r="NW99" s="37"/>
      <c r="NX99" s="37"/>
      <c r="NY99" s="37"/>
      <c r="NZ99" s="37"/>
      <c r="OA99" s="37"/>
      <c r="OB99" s="37"/>
      <c r="OC99" s="37"/>
      <c r="OD99" s="37"/>
      <c r="OE99" s="37"/>
      <c r="OF99" s="37"/>
      <c r="OG99" s="37"/>
      <c r="OH99" s="37"/>
      <c r="OI99" s="37"/>
      <c r="OJ99" s="37"/>
      <c r="OK99" s="37"/>
      <c r="OL99" s="37"/>
      <c r="OM99" s="10"/>
    </row>
    <row r="100" spans="1:403" s="16" customFormat="1" x14ac:dyDescent="0.25">
      <c r="A100" s="16" t="s">
        <v>52</v>
      </c>
      <c r="B100" s="16" t="s">
        <v>63</v>
      </c>
      <c r="C100" s="33">
        <v>859248.375</v>
      </c>
      <c r="D100" s="33">
        <v>698351.875</v>
      </c>
      <c r="E100" s="33">
        <v>640872.43799999997</v>
      </c>
      <c r="F100" s="33">
        <v>772467.06299999997</v>
      </c>
      <c r="G100" s="33">
        <v>615222.56299999997</v>
      </c>
      <c r="H100" s="33">
        <v>829719</v>
      </c>
      <c r="I100" s="33">
        <v>678145.18799999997</v>
      </c>
      <c r="J100" s="33">
        <v>782068.18799999997</v>
      </c>
      <c r="K100" s="33">
        <v>632706.06299999997</v>
      </c>
      <c r="L100" s="33">
        <v>661284.31299999997</v>
      </c>
      <c r="M100" s="33">
        <v>621311.625</v>
      </c>
      <c r="N100" s="33">
        <v>777941.81299999997</v>
      </c>
      <c r="O100" s="33">
        <v>887398.125</v>
      </c>
      <c r="P100" s="33">
        <v>559382.56299999997</v>
      </c>
      <c r="Q100" s="33">
        <v>618506.375</v>
      </c>
      <c r="R100" s="33">
        <v>782950</v>
      </c>
      <c r="S100" s="33">
        <v>635062.18799999997</v>
      </c>
      <c r="T100" s="33">
        <v>679954.25</v>
      </c>
      <c r="U100" s="33">
        <v>860245.125</v>
      </c>
      <c r="V100" s="33">
        <v>748102</v>
      </c>
      <c r="W100" s="33">
        <v>1068344.75</v>
      </c>
      <c r="X100" s="33">
        <v>639001.93799999997</v>
      </c>
      <c r="Y100" s="33">
        <v>834274.5</v>
      </c>
      <c r="Z100" s="33">
        <v>619025.31299999997</v>
      </c>
      <c r="AA100" s="33">
        <v>683042</v>
      </c>
      <c r="AB100" s="33">
        <v>867282.06299999997</v>
      </c>
      <c r="AC100" s="33">
        <v>434032.31300000002</v>
      </c>
      <c r="AD100" s="33">
        <v>961224</v>
      </c>
      <c r="AE100" s="33">
        <v>994367.18799999997</v>
      </c>
      <c r="AF100" s="33">
        <v>380876</v>
      </c>
      <c r="AG100" s="33">
        <v>600333.43799999997</v>
      </c>
      <c r="AH100" s="33">
        <v>774392.75</v>
      </c>
      <c r="AI100" s="33">
        <v>720007.06299999997</v>
      </c>
      <c r="AJ100" s="33">
        <v>734724.56299999997</v>
      </c>
      <c r="AK100" s="33">
        <v>474849.90600000002</v>
      </c>
      <c r="AL100" s="33">
        <v>720818</v>
      </c>
      <c r="AM100" s="33">
        <v>593958.68799999997</v>
      </c>
      <c r="AN100" s="33">
        <v>641447.68799999997</v>
      </c>
      <c r="AO100" s="33">
        <v>638252.625</v>
      </c>
      <c r="AP100" s="33">
        <v>757543.25</v>
      </c>
      <c r="AQ100" s="33">
        <v>942071.81299999997</v>
      </c>
      <c r="AR100" s="33">
        <v>845041.31299999997</v>
      </c>
      <c r="AS100" s="33">
        <v>716943.625</v>
      </c>
      <c r="AT100" s="33">
        <v>701102.125</v>
      </c>
      <c r="AU100" s="33">
        <v>886810.43799999997</v>
      </c>
      <c r="AV100" s="33">
        <v>661627.56299999997</v>
      </c>
      <c r="AW100" s="33">
        <v>461405.5</v>
      </c>
      <c r="AX100" s="33">
        <v>619639.75</v>
      </c>
      <c r="AY100" s="33">
        <v>665732.75</v>
      </c>
      <c r="AZ100" s="33">
        <v>691699.5</v>
      </c>
      <c r="BA100" s="33">
        <v>757360.18799999997</v>
      </c>
      <c r="BB100" s="33">
        <v>803767.93799999997</v>
      </c>
      <c r="BC100" s="33">
        <v>745162.18799999997</v>
      </c>
      <c r="BD100" s="33">
        <v>650195.25</v>
      </c>
      <c r="BE100" s="33">
        <v>485131.15600000002</v>
      </c>
      <c r="BF100" s="33">
        <v>540355.31299999997</v>
      </c>
      <c r="BG100" s="33">
        <v>645022.68799999997</v>
      </c>
      <c r="BH100" s="33">
        <v>580170.31299999997</v>
      </c>
      <c r="BI100" s="33">
        <v>652697.81299999997</v>
      </c>
      <c r="BJ100" s="33">
        <v>610805.375</v>
      </c>
      <c r="BK100" s="33">
        <v>655501.5</v>
      </c>
      <c r="BL100" s="33">
        <v>419103.81300000002</v>
      </c>
      <c r="BM100" s="33">
        <v>663292.81299999997</v>
      </c>
      <c r="BN100" s="33">
        <v>605997.43799999997</v>
      </c>
      <c r="BO100" s="33">
        <v>628576.93799999997</v>
      </c>
      <c r="BP100" s="33">
        <v>397796.65600000002</v>
      </c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  <c r="HP100" s="38"/>
      <c r="HQ100" s="38"/>
      <c r="HR100" s="38"/>
      <c r="HS100" s="38"/>
      <c r="HT100" s="38"/>
      <c r="HU100" s="38"/>
      <c r="HV100" s="38"/>
      <c r="HW100" s="38"/>
      <c r="HX100" s="38"/>
      <c r="HY100" s="38"/>
      <c r="HZ100" s="38"/>
      <c r="IA100" s="38"/>
      <c r="IB100" s="38"/>
      <c r="IC100" s="38"/>
      <c r="ID100" s="38"/>
      <c r="IE100" s="38"/>
      <c r="IF100" s="38"/>
      <c r="IG100" s="38"/>
      <c r="IH100" s="38"/>
      <c r="II100" s="38"/>
      <c r="IJ100" s="38"/>
      <c r="IK100" s="38"/>
      <c r="IL100" s="38"/>
      <c r="IM100" s="38"/>
      <c r="IN100" s="38"/>
      <c r="IO100" s="38"/>
      <c r="IP100" s="38"/>
      <c r="IQ100" s="38"/>
      <c r="IR100" s="38"/>
      <c r="IS100" s="38"/>
      <c r="IT100" s="38"/>
      <c r="IU100" s="38"/>
      <c r="IV100" s="38"/>
      <c r="IW100" s="38"/>
      <c r="IX100" s="38"/>
      <c r="IY100" s="38"/>
      <c r="IZ100" s="38"/>
      <c r="JA100" s="38"/>
      <c r="JB100" s="38"/>
      <c r="JC100" s="38"/>
      <c r="JD100" s="38"/>
      <c r="JE100" s="38"/>
      <c r="JF100" s="38"/>
      <c r="JG100" s="38"/>
      <c r="JH100" s="38"/>
      <c r="JI100" s="38"/>
      <c r="JJ100" s="38"/>
      <c r="JK100" s="38"/>
      <c r="JL100" s="38"/>
      <c r="JM100" s="38"/>
      <c r="JN100" s="38"/>
      <c r="JO100" s="38"/>
      <c r="JP100" s="38"/>
      <c r="JQ100" s="38"/>
      <c r="JR100" s="38"/>
      <c r="JS100" s="38"/>
      <c r="JT100" s="38"/>
      <c r="JU100" s="38"/>
      <c r="JV100" s="38"/>
      <c r="JW100" s="38"/>
      <c r="JX100" s="38"/>
      <c r="JY100" s="38"/>
      <c r="JZ100" s="38"/>
      <c r="KA100" s="38"/>
      <c r="KB100" s="38"/>
      <c r="KC100" s="38"/>
      <c r="KD100" s="38"/>
      <c r="KE100" s="38"/>
      <c r="KF100" s="38"/>
      <c r="KG100" s="38"/>
      <c r="KH100" s="38"/>
      <c r="KI100" s="38"/>
      <c r="KJ100" s="38"/>
      <c r="KK100" s="38"/>
      <c r="KL100" s="38"/>
      <c r="KM100" s="38"/>
      <c r="KN100" s="38"/>
      <c r="KO100" s="38"/>
      <c r="KP100" s="38"/>
      <c r="KQ100" s="38"/>
      <c r="KR100" s="38"/>
      <c r="KS100" s="38"/>
      <c r="KT100" s="38"/>
      <c r="KU100" s="38"/>
      <c r="KV100" s="38"/>
      <c r="KW100" s="38"/>
      <c r="KX100" s="38"/>
      <c r="KY100" s="38"/>
      <c r="KZ100" s="38"/>
      <c r="LA100" s="38"/>
      <c r="LB100" s="38"/>
      <c r="LC100" s="38"/>
      <c r="LD100" s="38"/>
      <c r="LE100" s="38"/>
      <c r="LF100" s="38"/>
      <c r="LG100" s="38"/>
      <c r="LH100" s="38"/>
      <c r="LI100" s="38"/>
      <c r="LJ100" s="38"/>
      <c r="LK100" s="38"/>
      <c r="LL100" s="38"/>
      <c r="LM100" s="38"/>
      <c r="LN100" s="38"/>
      <c r="LO100" s="38"/>
      <c r="LP100" s="38"/>
      <c r="LQ100" s="38"/>
      <c r="LR100" s="38"/>
      <c r="LS100" s="38"/>
      <c r="LT100" s="38"/>
      <c r="LU100" s="38"/>
      <c r="LV100" s="38"/>
      <c r="LW100" s="38"/>
      <c r="LX100" s="38"/>
      <c r="LY100" s="38"/>
      <c r="LZ100" s="38"/>
      <c r="MA100" s="38"/>
      <c r="MB100" s="38"/>
      <c r="MC100" s="38"/>
      <c r="MD100" s="38"/>
      <c r="ME100" s="38"/>
      <c r="MF100" s="38"/>
      <c r="MG100" s="38"/>
      <c r="MH100" s="38"/>
      <c r="MI100" s="38"/>
      <c r="MJ100" s="38"/>
      <c r="MK100" s="38"/>
      <c r="ML100" s="38"/>
      <c r="MM100" s="38"/>
      <c r="MN100" s="38"/>
      <c r="MO100" s="38"/>
      <c r="MP100" s="38"/>
      <c r="MQ100" s="38"/>
      <c r="MR100" s="38"/>
      <c r="MS100" s="38"/>
      <c r="MT100" s="38"/>
      <c r="MU100" s="38"/>
      <c r="MV100" s="38"/>
      <c r="MW100" s="38"/>
      <c r="MX100" s="38"/>
      <c r="MY100" s="38"/>
      <c r="MZ100" s="38"/>
      <c r="NA100" s="38"/>
      <c r="NB100" s="38"/>
      <c r="NC100" s="38"/>
      <c r="ND100" s="38"/>
      <c r="NE100" s="38"/>
      <c r="NF100" s="38"/>
      <c r="NG100" s="38"/>
      <c r="NH100" s="38"/>
      <c r="NI100" s="38"/>
      <c r="NJ100" s="38"/>
      <c r="NK100" s="38"/>
      <c r="NL100" s="38"/>
      <c r="NM100" s="38"/>
      <c r="NN100" s="38"/>
      <c r="NO100" s="38"/>
      <c r="NP100" s="38"/>
      <c r="NQ100" s="38"/>
      <c r="NR100" s="38"/>
      <c r="NS100" s="38"/>
      <c r="NT100" s="38"/>
      <c r="NU100" s="38"/>
      <c r="NV100" s="38"/>
      <c r="NW100" s="38"/>
      <c r="NX100" s="38"/>
      <c r="NY100" s="38"/>
      <c r="NZ100" s="38"/>
      <c r="OA100" s="38"/>
      <c r="OB100" s="38"/>
      <c r="OC100" s="38"/>
      <c r="OD100" s="38"/>
      <c r="OE100" s="38"/>
      <c r="OF100" s="38"/>
      <c r="OG100" s="38"/>
      <c r="OH100" s="38"/>
      <c r="OI100" s="38"/>
      <c r="OJ100" s="38"/>
      <c r="OK100" s="38"/>
      <c r="OL100" s="38"/>
    </row>
    <row r="101" spans="1:403" s="9" customFormat="1" x14ac:dyDescent="0.25">
      <c r="A101" s="9" t="s">
        <v>52</v>
      </c>
      <c r="B101" s="9" t="s">
        <v>64</v>
      </c>
      <c r="C101" s="31">
        <v>535333.75</v>
      </c>
      <c r="D101" s="31">
        <v>379297.34399999998</v>
      </c>
      <c r="E101" s="31">
        <v>519974.68800000002</v>
      </c>
      <c r="F101" s="31">
        <v>425350.34399999998</v>
      </c>
      <c r="G101" s="31">
        <v>513147.18800000002</v>
      </c>
      <c r="H101" s="31">
        <v>568617.31299999997</v>
      </c>
      <c r="I101" s="31">
        <v>392986</v>
      </c>
      <c r="J101" s="31">
        <v>481229.625</v>
      </c>
      <c r="K101" s="31">
        <v>341038.28100000002</v>
      </c>
      <c r="L101" s="31">
        <v>332007.71899999998</v>
      </c>
      <c r="M101" s="31">
        <v>416558.31300000002</v>
      </c>
      <c r="N101" s="31">
        <v>577259.875</v>
      </c>
      <c r="O101" s="31">
        <v>481699.46899999998</v>
      </c>
      <c r="P101" s="31">
        <v>326250.40600000002</v>
      </c>
      <c r="Q101" s="31">
        <v>376569.71899999998</v>
      </c>
      <c r="R101" s="31">
        <v>309937.59399999998</v>
      </c>
      <c r="S101" s="31">
        <v>463919.78100000002</v>
      </c>
      <c r="T101" s="31">
        <v>384121.125</v>
      </c>
      <c r="U101" s="31">
        <v>549953.06299999997</v>
      </c>
      <c r="V101" s="31">
        <v>419104.43800000002</v>
      </c>
      <c r="W101" s="31">
        <v>497202.43800000002</v>
      </c>
      <c r="X101" s="31">
        <v>285597.75</v>
      </c>
      <c r="Y101" s="31">
        <v>467115.31300000002</v>
      </c>
      <c r="Z101" s="31">
        <v>399246.56300000002</v>
      </c>
      <c r="AA101" s="31">
        <v>468773.25</v>
      </c>
      <c r="AB101" s="31">
        <v>570583.68799999997</v>
      </c>
      <c r="AC101" s="31">
        <v>300609.28100000002</v>
      </c>
      <c r="AD101" s="31">
        <v>454852.43800000002</v>
      </c>
      <c r="AE101" s="31">
        <v>728695.875</v>
      </c>
      <c r="AF101" s="31">
        <v>430458.03100000002</v>
      </c>
      <c r="AG101" s="31">
        <v>355798.96899999998</v>
      </c>
      <c r="AH101" s="31">
        <v>472694.5</v>
      </c>
      <c r="AI101" s="31">
        <v>441943.31300000002</v>
      </c>
      <c r="AJ101" s="31">
        <v>319030.21899999998</v>
      </c>
      <c r="AK101" s="31">
        <v>249873.28099999999</v>
      </c>
      <c r="AL101" s="31">
        <v>531258.06299999997</v>
      </c>
      <c r="AM101" s="31">
        <v>360783.31300000002</v>
      </c>
      <c r="AN101" s="31">
        <v>416108.375</v>
      </c>
      <c r="AO101" s="31">
        <v>477225.93800000002</v>
      </c>
      <c r="AP101" s="31">
        <v>473496.71899999998</v>
      </c>
      <c r="AQ101" s="31">
        <v>456973.68800000002</v>
      </c>
      <c r="AR101" s="31">
        <v>692832.125</v>
      </c>
      <c r="AS101" s="31">
        <v>366429.25</v>
      </c>
      <c r="AT101" s="31">
        <v>440820.125</v>
      </c>
      <c r="AU101" s="31">
        <v>640535.31299999997</v>
      </c>
      <c r="AV101" s="31">
        <v>572919.93799999997</v>
      </c>
      <c r="AW101" s="31">
        <v>522755.21899999998</v>
      </c>
      <c r="AX101" s="31">
        <v>376537.68800000002</v>
      </c>
      <c r="AY101" s="31">
        <v>389464.65600000002</v>
      </c>
      <c r="AZ101" s="31">
        <v>376059.59399999998</v>
      </c>
      <c r="BA101" s="31">
        <v>489052.5</v>
      </c>
      <c r="BB101" s="31">
        <v>561457.43799999997</v>
      </c>
      <c r="BC101" s="31">
        <v>523350.625</v>
      </c>
      <c r="BD101" s="31">
        <v>435295.46899999998</v>
      </c>
      <c r="BE101" s="31">
        <v>318263.96899999998</v>
      </c>
      <c r="BF101" s="31">
        <v>327989.56300000002</v>
      </c>
      <c r="BG101" s="31">
        <v>427853.81300000002</v>
      </c>
      <c r="BH101" s="31">
        <v>284618.375</v>
      </c>
      <c r="BI101" s="31">
        <v>520557.15600000002</v>
      </c>
      <c r="BJ101" s="31">
        <v>438103.34399999998</v>
      </c>
      <c r="BK101" s="31">
        <v>619658.18799999997</v>
      </c>
      <c r="BL101" s="31">
        <v>373205.90600000002</v>
      </c>
      <c r="BM101" s="31">
        <v>679447.25</v>
      </c>
      <c r="BN101" s="31">
        <v>469956.375</v>
      </c>
      <c r="BO101" s="31">
        <v>381711.46899999998</v>
      </c>
      <c r="BP101" s="31">
        <v>299880.28100000002</v>
      </c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  <c r="IM101" s="37"/>
      <c r="IN101" s="37"/>
      <c r="IO101" s="37"/>
      <c r="IP101" s="37"/>
      <c r="IQ101" s="37"/>
      <c r="IR101" s="37"/>
      <c r="IS101" s="37"/>
      <c r="IT101" s="37"/>
      <c r="IU101" s="37"/>
      <c r="IV101" s="37"/>
      <c r="IW101" s="37"/>
      <c r="IX101" s="37"/>
      <c r="IY101" s="37"/>
      <c r="IZ101" s="37"/>
      <c r="JA101" s="37"/>
      <c r="JB101" s="37"/>
      <c r="JC101" s="37"/>
      <c r="JD101" s="37"/>
      <c r="JE101" s="37"/>
      <c r="JF101" s="37"/>
      <c r="JG101" s="37"/>
      <c r="JH101" s="37"/>
      <c r="JI101" s="37"/>
      <c r="JJ101" s="37"/>
      <c r="JK101" s="37"/>
      <c r="JL101" s="37"/>
      <c r="JM101" s="37"/>
      <c r="JN101" s="37"/>
      <c r="JO101" s="37"/>
      <c r="JP101" s="37"/>
      <c r="JQ101" s="37"/>
      <c r="JR101" s="37"/>
      <c r="JS101" s="37"/>
      <c r="JT101" s="37"/>
      <c r="JU101" s="37"/>
      <c r="JV101" s="37"/>
      <c r="JW101" s="37"/>
      <c r="JX101" s="37"/>
      <c r="JY101" s="37"/>
      <c r="JZ101" s="37"/>
      <c r="KA101" s="37"/>
      <c r="KB101" s="37"/>
      <c r="KC101" s="37"/>
      <c r="KD101" s="37"/>
      <c r="KE101" s="37"/>
      <c r="KF101" s="37"/>
      <c r="KG101" s="37"/>
      <c r="KH101" s="37"/>
      <c r="KI101" s="37"/>
      <c r="KJ101" s="37"/>
      <c r="KK101" s="37"/>
      <c r="KL101" s="37"/>
      <c r="KM101" s="37"/>
      <c r="KN101" s="37"/>
      <c r="KO101" s="37"/>
      <c r="KP101" s="37"/>
      <c r="KQ101" s="37"/>
      <c r="KR101" s="37"/>
      <c r="KS101" s="37"/>
      <c r="KT101" s="37"/>
      <c r="KU101" s="37"/>
      <c r="KV101" s="37"/>
      <c r="KW101" s="37"/>
      <c r="KX101" s="37"/>
      <c r="KY101" s="37"/>
      <c r="KZ101" s="37"/>
      <c r="LA101" s="37"/>
      <c r="LB101" s="37"/>
      <c r="LC101" s="37"/>
      <c r="LD101" s="37"/>
      <c r="LE101" s="37"/>
      <c r="LF101" s="37"/>
      <c r="LG101" s="37"/>
      <c r="LH101" s="37"/>
      <c r="LI101" s="37"/>
      <c r="LJ101" s="37"/>
      <c r="LK101" s="37"/>
      <c r="LL101" s="37"/>
      <c r="LM101" s="37"/>
      <c r="LN101" s="37"/>
      <c r="LO101" s="37"/>
      <c r="LP101" s="37"/>
      <c r="LQ101" s="37"/>
      <c r="LR101" s="37"/>
      <c r="LS101" s="37"/>
      <c r="LT101" s="37"/>
      <c r="LU101" s="37"/>
      <c r="LV101" s="37"/>
      <c r="LW101" s="37"/>
      <c r="LX101" s="37"/>
      <c r="LY101" s="37"/>
      <c r="LZ101" s="37"/>
      <c r="MA101" s="37"/>
      <c r="MB101" s="37"/>
      <c r="MC101" s="37"/>
      <c r="MD101" s="37"/>
      <c r="ME101" s="37"/>
      <c r="MF101" s="37"/>
      <c r="MG101" s="37"/>
      <c r="MH101" s="37"/>
      <c r="MI101" s="37"/>
      <c r="MJ101" s="37"/>
      <c r="MK101" s="37"/>
      <c r="ML101" s="37"/>
      <c r="MM101" s="37"/>
      <c r="MN101" s="37"/>
      <c r="MO101" s="37"/>
      <c r="MP101" s="37"/>
      <c r="MQ101" s="37"/>
      <c r="MR101" s="37"/>
      <c r="MS101" s="37"/>
      <c r="MT101" s="37"/>
      <c r="MU101" s="37"/>
      <c r="MV101" s="37"/>
      <c r="MW101" s="37"/>
      <c r="MX101" s="37"/>
      <c r="MY101" s="37"/>
      <c r="MZ101" s="37"/>
      <c r="NA101" s="37"/>
      <c r="NB101" s="37"/>
      <c r="NC101" s="37"/>
      <c r="ND101" s="37"/>
      <c r="NE101" s="37"/>
      <c r="NF101" s="37"/>
      <c r="NG101" s="37"/>
      <c r="NH101" s="37"/>
      <c r="NI101" s="37"/>
      <c r="NJ101" s="37"/>
      <c r="NK101" s="37"/>
      <c r="NL101" s="37"/>
      <c r="NM101" s="37"/>
      <c r="NN101" s="37"/>
      <c r="NO101" s="37"/>
      <c r="NP101" s="37"/>
      <c r="NQ101" s="37"/>
      <c r="NR101" s="37"/>
      <c r="NS101" s="37"/>
      <c r="NT101" s="37"/>
      <c r="NU101" s="37"/>
      <c r="NV101" s="37"/>
      <c r="NW101" s="37"/>
      <c r="NX101" s="37"/>
      <c r="NY101" s="37"/>
      <c r="NZ101" s="37"/>
      <c r="OA101" s="37"/>
      <c r="OB101" s="37"/>
      <c r="OC101" s="37"/>
      <c r="OD101" s="37"/>
      <c r="OE101" s="37"/>
      <c r="OF101" s="37"/>
      <c r="OG101" s="37"/>
      <c r="OH101" s="37"/>
      <c r="OI101" s="37"/>
      <c r="OJ101" s="37"/>
      <c r="OK101" s="37"/>
      <c r="OL101" s="37"/>
      <c r="OM101" s="10"/>
    </row>
    <row r="102" spans="1:403" s="16" customFormat="1" x14ac:dyDescent="0.25">
      <c r="A102" s="16" t="s">
        <v>52</v>
      </c>
      <c r="B102" s="16" t="s">
        <v>65</v>
      </c>
      <c r="C102" s="33">
        <v>945686.18799999997</v>
      </c>
      <c r="D102" s="33">
        <v>728411.68799999997</v>
      </c>
      <c r="E102" s="33">
        <v>1572209.25</v>
      </c>
      <c r="F102" s="33">
        <v>847441.75</v>
      </c>
      <c r="G102" s="33">
        <v>1093205.875</v>
      </c>
      <c r="H102" s="33">
        <v>1286913.125</v>
      </c>
      <c r="I102" s="33">
        <v>894620.875</v>
      </c>
      <c r="J102" s="33">
        <v>1384076.375</v>
      </c>
      <c r="K102" s="33">
        <v>987281.31299999997</v>
      </c>
      <c r="L102" s="33">
        <v>775398.375</v>
      </c>
      <c r="M102" s="33">
        <v>483048.34399999998</v>
      </c>
      <c r="N102" s="33">
        <v>853381.75</v>
      </c>
      <c r="O102" s="33">
        <v>913144.75</v>
      </c>
      <c r="P102" s="33">
        <v>994419.06299999997</v>
      </c>
      <c r="Q102" s="33">
        <v>1254918.5</v>
      </c>
      <c r="R102" s="33">
        <v>882908.18799999997</v>
      </c>
      <c r="S102" s="33">
        <v>857301.56299999997</v>
      </c>
      <c r="T102" s="33">
        <v>918080.625</v>
      </c>
      <c r="U102" s="33">
        <v>1277293.75</v>
      </c>
      <c r="V102" s="33">
        <v>886767.31299999997</v>
      </c>
      <c r="W102" s="33">
        <v>792644.375</v>
      </c>
      <c r="X102" s="33">
        <v>445636.78100000002</v>
      </c>
      <c r="Y102" s="33">
        <v>632668.93799999997</v>
      </c>
      <c r="Z102" s="33">
        <v>725840.18799999997</v>
      </c>
      <c r="AA102" s="33">
        <v>1091139.625</v>
      </c>
      <c r="AB102" s="33">
        <v>1233209.625</v>
      </c>
      <c r="AC102" s="33">
        <v>321239.65600000002</v>
      </c>
      <c r="AD102" s="33">
        <v>856821.81299999997</v>
      </c>
      <c r="AE102" s="33">
        <v>991214.875</v>
      </c>
      <c r="AF102" s="33">
        <v>1258085.25</v>
      </c>
      <c r="AG102" s="33">
        <v>920921.375</v>
      </c>
      <c r="AH102" s="33">
        <v>424042.59399999998</v>
      </c>
      <c r="AI102" s="33">
        <v>1021064.563</v>
      </c>
      <c r="AJ102" s="33">
        <v>718753.625</v>
      </c>
      <c r="AK102" s="33">
        <v>254821.17199999999</v>
      </c>
      <c r="AL102" s="33">
        <v>1363031.625</v>
      </c>
      <c r="AM102" s="33">
        <v>661569.25</v>
      </c>
      <c r="AN102" s="33">
        <v>369237.18800000002</v>
      </c>
      <c r="AO102" s="33">
        <v>1160207.5</v>
      </c>
      <c r="AP102" s="33">
        <v>1153892.125</v>
      </c>
      <c r="AQ102" s="33">
        <v>1014448.063</v>
      </c>
      <c r="AR102" s="33">
        <v>749811.81299999997</v>
      </c>
      <c r="AS102" s="33">
        <v>1093405.375</v>
      </c>
      <c r="AT102" s="33">
        <v>982620.25</v>
      </c>
      <c r="AU102" s="33">
        <v>730586.31299999997</v>
      </c>
      <c r="AV102" s="33">
        <v>1087445</v>
      </c>
      <c r="AW102" s="33">
        <v>867409.18799999997</v>
      </c>
      <c r="AX102" s="33">
        <v>699344.06299999997</v>
      </c>
      <c r="AY102" s="33">
        <v>1142034</v>
      </c>
      <c r="AZ102" s="33">
        <v>819854</v>
      </c>
      <c r="BA102" s="33">
        <v>813576.81299999997</v>
      </c>
      <c r="BB102" s="33">
        <v>870642.625</v>
      </c>
      <c r="BC102" s="33">
        <v>834519.31299999997</v>
      </c>
      <c r="BD102" s="33">
        <v>690826.125</v>
      </c>
      <c r="BE102" s="33">
        <v>504914.59399999998</v>
      </c>
      <c r="BF102" s="33">
        <v>675109.18799999997</v>
      </c>
      <c r="BG102" s="33">
        <v>615106.875</v>
      </c>
      <c r="BH102" s="33">
        <v>793292.375</v>
      </c>
      <c r="BI102" s="33">
        <v>752923.68799999997</v>
      </c>
      <c r="BJ102" s="33">
        <v>684182.93799999997</v>
      </c>
      <c r="BK102" s="33">
        <v>791050.18799999997</v>
      </c>
      <c r="BL102" s="33">
        <v>699618.93799999997</v>
      </c>
      <c r="BM102" s="33">
        <v>572981.125</v>
      </c>
      <c r="BN102" s="33">
        <v>356621.96899999998</v>
      </c>
      <c r="BO102" s="33">
        <v>514688.46899999998</v>
      </c>
      <c r="BP102" s="33">
        <v>1094346.625</v>
      </c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  <c r="HY102" s="38"/>
      <c r="HZ102" s="38"/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/>
      <c r="IN102" s="38"/>
      <c r="IO102" s="38"/>
      <c r="IP102" s="38"/>
      <c r="IQ102" s="38"/>
      <c r="IR102" s="38"/>
      <c r="IS102" s="38"/>
      <c r="IT102" s="38"/>
      <c r="IU102" s="38"/>
      <c r="IV102" s="38"/>
      <c r="IW102" s="38"/>
      <c r="IX102" s="38"/>
      <c r="IY102" s="38"/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/>
      <c r="JM102" s="38"/>
      <c r="JN102" s="38"/>
      <c r="JO102" s="38"/>
      <c r="JP102" s="38"/>
      <c r="JQ102" s="38"/>
      <c r="JR102" s="38"/>
      <c r="JS102" s="38"/>
      <c r="JT102" s="38"/>
      <c r="JU102" s="38"/>
      <c r="JV102" s="38"/>
      <c r="JW102" s="38"/>
      <c r="JX102" s="38"/>
      <c r="JY102" s="38"/>
      <c r="JZ102" s="38"/>
      <c r="KA102" s="38"/>
      <c r="KB102" s="38"/>
      <c r="KC102" s="38"/>
      <c r="KD102" s="38"/>
      <c r="KE102" s="38"/>
      <c r="KF102" s="38"/>
      <c r="KG102" s="38"/>
      <c r="KH102" s="38"/>
      <c r="KI102" s="38"/>
      <c r="KJ102" s="38"/>
      <c r="KK102" s="38"/>
      <c r="KL102" s="38"/>
      <c r="KM102" s="38"/>
      <c r="KN102" s="38"/>
      <c r="KO102" s="38"/>
      <c r="KP102" s="38"/>
      <c r="KQ102" s="38"/>
      <c r="KR102" s="38"/>
      <c r="KS102" s="38"/>
      <c r="KT102" s="38"/>
      <c r="KU102" s="38"/>
      <c r="KV102" s="38"/>
      <c r="KW102" s="38"/>
      <c r="KX102" s="38"/>
      <c r="KY102" s="38"/>
      <c r="KZ102" s="38"/>
      <c r="LA102" s="38"/>
      <c r="LB102" s="38"/>
      <c r="LC102" s="38"/>
      <c r="LD102" s="38"/>
      <c r="LE102" s="38"/>
      <c r="LF102" s="38"/>
      <c r="LG102" s="38"/>
      <c r="LH102" s="38"/>
      <c r="LI102" s="38"/>
      <c r="LJ102" s="38"/>
      <c r="LK102" s="38"/>
      <c r="LL102" s="38"/>
      <c r="LM102" s="38"/>
      <c r="LN102" s="38"/>
      <c r="LO102" s="38"/>
      <c r="LP102" s="38"/>
      <c r="LQ102" s="38"/>
      <c r="LR102" s="38"/>
      <c r="LS102" s="38"/>
      <c r="LT102" s="38"/>
      <c r="LU102" s="38"/>
      <c r="LV102" s="38"/>
      <c r="LW102" s="38"/>
      <c r="LX102" s="38"/>
      <c r="LY102" s="38"/>
      <c r="LZ102" s="38"/>
      <c r="MA102" s="38"/>
      <c r="MB102" s="38"/>
      <c r="MC102" s="38"/>
      <c r="MD102" s="38"/>
      <c r="ME102" s="38"/>
      <c r="MF102" s="38"/>
      <c r="MG102" s="38"/>
      <c r="MH102" s="38"/>
      <c r="MI102" s="38"/>
      <c r="MJ102" s="38"/>
      <c r="MK102" s="38"/>
      <c r="ML102" s="38"/>
      <c r="MM102" s="38"/>
      <c r="MN102" s="38"/>
      <c r="MO102" s="38"/>
      <c r="MP102" s="38"/>
      <c r="MQ102" s="38"/>
      <c r="MR102" s="38"/>
      <c r="MS102" s="38"/>
      <c r="MT102" s="38"/>
      <c r="MU102" s="38"/>
      <c r="MV102" s="38"/>
      <c r="MW102" s="38"/>
      <c r="MX102" s="38"/>
      <c r="MY102" s="38"/>
      <c r="MZ102" s="38"/>
      <c r="NA102" s="38"/>
      <c r="NB102" s="38"/>
      <c r="NC102" s="38"/>
      <c r="ND102" s="38"/>
      <c r="NE102" s="38"/>
      <c r="NF102" s="38"/>
      <c r="NG102" s="38"/>
      <c r="NH102" s="38"/>
      <c r="NI102" s="38"/>
      <c r="NJ102" s="38"/>
      <c r="NK102" s="38"/>
      <c r="NL102" s="38"/>
      <c r="NM102" s="38"/>
      <c r="NN102" s="38"/>
      <c r="NO102" s="38"/>
      <c r="NP102" s="38"/>
      <c r="NQ102" s="38"/>
      <c r="NR102" s="38"/>
      <c r="NS102" s="38"/>
      <c r="NT102" s="38"/>
      <c r="NU102" s="38"/>
      <c r="NV102" s="38"/>
      <c r="NW102" s="38"/>
      <c r="NX102" s="38"/>
      <c r="NY102" s="38"/>
      <c r="NZ102" s="38"/>
      <c r="OA102" s="38"/>
      <c r="OB102" s="38"/>
      <c r="OC102" s="38"/>
      <c r="OD102" s="38"/>
      <c r="OE102" s="38"/>
      <c r="OF102" s="38"/>
      <c r="OG102" s="38"/>
      <c r="OH102" s="38"/>
      <c r="OI102" s="38"/>
      <c r="OJ102" s="38"/>
      <c r="OK102" s="38"/>
      <c r="OL102" s="38"/>
    </row>
    <row r="103" spans="1:403" s="9" customFormat="1" x14ac:dyDescent="0.25">
      <c r="A103" s="9" t="s">
        <v>52</v>
      </c>
      <c r="B103" s="9" t="s">
        <v>191</v>
      </c>
      <c r="C103" s="31">
        <v>67014.273000000001</v>
      </c>
      <c r="D103" s="31">
        <v>47389.108999999997</v>
      </c>
      <c r="E103" s="31">
        <v>140126.18799999999</v>
      </c>
      <c r="F103" s="31">
        <v>78076.960999999996</v>
      </c>
      <c r="G103" s="31">
        <v>57565.472999999998</v>
      </c>
      <c r="H103" s="31">
        <v>134959.59400000001</v>
      </c>
      <c r="I103" s="31">
        <v>73967.516000000003</v>
      </c>
      <c r="J103" s="31">
        <v>49713.211000000003</v>
      </c>
      <c r="K103" s="31">
        <v>43428.457000000002</v>
      </c>
      <c r="L103" s="31">
        <v>69322.093999999997</v>
      </c>
      <c r="M103" s="31">
        <v>44198.82</v>
      </c>
      <c r="N103" s="31">
        <v>112706.69500000001</v>
      </c>
      <c r="O103" s="31">
        <v>84382.891000000003</v>
      </c>
      <c r="P103" s="31">
        <v>61534.175999999999</v>
      </c>
      <c r="Q103" s="31">
        <v>68108.914000000004</v>
      </c>
      <c r="R103" s="31">
        <v>45899.351999999999</v>
      </c>
      <c r="S103" s="31">
        <v>119718.04700000001</v>
      </c>
      <c r="T103" s="31">
        <v>77554.258000000002</v>
      </c>
      <c r="U103" s="31">
        <v>115836.766</v>
      </c>
      <c r="V103" s="31">
        <v>70112.101999999999</v>
      </c>
      <c r="W103" s="31">
        <v>46523.758000000002</v>
      </c>
      <c r="X103" s="31">
        <v>106726.367</v>
      </c>
      <c r="Y103" s="31">
        <v>44397.184000000001</v>
      </c>
      <c r="Z103" s="31">
        <v>63766.902000000002</v>
      </c>
      <c r="AA103" s="31">
        <v>75290.976999999999</v>
      </c>
      <c r="AB103" s="31">
        <v>178562.78099999999</v>
      </c>
      <c r="AC103" s="31">
        <v>45745.355000000003</v>
      </c>
      <c r="AD103" s="31">
        <v>38459.913999999997</v>
      </c>
      <c r="AE103" s="31">
        <v>224272.93799999999</v>
      </c>
      <c r="AF103" s="31">
        <v>53839.171999999999</v>
      </c>
      <c r="AG103" s="31">
        <v>106427.039</v>
      </c>
      <c r="AH103" s="31">
        <v>93265.952999999994</v>
      </c>
      <c r="AI103" s="31">
        <v>113910.734</v>
      </c>
      <c r="AJ103" s="31">
        <v>39703.440999999999</v>
      </c>
      <c r="AK103" s="31">
        <v>26406.789000000001</v>
      </c>
      <c r="AL103" s="31">
        <v>151542.57800000001</v>
      </c>
      <c r="AM103" s="31">
        <v>47466.565999999999</v>
      </c>
      <c r="AN103" s="31">
        <v>54573.476999999999</v>
      </c>
      <c r="AO103" s="31">
        <v>98304.491999999998</v>
      </c>
      <c r="AP103" s="31">
        <v>136335.766</v>
      </c>
      <c r="AQ103" s="31">
        <v>98107.148000000001</v>
      </c>
      <c r="AR103" s="31">
        <v>167590.734</v>
      </c>
      <c r="AS103" s="31">
        <v>60385.836000000003</v>
      </c>
      <c r="AT103" s="31">
        <v>81700.914000000004</v>
      </c>
      <c r="AU103" s="31">
        <v>62762.644999999997</v>
      </c>
      <c r="AV103" s="31">
        <v>92806.016000000003</v>
      </c>
      <c r="AW103" s="31">
        <v>107375.164</v>
      </c>
      <c r="AX103" s="31">
        <v>56517.883000000002</v>
      </c>
      <c r="AY103" s="31">
        <v>53356.101999999999</v>
      </c>
      <c r="AZ103" s="31">
        <v>51071.625</v>
      </c>
      <c r="BA103" s="31">
        <v>79092.866999999998</v>
      </c>
      <c r="BB103" s="31">
        <v>115217.227</v>
      </c>
      <c r="BC103" s="31">
        <v>68696.797000000006</v>
      </c>
      <c r="BD103" s="31">
        <v>75956.789000000004</v>
      </c>
      <c r="BE103" s="31">
        <v>33034.648000000001</v>
      </c>
      <c r="BF103" s="31">
        <v>44923.527000000002</v>
      </c>
      <c r="BG103" s="31">
        <v>68593.266000000003</v>
      </c>
      <c r="BH103" s="31">
        <v>38126.190999999999</v>
      </c>
      <c r="BI103" s="31">
        <v>213380.82800000001</v>
      </c>
      <c r="BJ103" s="31">
        <v>43946.266000000003</v>
      </c>
      <c r="BK103" s="31">
        <v>67023.422000000006</v>
      </c>
      <c r="BL103" s="31">
        <v>75907.75</v>
      </c>
      <c r="BM103" s="31">
        <v>126681.508</v>
      </c>
      <c r="BN103" s="31">
        <v>35243.722999999998</v>
      </c>
      <c r="BO103" s="31">
        <v>56597.48</v>
      </c>
      <c r="BP103" s="31">
        <v>77050.422000000006</v>
      </c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  <c r="IQ103" s="37"/>
      <c r="IR103" s="37"/>
      <c r="IS103" s="37"/>
      <c r="IT103" s="37"/>
      <c r="IU103" s="37"/>
      <c r="IV103" s="37"/>
      <c r="IW103" s="37"/>
      <c r="IX103" s="37"/>
      <c r="IY103" s="37"/>
      <c r="IZ103" s="37"/>
      <c r="JA103" s="37"/>
      <c r="JB103" s="37"/>
      <c r="JC103" s="37"/>
      <c r="JD103" s="37"/>
      <c r="JE103" s="37"/>
      <c r="JF103" s="37"/>
      <c r="JG103" s="37"/>
      <c r="JH103" s="37"/>
      <c r="JI103" s="37"/>
      <c r="JJ103" s="37"/>
      <c r="JK103" s="37"/>
      <c r="JL103" s="37"/>
      <c r="JM103" s="37"/>
      <c r="JN103" s="37"/>
      <c r="JO103" s="37"/>
      <c r="JP103" s="37"/>
      <c r="JQ103" s="37"/>
      <c r="JR103" s="37"/>
      <c r="JS103" s="37"/>
      <c r="JT103" s="37"/>
      <c r="JU103" s="37"/>
      <c r="JV103" s="37"/>
      <c r="JW103" s="37"/>
      <c r="JX103" s="37"/>
      <c r="JY103" s="37"/>
      <c r="JZ103" s="37"/>
      <c r="KA103" s="37"/>
      <c r="KB103" s="37"/>
      <c r="KC103" s="37"/>
      <c r="KD103" s="37"/>
      <c r="KE103" s="37"/>
      <c r="KF103" s="37"/>
      <c r="KG103" s="37"/>
      <c r="KH103" s="37"/>
      <c r="KI103" s="37"/>
      <c r="KJ103" s="37"/>
      <c r="KK103" s="37"/>
      <c r="KL103" s="37"/>
      <c r="KM103" s="37"/>
      <c r="KN103" s="37"/>
      <c r="KO103" s="37"/>
      <c r="KP103" s="37"/>
      <c r="KQ103" s="37"/>
      <c r="KR103" s="37"/>
      <c r="KS103" s="37"/>
      <c r="KT103" s="37"/>
      <c r="KU103" s="37"/>
      <c r="KV103" s="37"/>
      <c r="KW103" s="37"/>
      <c r="KX103" s="37"/>
      <c r="KY103" s="37"/>
      <c r="KZ103" s="37"/>
      <c r="LA103" s="37"/>
      <c r="LB103" s="37"/>
      <c r="LC103" s="37"/>
      <c r="LD103" s="37"/>
      <c r="LE103" s="37"/>
      <c r="LF103" s="37"/>
      <c r="LG103" s="37"/>
      <c r="LH103" s="37"/>
      <c r="LI103" s="37"/>
      <c r="LJ103" s="37"/>
      <c r="LK103" s="37"/>
      <c r="LL103" s="37"/>
      <c r="LM103" s="37"/>
      <c r="LN103" s="37"/>
      <c r="LO103" s="37"/>
      <c r="LP103" s="37"/>
      <c r="LQ103" s="37"/>
      <c r="LR103" s="37"/>
      <c r="LS103" s="37"/>
      <c r="LT103" s="37"/>
      <c r="LU103" s="37"/>
      <c r="LV103" s="37"/>
      <c r="LW103" s="37"/>
      <c r="LX103" s="37"/>
      <c r="LY103" s="37"/>
      <c r="LZ103" s="37"/>
      <c r="MA103" s="37"/>
      <c r="MB103" s="37"/>
      <c r="MC103" s="37"/>
      <c r="MD103" s="37"/>
      <c r="ME103" s="37"/>
      <c r="MF103" s="37"/>
      <c r="MG103" s="37"/>
      <c r="MH103" s="37"/>
      <c r="MI103" s="37"/>
      <c r="MJ103" s="37"/>
      <c r="MK103" s="37"/>
      <c r="ML103" s="37"/>
      <c r="MM103" s="37"/>
      <c r="MN103" s="37"/>
      <c r="MO103" s="37"/>
      <c r="MP103" s="37"/>
      <c r="MQ103" s="37"/>
      <c r="MR103" s="37"/>
      <c r="MS103" s="37"/>
      <c r="MT103" s="37"/>
      <c r="MU103" s="37"/>
      <c r="MV103" s="37"/>
      <c r="MW103" s="37"/>
      <c r="MX103" s="37"/>
      <c r="MY103" s="37"/>
      <c r="MZ103" s="37"/>
      <c r="NA103" s="37"/>
      <c r="NB103" s="37"/>
      <c r="NC103" s="37"/>
      <c r="ND103" s="37"/>
      <c r="NE103" s="37"/>
      <c r="NF103" s="37"/>
      <c r="NG103" s="37"/>
      <c r="NH103" s="37"/>
      <c r="NI103" s="37"/>
      <c r="NJ103" s="37"/>
      <c r="NK103" s="37"/>
      <c r="NL103" s="37"/>
      <c r="NM103" s="37"/>
      <c r="NN103" s="37"/>
      <c r="NO103" s="37"/>
      <c r="NP103" s="37"/>
      <c r="NQ103" s="37"/>
      <c r="NR103" s="37"/>
      <c r="NS103" s="37"/>
      <c r="NT103" s="37"/>
      <c r="NU103" s="37"/>
      <c r="NV103" s="37"/>
      <c r="NW103" s="37"/>
      <c r="NX103" s="37"/>
      <c r="NY103" s="37"/>
      <c r="NZ103" s="37"/>
      <c r="OA103" s="37"/>
      <c r="OB103" s="37"/>
      <c r="OC103" s="37"/>
      <c r="OD103" s="37"/>
      <c r="OE103" s="37"/>
      <c r="OF103" s="37"/>
      <c r="OG103" s="37"/>
      <c r="OH103" s="37"/>
      <c r="OI103" s="37"/>
      <c r="OJ103" s="37"/>
      <c r="OK103" s="37"/>
      <c r="OL103" s="37"/>
      <c r="OM103" s="10"/>
    </row>
    <row r="104" spans="1:403" s="16" customFormat="1" x14ac:dyDescent="0.25">
      <c r="A104" s="16" t="s">
        <v>52</v>
      </c>
      <c r="B104" s="16" t="s">
        <v>192</v>
      </c>
      <c r="C104" s="33">
        <v>10893.655000000001</v>
      </c>
      <c r="D104" s="33">
        <v>6929.951</v>
      </c>
      <c r="E104" s="33">
        <v>11093.477000000001</v>
      </c>
      <c r="F104" s="33">
        <v>9630.8130000000001</v>
      </c>
      <c r="G104" s="33">
        <v>7338.4210000000003</v>
      </c>
      <c r="H104" s="33">
        <v>6675.2190000000001</v>
      </c>
      <c r="I104" s="33">
        <v>6914.4740000000002</v>
      </c>
      <c r="J104" s="33">
        <v>8090.6819999999998</v>
      </c>
      <c r="K104" s="33">
        <v>6069.4160000000002</v>
      </c>
      <c r="L104" s="33">
        <v>7914.433</v>
      </c>
      <c r="M104" s="33">
        <v>13980.317999999999</v>
      </c>
      <c r="N104" s="33">
        <v>14370.387000000001</v>
      </c>
      <c r="O104" s="33">
        <v>9036.3240000000005</v>
      </c>
      <c r="P104" s="33">
        <v>8822.2819999999992</v>
      </c>
      <c r="Q104" s="33">
        <v>7139.5</v>
      </c>
      <c r="R104" s="33">
        <v>5492.4650000000001</v>
      </c>
      <c r="S104" s="33">
        <v>12017.338</v>
      </c>
      <c r="T104" s="33">
        <v>7134.2139999999999</v>
      </c>
      <c r="U104" s="33">
        <v>14208.636</v>
      </c>
      <c r="V104" s="33">
        <v>5868.6019999999999</v>
      </c>
      <c r="W104" s="33">
        <v>13052.536</v>
      </c>
      <c r="X104" s="33">
        <v>7002.0550000000003</v>
      </c>
      <c r="Y104" s="33">
        <v>16810.438999999998</v>
      </c>
      <c r="Z104" s="33">
        <v>11641.368</v>
      </c>
      <c r="AA104" s="33">
        <v>12877.313</v>
      </c>
      <c r="AB104" s="33">
        <v>7216.1819999999998</v>
      </c>
      <c r="AC104" s="33">
        <v>7181.4</v>
      </c>
      <c r="AD104" s="33">
        <v>12973.737999999999</v>
      </c>
      <c r="AE104" s="33">
        <v>20306.099999999999</v>
      </c>
      <c r="AF104" s="33">
        <v>8302.4660000000003</v>
      </c>
      <c r="AG104" s="33">
        <v>9841.8189999999995</v>
      </c>
      <c r="AH104" s="33">
        <v>9783.1949999999997</v>
      </c>
      <c r="AI104" s="33">
        <v>11197.617</v>
      </c>
      <c r="AJ104" s="33">
        <v>5891.8789999999999</v>
      </c>
      <c r="AK104" s="33">
        <v>7337.5510000000004</v>
      </c>
      <c r="AL104" s="33">
        <v>11378.325000000001</v>
      </c>
      <c r="AM104" s="33">
        <v>7395.5749999999998</v>
      </c>
      <c r="AN104" s="33">
        <v>10699.462</v>
      </c>
      <c r="AO104" s="33">
        <v>6499.06</v>
      </c>
      <c r="AP104" s="33">
        <v>6328.6689999999999</v>
      </c>
      <c r="AQ104" s="33">
        <v>8665.5139999999992</v>
      </c>
      <c r="AR104" s="33">
        <v>16433.303</v>
      </c>
      <c r="AS104" s="33">
        <v>6631.5550000000003</v>
      </c>
      <c r="AT104" s="33">
        <v>8239.7720000000008</v>
      </c>
      <c r="AU104" s="33">
        <v>11220.602999999999</v>
      </c>
      <c r="AV104" s="33">
        <v>11730.6</v>
      </c>
      <c r="AW104" s="33">
        <v>7067.357</v>
      </c>
      <c r="AX104" s="33">
        <v>8228.2340000000004</v>
      </c>
      <c r="AY104" s="33">
        <v>5143.4759999999997</v>
      </c>
      <c r="AZ104" s="33">
        <v>5464.6059999999998</v>
      </c>
      <c r="BA104" s="33">
        <v>6995.3069999999998</v>
      </c>
      <c r="BB104" s="33">
        <v>11074.888999999999</v>
      </c>
      <c r="BC104" s="33">
        <v>10329.001</v>
      </c>
      <c r="BD104" s="33">
        <v>10007.008</v>
      </c>
      <c r="BE104" s="33">
        <v>5626.7640000000001</v>
      </c>
      <c r="BF104" s="33">
        <v>8603.277</v>
      </c>
      <c r="BG104" s="33">
        <v>6888.0290000000005</v>
      </c>
      <c r="BH104" s="33">
        <v>8737.7970000000005</v>
      </c>
      <c r="BI104" s="33">
        <v>13082.887000000001</v>
      </c>
      <c r="BJ104" s="33">
        <v>7264.6880000000001</v>
      </c>
      <c r="BK104" s="33">
        <v>9399.9789999999994</v>
      </c>
      <c r="BL104" s="33">
        <v>8646.0169999999998</v>
      </c>
      <c r="BM104" s="33">
        <v>11139.880999999999</v>
      </c>
      <c r="BN104" s="33">
        <v>8986.107</v>
      </c>
      <c r="BO104" s="33">
        <v>5838.5020000000004</v>
      </c>
      <c r="BP104" s="33">
        <v>5526.1040000000003</v>
      </c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R104" s="38"/>
      <c r="KS104" s="38"/>
      <c r="KT104" s="38"/>
      <c r="KU104" s="38"/>
      <c r="KV104" s="38"/>
      <c r="KW104" s="38"/>
      <c r="KX104" s="38"/>
      <c r="KY104" s="38"/>
      <c r="KZ104" s="38"/>
      <c r="LA104" s="38"/>
      <c r="LB104" s="38"/>
      <c r="LC104" s="38"/>
      <c r="LD104" s="38"/>
      <c r="LE104" s="38"/>
      <c r="LF104" s="38"/>
      <c r="LG104" s="38"/>
      <c r="LH104" s="38"/>
      <c r="LI104" s="38"/>
      <c r="LJ104" s="38"/>
      <c r="LK104" s="38"/>
      <c r="LL104" s="38"/>
      <c r="LM104" s="38"/>
      <c r="LN104" s="38"/>
      <c r="LO104" s="38"/>
      <c r="LP104" s="38"/>
      <c r="LQ104" s="38"/>
      <c r="LR104" s="38"/>
      <c r="LS104" s="38"/>
      <c r="LT104" s="38"/>
      <c r="LU104" s="38"/>
      <c r="LV104" s="38"/>
      <c r="LW104" s="38"/>
      <c r="LX104" s="38"/>
      <c r="LY104" s="38"/>
      <c r="LZ104" s="38"/>
      <c r="MA104" s="38"/>
      <c r="MB104" s="38"/>
      <c r="MC104" s="38"/>
      <c r="MD104" s="38"/>
      <c r="ME104" s="38"/>
      <c r="MF104" s="38"/>
      <c r="MG104" s="38"/>
      <c r="MH104" s="38"/>
      <c r="MI104" s="38"/>
      <c r="MJ104" s="38"/>
      <c r="MK104" s="38"/>
      <c r="ML104" s="38"/>
      <c r="MM104" s="38"/>
      <c r="MN104" s="38"/>
      <c r="MO104" s="38"/>
      <c r="MP104" s="38"/>
      <c r="MQ104" s="38"/>
      <c r="MR104" s="38"/>
      <c r="MS104" s="38"/>
      <c r="MT104" s="38"/>
      <c r="MU104" s="38"/>
      <c r="MV104" s="38"/>
      <c r="MW104" s="38"/>
      <c r="MX104" s="38"/>
      <c r="MY104" s="38"/>
      <c r="MZ104" s="38"/>
      <c r="NA104" s="38"/>
      <c r="NB104" s="38"/>
      <c r="NC104" s="38"/>
      <c r="ND104" s="38"/>
      <c r="NE104" s="38"/>
      <c r="NF104" s="38"/>
      <c r="NG104" s="38"/>
      <c r="NH104" s="38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  <c r="NW104" s="38"/>
      <c r="NX104" s="38"/>
      <c r="NY104" s="38"/>
      <c r="NZ104" s="38"/>
      <c r="OA104" s="38"/>
      <c r="OB104" s="38"/>
      <c r="OC104" s="38"/>
      <c r="OD104" s="38"/>
      <c r="OE104" s="38"/>
      <c r="OF104" s="38"/>
      <c r="OG104" s="38"/>
      <c r="OH104" s="38"/>
      <c r="OI104" s="38"/>
      <c r="OJ104" s="38"/>
      <c r="OK104" s="38"/>
      <c r="OL104" s="38"/>
    </row>
    <row r="105" spans="1:403" s="9" customFormat="1" x14ac:dyDescent="0.25">
      <c r="A105" s="9" t="s">
        <v>52</v>
      </c>
      <c r="B105" s="9" t="s">
        <v>193</v>
      </c>
      <c r="C105" s="31">
        <v>123783.969</v>
      </c>
      <c r="D105" s="31">
        <v>96685.289000000004</v>
      </c>
      <c r="E105" s="31">
        <v>146007.40599999999</v>
      </c>
      <c r="F105" s="31">
        <v>126684.523</v>
      </c>
      <c r="G105" s="31">
        <v>113098.414</v>
      </c>
      <c r="H105" s="31">
        <v>108501.211</v>
      </c>
      <c r="I105" s="31">
        <v>82147.320000000007</v>
      </c>
      <c r="J105" s="31">
        <v>151482.65599999999</v>
      </c>
      <c r="K105" s="31">
        <v>77438.648000000001</v>
      </c>
      <c r="L105" s="31">
        <v>91523.358999999997</v>
      </c>
      <c r="M105" s="31">
        <v>129005.656</v>
      </c>
      <c r="N105" s="31">
        <v>201369.875</v>
      </c>
      <c r="O105" s="31">
        <v>139092.859</v>
      </c>
      <c r="P105" s="31">
        <v>102436.07</v>
      </c>
      <c r="Q105" s="31">
        <v>96781</v>
      </c>
      <c r="R105" s="31">
        <v>111476.773</v>
      </c>
      <c r="S105" s="31">
        <v>139120.45300000001</v>
      </c>
      <c r="T105" s="31">
        <v>45804.144999999997</v>
      </c>
      <c r="U105" s="31">
        <v>214425.891</v>
      </c>
      <c r="V105" s="31">
        <v>98048.077999999994</v>
      </c>
      <c r="W105" s="31">
        <v>130903.273</v>
      </c>
      <c r="X105" s="31">
        <v>60729.296999999999</v>
      </c>
      <c r="Y105" s="31">
        <v>138119.65599999999</v>
      </c>
      <c r="Z105" s="31">
        <v>139402.54699999999</v>
      </c>
      <c r="AA105" s="31">
        <v>108465.17200000001</v>
      </c>
      <c r="AB105" s="31">
        <v>132642.734</v>
      </c>
      <c r="AC105" s="31">
        <v>82956.547000000006</v>
      </c>
      <c r="AD105" s="31">
        <v>170099.59400000001</v>
      </c>
      <c r="AE105" s="31">
        <v>190076.29699999999</v>
      </c>
      <c r="AF105" s="31">
        <v>100663.102</v>
      </c>
      <c r="AG105" s="31">
        <v>128876.594</v>
      </c>
      <c r="AH105" s="31">
        <v>115187.039</v>
      </c>
      <c r="AI105" s="31">
        <v>115213.023</v>
      </c>
      <c r="AJ105" s="31">
        <v>88193.327999999994</v>
      </c>
      <c r="AK105" s="31">
        <v>93500.883000000002</v>
      </c>
      <c r="AL105" s="31">
        <v>171472.15599999999</v>
      </c>
      <c r="AM105" s="31">
        <v>116701.69500000001</v>
      </c>
      <c r="AN105" s="31">
        <v>123769.211</v>
      </c>
      <c r="AO105" s="31">
        <v>77540.539000000004</v>
      </c>
      <c r="AP105" s="31">
        <v>87245.016000000003</v>
      </c>
      <c r="AQ105" s="31">
        <v>98274.414000000004</v>
      </c>
      <c r="AR105" s="31">
        <v>222938.79699999999</v>
      </c>
      <c r="AS105" s="31">
        <v>79571.968999999997</v>
      </c>
      <c r="AT105" s="31">
        <v>79446.773000000001</v>
      </c>
      <c r="AU105" s="31">
        <v>166569.234</v>
      </c>
      <c r="AV105" s="31">
        <v>183861.53099999999</v>
      </c>
      <c r="AW105" s="31">
        <v>84720.625</v>
      </c>
      <c r="AX105" s="31">
        <v>91369.664000000004</v>
      </c>
      <c r="AY105" s="31">
        <v>92631.960999999996</v>
      </c>
      <c r="AZ105" s="31">
        <v>85817.460999999996</v>
      </c>
      <c r="BA105" s="31">
        <v>57814.241999999998</v>
      </c>
      <c r="BB105" s="31">
        <v>131630.859</v>
      </c>
      <c r="BC105" s="31">
        <v>126757.25</v>
      </c>
      <c r="BD105" s="31">
        <v>104044.602</v>
      </c>
      <c r="BE105" s="31">
        <v>74878.343999999997</v>
      </c>
      <c r="BF105" s="31">
        <v>106460.586</v>
      </c>
      <c r="BG105" s="31">
        <v>35256.089999999997</v>
      </c>
      <c r="BH105" s="31">
        <v>70216.108999999997</v>
      </c>
      <c r="BI105" s="31">
        <v>127106.625</v>
      </c>
      <c r="BJ105" s="31">
        <v>93756.781000000003</v>
      </c>
      <c r="BK105" s="31">
        <v>90519.476999999999</v>
      </c>
      <c r="BL105" s="31">
        <v>109562.242</v>
      </c>
      <c r="BM105" s="31">
        <v>146173.766</v>
      </c>
      <c r="BN105" s="31">
        <v>132389.81299999999</v>
      </c>
      <c r="BO105" s="31">
        <v>91987.773000000001</v>
      </c>
      <c r="BP105" s="31">
        <v>85263.312999999995</v>
      </c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37"/>
      <c r="IS105" s="37"/>
      <c r="IT105" s="37"/>
      <c r="IU105" s="37"/>
      <c r="IV105" s="37"/>
      <c r="IW105" s="37"/>
      <c r="IX105" s="37"/>
      <c r="IY105" s="37"/>
      <c r="IZ105" s="37"/>
      <c r="JA105" s="37"/>
      <c r="JB105" s="37"/>
      <c r="JC105" s="37"/>
      <c r="JD105" s="37"/>
      <c r="JE105" s="37"/>
      <c r="JF105" s="37"/>
      <c r="JG105" s="37"/>
      <c r="JH105" s="37"/>
      <c r="JI105" s="37"/>
      <c r="JJ105" s="37"/>
      <c r="JK105" s="37"/>
      <c r="JL105" s="37"/>
      <c r="JM105" s="37"/>
      <c r="JN105" s="37"/>
      <c r="JO105" s="37"/>
      <c r="JP105" s="37"/>
      <c r="JQ105" s="37"/>
      <c r="JR105" s="37"/>
      <c r="JS105" s="37"/>
      <c r="JT105" s="37"/>
      <c r="JU105" s="37"/>
      <c r="JV105" s="37"/>
      <c r="JW105" s="37"/>
      <c r="JX105" s="37"/>
      <c r="JY105" s="37"/>
      <c r="JZ105" s="37"/>
      <c r="KA105" s="37"/>
      <c r="KB105" s="37"/>
      <c r="KC105" s="37"/>
      <c r="KD105" s="37"/>
      <c r="KE105" s="37"/>
      <c r="KF105" s="37"/>
      <c r="KG105" s="37"/>
      <c r="KH105" s="37"/>
      <c r="KI105" s="37"/>
      <c r="KJ105" s="37"/>
      <c r="KK105" s="37"/>
      <c r="KL105" s="37"/>
      <c r="KM105" s="37"/>
      <c r="KN105" s="37"/>
      <c r="KO105" s="37"/>
      <c r="KP105" s="37"/>
      <c r="KQ105" s="37"/>
      <c r="KR105" s="37"/>
      <c r="KS105" s="37"/>
      <c r="KT105" s="37"/>
      <c r="KU105" s="37"/>
      <c r="KV105" s="37"/>
      <c r="KW105" s="37"/>
      <c r="KX105" s="37"/>
      <c r="KY105" s="37"/>
      <c r="KZ105" s="37"/>
      <c r="LA105" s="37"/>
      <c r="LB105" s="37"/>
      <c r="LC105" s="37"/>
      <c r="LD105" s="37"/>
      <c r="LE105" s="37"/>
      <c r="LF105" s="37"/>
      <c r="LG105" s="37"/>
      <c r="LH105" s="37"/>
      <c r="LI105" s="37"/>
      <c r="LJ105" s="37"/>
      <c r="LK105" s="37"/>
      <c r="LL105" s="37"/>
      <c r="LM105" s="37"/>
      <c r="LN105" s="37"/>
      <c r="LO105" s="37"/>
      <c r="LP105" s="37"/>
      <c r="LQ105" s="37"/>
      <c r="LR105" s="37"/>
      <c r="LS105" s="37"/>
      <c r="LT105" s="37"/>
      <c r="LU105" s="37"/>
      <c r="LV105" s="37"/>
      <c r="LW105" s="37"/>
      <c r="LX105" s="37"/>
      <c r="LY105" s="37"/>
      <c r="LZ105" s="37"/>
      <c r="MA105" s="37"/>
      <c r="MB105" s="37"/>
      <c r="MC105" s="37"/>
      <c r="MD105" s="37"/>
      <c r="ME105" s="37"/>
      <c r="MF105" s="37"/>
      <c r="MG105" s="37"/>
      <c r="MH105" s="37"/>
      <c r="MI105" s="37"/>
      <c r="MJ105" s="37"/>
      <c r="MK105" s="37"/>
      <c r="ML105" s="37"/>
      <c r="MM105" s="37"/>
      <c r="MN105" s="37"/>
      <c r="MO105" s="37"/>
      <c r="MP105" s="37"/>
      <c r="MQ105" s="37"/>
      <c r="MR105" s="37"/>
      <c r="MS105" s="37"/>
      <c r="MT105" s="37"/>
      <c r="MU105" s="37"/>
      <c r="MV105" s="37"/>
      <c r="MW105" s="37"/>
      <c r="MX105" s="37"/>
      <c r="MY105" s="37"/>
      <c r="MZ105" s="37"/>
      <c r="NA105" s="37"/>
      <c r="NB105" s="37"/>
      <c r="NC105" s="37"/>
      <c r="ND105" s="37"/>
      <c r="NE105" s="37"/>
      <c r="NF105" s="37"/>
      <c r="NG105" s="37"/>
      <c r="NH105" s="37"/>
      <c r="NI105" s="37"/>
      <c r="NJ105" s="37"/>
      <c r="NK105" s="37"/>
      <c r="NL105" s="37"/>
      <c r="NM105" s="37"/>
      <c r="NN105" s="37"/>
      <c r="NO105" s="37"/>
      <c r="NP105" s="37"/>
      <c r="NQ105" s="37"/>
      <c r="NR105" s="37"/>
      <c r="NS105" s="37"/>
      <c r="NT105" s="37"/>
      <c r="NU105" s="37"/>
      <c r="NV105" s="37"/>
      <c r="NW105" s="37"/>
      <c r="NX105" s="37"/>
      <c r="NY105" s="37"/>
      <c r="NZ105" s="37"/>
      <c r="OA105" s="37"/>
      <c r="OB105" s="37"/>
      <c r="OC105" s="37"/>
      <c r="OD105" s="37"/>
      <c r="OE105" s="37"/>
      <c r="OF105" s="37"/>
      <c r="OG105" s="37"/>
      <c r="OH105" s="37"/>
      <c r="OI105" s="37"/>
      <c r="OJ105" s="37"/>
      <c r="OK105" s="37"/>
      <c r="OL105" s="37"/>
      <c r="OM105" s="10"/>
    </row>
    <row r="106" spans="1:403" s="16" customFormat="1" x14ac:dyDescent="0.25">
      <c r="A106" s="16" t="s">
        <v>52</v>
      </c>
      <c r="B106" s="16" t="s">
        <v>66</v>
      </c>
      <c r="C106" s="33">
        <v>415603.93800000002</v>
      </c>
      <c r="D106" s="33">
        <v>362470.09399999998</v>
      </c>
      <c r="E106" s="33">
        <v>588141.31299999997</v>
      </c>
      <c r="F106" s="33">
        <v>400301.40600000002</v>
      </c>
      <c r="G106" s="33">
        <v>416884.31300000002</v>
      </c>
      <c r="H106" s="33">
        <v>451275.43800000002</v>
      </c>
      <c r="I106" s="33">
        <v>384094.28100000002</v>
      </c>
      <c r="J106" s="33">
        <v>633148.625</v>
      </c>
      <c r="K106" s="33">
        <v>350505.56300000002</v>
      </c>
      <c r="L106" s="33">
        <v>403024.96899999998</v>
      </c>
      <c r="M106" s="33">
        <v>287133.71899999998</v>
      </c>
      <c r="N106" s="33">
        <v>477087.125</v>
      </c>
      <c r="O106" s="33">
        <v>410468.375</v>
      </c>
      <c r="P106" s="33">
        <v>462728.40600000002</v>
      </c>
      <c r="Q106" s="33">
        <v>482510.875</v>
      </c>
      <c r="R106" s="33">
        <v>520159.09399999998</v>
      </c>
      <c r="S106" s="33">
        <v>330044.81300000002</v>
      </c>
      <c r="T106" s="33">
        <v>322278.56300000002</v>
      </c>
      <c r="U106" s="33">
        <v>658856.68799999997</v>
      </c>
      <c r="V106" s="33">
        <v>409050.18800000002</v>
      </c>
      <c r="W106" s="33">
        <v>388341.90600000002</v>
      </c>
      <c r="X106" s="33">
        <v>235272.359</v>
      </c>
      <c r="Y106" s="33">
        <v>301751.375</v>
      </c>
      <c r="Z106" s="33">
        <v>399571.21899999998</v>
      </c>
      <c r="AA106" s="33">
        <v>423814.125</v>
      </c>
      <c r="AB106" s="33">
        <v>453232.375</v>
      </c>
      <c r="AC106" s="33">
        <v>313809.875</v>
      </c>
      <c r="AD106" s="33">
        <v>538252.93799999997</v>
      </c>
      <c r="AE106" s="33">
        <v>446303.03100000002</v>
      </c>
      <c r="AF106" s="33">
        <v>464703.09399999998</v>
      </c>
      <c r="AG106" s="33">
        <v>490966.43800000002</v>
      </c>
      <c r="AH106" s="33">
        <v>354851.68800000002</v>
      </c>
      <c r="AI106" s="33">
        <v>444565.59399999998</v>
      </c>
      <c r="AJ106" s="33">
        <v>364496.25</v>
      </c>
      <c r="AK106" s="33">
        <v>466885.40600000002</v>
      </c>
      <c r="AL106" s="33">
        <v>616592</v>
      </c>
      <c r="AM106" s="33">
        <v>349424.03100000002</v>
      </c>
      <c r="AN106" s="33">
        <v>390088.93800000002</v>
      </c>
      <c r="AO106" s="33">
        <v>411764.40600000002</v>
      </c>
      <c r="AP106" s="33">
        <v>507233.125</v>
      </c>
      <c r="AQ106" s="33">
        <v>431454.96899999998</v>
      </c>
      <c r="AR106" s="33">
        <v>454622.93800000002</v>
      </c>
      <c r="AS106" s="33">
        <v>420191.68800000002</v>
      </c>
      <c r="AT106" s="33">
        <v>360565.90600000002</v>
      </c>
      <c r="AU106" s="33">
        <v>414171.65600000002</v>
      </c>
      <c r="AV106" s="33">
        <v>517387.125</v>
      </c>
      <c r="AW106" s="33">
        <v>287754.84399999998</v>
      </c>
      <c r="AX106" s="33">
        <v>338332.06300000002</v>
      </c>
      <c r="AY106" s="33">
        <v>418901.40600000002</v>
      </c>
      <c r="AZ106" s="33">
        <v>327407.06300000002</v>
      </c>
      <c r="BA106" s="33">
        <v>227960.641</v>
      </c>
      <c r="BB106" s="33">
        <v>382940.625</v>
      </c>
      <c r="BC106" s="33">
        <v>393637.71899999998</v>
      </c>
      <c r="BD106" s="33">
        <v>348971.18800000002</v>
      </c>
      <c r="BE106" s="33">
        <v>242858.42199999999</v>
      </c>
      <c r="BF106" s="33">
        <v>318127.40600000002</v>
      </c>
      <c r="BG106" s="33">
        <v>211806.266</v>
      </c>
      <c r="BH106" s="33">
        <v>330925.81300000002</v>
      </c>
      <c r="BI106" s="33">
        <v>321472.5</v>
      </c>
      <c r="BJ106" s="33">
        <v>337421.75</v>
      </c>
      <c r="BK106" s="33">
        <v>263546.65600000002</v>
      </c>
      <c r="BL106" s="33">
        <v>332980.93800000002</v>
      </c>
      <c r="BM106" s="33">
        <v>394220.875</v>
      </c>
      <c r="BN106" s="33">
        <v>389378</v>
      </c>
      <c r="BO106" s="33">
        <v>230271.81299999999</v>
      </c>
      <c r="BP106" s="33">
        <v>471882.5</v>
      </c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38"/>
      <c r="NH106" s="3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  <c r="NW106" s="38"/>
      <c r="NX106" s="38"/>
      <c r="NY106" s="38"/>
      <c r="NZ106" s="38"/>
      <c r="OA106" s="38"/>
      <c r="OB106" s="38"/>
      <c r="OC106" s="38"/>
      <c r="OD106" s="38"/>
      <c r="OE106" s="38"/>
      <c r="OF106" s="38"/>
      <c r="OG106" s="38"/>
      <c r="OH106" s="38"/>
      <c r="OI106" s="38"/>
      <c r="OJ106" s="38"/>
      <c r="OK106" s="38"/>
      <c r="OL106" s="38"/>
    </row>
    <row r="107" spans="1:403" s="9" customFormat="1" x14ac:dyDescent="0.25">
      <c r="A107" s="9" t="s">
        <v>52</v>
      </c>
      <c r="B107" s="9" t="s">
        <v>67</v>
      </c>
      <c r="C107" s="31">
        <v>300047.46899999998</v>
      </c>
      <c r="D107" s="31">
        <v>229217.71900000001</v>
      </c>
      <c r="E107" s="31">
        <v>462165.81300000002</v>
      </c>
      <c r="F107" s="31">
        <v>244714.17199999999</v>
      </c>
      <c r="G107" s="31">
        <v>294824.25</v>
      </c>
      <c r="H107" s="31">
        <v>477008.56300000002</v>
      </c>
      <c r="I107" s="31">
        <v>242243.71900000001</v>
      </c>
      <c r="J107" s="31">
        <v>303762.31300000002</v>
      </c>
      <c r="K107" s="31">
        <v>222404</v>
      </c>
      <c r="L107" s="31">
        <v>231698.82800000001</v>
      </c>
      <c r="M107" s="31">
        <v>190279.71900000001</v>
      </c>
      <c r="N107" s="31">
        <v>391644.68800000002</v>
      </c>
      <c r="O107" s="31">
        <v>330651.96899999998</v>
      </c>
      <c r="P107" s="31">
        <v>254826.859</v>
      </c>
      <c r="Q107" s="31">
        <v>306287.06300000002</v>
      </c>
      <c r="R107" s="31">
        <v>225200.75</v>
      </c>
      <c r="S107" s="31">
        <v>395022.5</v>
      </c>
      <c r="T107" s="31">
        <v>215560.141</v>
      </c>
      <c r="U107" s="31">
        <v>554503.375</v>
      </c>
      <c r="V107" s="31">
        <v>284924.21899999998</v>
      </c>
      <c r="W107" s="31">
        <v>256917.31299999999</v>
      </c>
      <c r="X107" s="31">
        <v>193547.96900000001</v>
      </c>
      <c r="Y107" s="31">
        <v>158907.375</v>
      </c>
      <c r="Z107" s="31">
        <v>265412.875</v>
      </c>
      <c r="AA107" s="31">
        <v>276236.25</v>
      </c>
      <c r="AB107" s="31">
        <v>414968.56300000002</v>
      </c>
      <c r="AC107" s="31">
        <v>178965.82800000001</v>
      </c>
      <c r="AD107" s="31">
        <v>219047.95300000001</v>
      </c>
      <c r="AE107" s="31">
        <v>497321</v>
      </c>
      <c r="AF107" s="31">
        <v>289762.09399999998</v>
      </c>
      <c r="AG107" s="31">
        <v>365307.56300000002</v>
      </c>
      <c r="AH107" s="31">
        <v>281875.125</v>
      </c>
      <c r="AI107" s="31">
        <v>498921.18800000002</v>
      </c>
      <c r="AJ107" s="31">
        <v>197438.57800000001</v>
      </c>
      <c r="AK107" s="31">
        <v>198976.125</v>
      </c>
      <c r="AL107" s="31">
        <v>411880.90600000002</v>
      </c>
      <c r="AM107" s="31">
        <v>219508.859</v>
      </c>
      <c r="AN107" s="31">
        <v>268936.06300000002</v>
      </c>
      <c r="AO107" s="31">
        <v>500916.53100000002</v>
      </c>
      <c r="AP107" s="31">
        <v>636483.625</v>
      </c>
      <c r="AQ107" s="31">
        <v>437492.46899999998</v>
      </c>
      <c r="AR107" s="31">
        <v>580777.75</v>
      </c>
      <c r="AS107" s="31">
        <v>232923.17199999999</v>
      </c>
      <c r="AT107" s="31">
        <v>358216.71899999998</v>
      </c>
      <c r="AU107" s="31">
        <v>410978.56300000002</v>
      </c>
      <c r="AV107" s="31">
        <v>438287.31300000002</v>
      </c>
      <c r="AW107" s="31">
        <v>306082.43800000002</v>
      </c>
      <c r="AX107" s="31">
        <v>217985.93799999999</v>
      </c>
      <c r="AY107" s="31">
        <v>279261.625</v>
      </c>
      <c r="AZ107" s="31">
        <v>242157.375</v>
      </c>
      <c r="BA107" s="31">
        <v>348150.75</v>
      </c>
      <c r="BB107" s="31">
        <v>361317.31300000002</v>
      </c>
      <c r="BC107" s="31">
        <v>370339.34399999998</v>
      </c>
      <c r="BD107" s="31">
        <v>274203.56300000002</v>
      </c>
      <c r="BE107" s="31">
        <v>171747.141</v>
      </c>
      <c r="BF107" s="31">
        <v>159234.43799999999</v>
      </c>
      <c r="BG107" s="31">
        <v>272954.81300000002</v>
      </c>
      <c r="BH107" s="31">
        <v>163399.391</v>
      </c>
      <c r="BI107" s="31">
        <v>392994.21899999998</v>
      </c>
      <c r="BJ107" s="31">
        <v>241151.07800000001</v>
      </c>
      <c r="BK107" s="31">
        <v>228736.734</v>
      </c>
      <c r="BL107" s="31">
        <v>164763.57800000001</v>
      </c>
      <c r="BM107" s="31">
        <v>409499.15600000002</v>
      </c>
      <c r="BN107" s="31">
        <v>300992.59399999998</v>
      </c>
      <c r="BO107" s="31">
        <v>223957.141</v>
      </c>
      <c r="BP107" s="31">
        <v>294925.03100000002</v>
      </c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37"/>
      <c r="IS107" s="37"/>
      <c r="IT107" s="37"/>
      <c r="IU107" s="37"/>
      <c r="IV107" s="37"/>
      <c r="IW107" s="37"/>
      <c r="IX107" s="37"/>
      <c r="IY107" s="37"/>
      <c r="IZ107" s="37"/>
      <c r="JA107" s="37"/>
      <c r="JB107" s="37"/>
      <c r="JC107" s="37"/>
      <c r="JD107" s="37"/>
      <c r="JE107" s="37"/>
      <c r="JF107" s="37"/>
      <c r="JG107" s="37"/>
      <c r="JH107" s="37"/>
      <c r="JI107" s="37"/>
      <c r="JJ107" s="37"/>
      <c r="JK107" s="37"/>
      <c r="JL107" s="37"/>
      <c r="JM107" s="37"/>
      <c r="JN107" s="37"/>
      <c r="JO107" s="37"/>
      <c r="JP107" s="37"/>
      <c r="JQ107" s="37"/>
      <c r="JR107" s="37"/>
      <c r="JS107" s="37"/>
      <c r="JT107" s="37"/>
      <c r="JU107" s="37"/>
      <c r="JV107" s="37"/>
      <c r="JW107" s="37"/>
      <c r="JX107" s="37"/>
      <c r="JY107" s="37"/>
      <c r="JZ107" s="37"/>
      <c r="KA107" s="37"/>
      <c r="KB107" s="37"/>
      <c r="KC107" s="37"/>
      <c r="KD107" s="37"/>
      <c r="KE107" s="37"/>
      <c r="KF107" s="37"/>
      <c r="KG107" s="37"/>
      <c r="KH107" s="37"/>
      <c r="KI107" s="37"/>
      <c r="KJ107" s="37"/>
      <c r="KK107" s="37"/>
      <c r="KL107" s="37"/>
      <c r="KM107" s="37"/>
      <c r="KN107" s="37"/>
      <c r="KO107" s="37"/>
      <c r="KP107" s="37"/>
      <c r="KQ107" s="37"/>
      <c r="KR107" s="37"/>
      <c r="KS107" s="37"/>
      <c r="KT107" s="37"/>
      <c r="KU107" s="37"/>
      <c r="KV107" s="37"/>
      <c r="KW107" s="37"/>
      <c r="KX107" s="37"/>
      <c r="KY107" s="37"/>
      <c r="KZ107" s="37"/>
      <c r="LA107" s="37"/>
      <c r="LB107" s="37"/>
      <c r="LC107" s="37"/>
      <c r="LD107" s="37"/>
      <c r="LE107" s="37"/>
      <c r="LF107" s="37"/>
      <c r="LG107" s="37"/>
      <c r="LH107" s="37"/>
      <c r="LI107" s="37"/>
      <c r="LJ107" s="37"/>
      <c r="LK107" s="37"/>
      <c r="LL107" s="37"/>
      <c r="LM107" s="37"/>
      <c r="LN107" s="37"/>
      <c r="LO107" s="37"/>
      <c r="LP107" s="37"/>
      <c r="LQ107" s="37"/>
      <c r="LR107" s="37"/>
      <c r="LS107" s="37"/>
      <c r="LT107" s="37"/>
      <c r="LU107" s="37"/>
      <c r="LV107" s="37"/>
      <c r="LW107" s="37"/>
      <c r="LX107" s="37"/>
      <c r="LY107" s="37"/>
      <c r="LZ107" s="37"/>
      <c r="MA107" s="37"/>
      <c r="MB107" s="37"/>
      <c r="MC107" s="37"/>
      <c r="MD107" s="37"/>
      <c r="ME107" s="37"/>
      <c r="MF107" s="37"/>
      <c r="MG107" s="37"/>
      <c r="MH107" s="37"/>
      <c r="MI107" s="37"/>
      <c r="MJ107" s="37"/>
      <c r="MK107" s="37"/>
      <c r="ML107" s="37"/>
      <c r="MM107" s="37"/>
      <c r="MN107" s="37"/>
      <c r="MO107" s="37"/>
      <c r="MP107" s="37"/>
      <c r="MQ107" s="37"/>
      <c r="MR107" s="37"/>
      <c r="MS107" s="37"/>
      <c r="MT107" s="37"/>
      <c r="MU107" s="37"/>
      <c r="MV107" s="37"/>
      <c r="MW107" s="37"/>
      <c r="MX107" s="37"/>
      <c r="MY107" s="37"/>
      <c r="MZ107" s="37"/>
      <c r="NA107" s="37"/>
      <c r="NB107" s="37"/>
      <c r="NC107" s="37"/>
      <c r="ND107" s="37"/>
      <c r="NE107" s="37"/>
      <c r="NF107" s="37"/>
      <c r="NG107" s="37"/>
      <c r="NH107" s="37"/>
      <c r="NI107" s="37"/>
      <c r="NJ107" s="37"/>
      <c r="NK107" s="37"/>
      <c r="NL107" s="37"/>
      <c r="NM107" s="37"/>
      <c r="NN107" s="37"/>
      <c r="NO107" s="37"/>
      <c r="NP107" s="37"/>
      <c r="NQ107" s="37"/>
      <c r="NR107" s="37"/>
      <c r="NS107" s="37"/>
      <c r="NT107" s="37"/>
      <c r="NU107" s="37"/>
      <c r="NV107" s="37"/>
      <c r="NW107" s="37"/>
      <c r="NX107" s="37"/>
      <c r="NY107" s="37"/>
      <c r="NZ107" s="37"/>
      <c r="OA107" s="37"/>
      <c r="OB107" s="37"/>
      <c r="OC107" s="37"/>
      <c r="OD107" s="37"/>
      <c r="OE107" s="37"/>
      <c r="OF107" s="37"/>
      <c r="OG107" s="37"/>
      <c r="OH107" s="37"/>
      <c r="OI107" s="37"/>
      <c r="OJ107" s="37"/>
      <c r="OK107" s="37"/>
      <c r="OL107" s="37"/>
      <c r="OM107" s="10"/>
    </row>
    <row r="108" spans="1:403" s="16" customFormat="1" x14ac:dyDescent="0.25">
      <c r="A108" s="16" t="s">
        <v>52</v>
      </c>
      <c r="B108" s="16" t="s">
        <v>68</v>
      </c>
      <c r="C108" s="33">
        <v>430994.90600000002</v>
      </c>
      <c r="D108" s="33">
        <v>385758.625</v>
      </c>
      <c r="E108" s="33">
        <v>792071.31299999997</v>
      </c>
      <c r="F108" s="33">
        <v>298964.03100000002</v>
      </c>
      <c r="G108" s="33">
        <v>339199.875</v>
      </c>
      <c r="H108" s="33">
        <v>754543.25</v>
      </c>
      <c r="I108" s="33">
        <v>365265.90600000002</v>
      </c>
      <c r="J108" s="33">
        <v>510848.90600000002</v>
      </c>
      <c r="K108" s="33">
        <v>405483.71899999998</v>
      </c>
      <c r="L108" s="33">
        <v>420255.5</v>
      </c>
      <c r="M108" s="33">
        <v>211415.5</v>
      </c>
      <c r="N108" s="33">
        <v>478999.53100000002</v>
      </c>
      <c r="O108" s="33">
        <v>721512.625</v>
      </c>
      <c r="P108" s="33">
        <v>513800.59399999998</v>
      </c>
      <c r="Q108" s="33">
        <v>583435.43799999997</v>
      </c>
      <c r="R108" s="33">
        <v>529173.56299999997</v>
      </c>
      <c r="S108" s="33">
        <v>993249.18799999997</v>
      </c>
      <c r="T108" s="33">
        <v>375360.46899999998</v>
      </c>
      <c r="U108" s="33">
        <v>673496.5</v>
      </c>
      <c r="V108" s="33">
        <v>433780.18800000002</v>
      </c>
      <c r="W108" s="33">
        <v>323631.75</v>
      </c>
      <c r="X108" s="33">
        <v>363628.90600000002</v>
      </c>
      <c r="Y108" s="33">
        <v>271321.56300000002</v>
      </c>
      <c r="Z108" s="33">
        <v>396392.96899999998</v>
      </c>
      <c r="AA108" s="33">
        <v>520271.65600000002</v>
      </c>
      <c r="AB108" s="33">
        <v>764185.06299999997</v>
      </c>
      <c r="AC108" s="33">
        <v>327321.56300000002</v>
      </c>
      <c r="AD108" s="33">
        <v>302730.78100000002</v>
      </c>
      <c r="AE108" s="33">
        <v>487207.15600000002</v>
      </c>
      <c r="AF108" s="33">
        <v>519705.53100000002</v>
      </c>
      <c r="AG108" s="33">
        <v>699661.125</v>
      </c>
      <c r="AH108" s="33">
        <v>571932.625</v>
      </c>
      <c r="AI108" s="33">
        <v>1244872.25</v>
      </c>
      <c r="AJ108" s="33">
        <v>488195.625</v>
      </c>
      <c r="AK108" s="33">
        <v>317588.56300000002</v>
      </c>
      <c r="AL108" s="33">
        <v>542678.875</v>
      </c>
      <c r="AM108" s="33">
        <v>342919.21899999998</v>
      </c>
      <c r="AN108" s="33">
        <v>475556.65600000002</v>
      </c>
      <c r="AO108" s="33">
        <v>862484.75</v>
      </c>
      <c r="AP108" s="33">
        <v>471954.90600000002</v>
      </c>
      <c r="AQ108" s="33">
        <v>871425.56299999997</v>
      </c>
      <c r="AR108" s="33">
        <v>857938.68799999997</v>
      </c>
      <c r="AS108" s="33">
        <v>521227.90600000002</v>
      </c>
      <c r="AT108" s="33">
        <v>494147.09399999998</v>
      </c>
      <c r="AU108" s="33">
        <v>473891.875</v>
      </c>
      <c r="AV108" s="33">
        <v>436272.71899999998</v>
      </c>
      <c r="AW108" s="33">
        <v>279205</v>
      </c>
      <c r="AX108" s="33">
        <v>276874.43800000002</v>
      </c>
      <c r="AY108" s="33">
        <v>458935.125</v>
      </c>
      <c r="AZ108" s="33">
        <v>497317.75</v>
      </c>
      <c r="BA108" s="33">
        <v>595368.43799999997</v>
      </c>
      <c r="BB108" s="33">
        <v>487111.375</v>
      </c>
      <c r="BC108" s="33">
        <v>607122.56299999997</v>
      </c>
      <c r="BD108" s="33">
        <v>419556.03100000002</v>
      </c>
      <c r="BE108" s="33">
        <v>274098.25</v>
      </c>
      <c r="BF108" s="33">
        <v>224681.891</v>
      </c>
      <c r="BG108" s="33">
        <v>459863.96899999998</v>
      </c>
      <c r="BH108" s="33">
        <v>532291.625</v>
      </c>
      <c r="BI108" s="33">
        <v>570916.75</v>
      </c>
      <c r="BJ108" s="33">
        <v>322870.93800000002</v>
      </c>
      <c r="BK108" s="33">
        <v>464436.68800000002</v>
      </c>
      <c r="BL108" s="33">
        <v>191835.78099999999</v>
      </c>
      <c r="BM108" s="33">
        <v>360546.375</v>
      </c>
      <c r="BN108" s="33">
        <v>489894.09399999998</v>
      </c>
      <c r="BO108" s="33">
        <v>422959.03100000002</v>
      </c>
      <c r="BP108" s="33">
        <v>502420.40600000002</v>
      </c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  <c r="HY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T108" s="38"/>
      <c r="IU108" s="38"/>
      <c r="IV108" s="38"/>
      <c r="IW108" s="38"/>
      <c r="IX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S108" s="38"/>
      <c r="JT108" s="38"/>
      <c r="JU108" s="38"/>
      <c r="JV108" s="38"/>
      <c r="JW108" s="38"/>
      <c r="JX108" s="38"/>
      <c r="JY108" s="38"/>
      <c r="JZ108" s="38"/>
      <c r="KA108" s="38"/>
      <c r="KB108" s="38"/>
      <c r="KC108" s="38"/>
      <c r="KD108" s="38"/>
      <c r="KE108" s="38"/>
      <c r="KF108" s="38"/>
      <c r="KG108" s="38"/>
      <c r="KH108" s="38"/>
      <c r="KI108" s="38"/>
      <c r="KJ108" s="38"/>
      <c r="KK108" s="38"/>
      <c r="KL108" s="38"/>
      <c r="KM108" s="38"/>
      <c r="KN108" s="38"/>
      <c r="KO108" s="38"/>
      <c r="KP108" s="38"/>
      <c r="KQ108" s="38"/>
      <c r="KR108" s="38"/>
      <c r="KS108" s="38"/>
      <c r="KT108" s="38"/>
      <c r="KU108" s="38"/>
      <c r="KV108" s="38"/>
      <c r="KW108" s="38"/>
      <c r="KX108" s="38"/>
      <c r="KY108" s="38"/>
      <c r="KZ108" s="38"/>
      <c r="LA108" s="38"/>
      <c r="LB108" s="38"/>
      <c r="LC108" s="38"/>
      <c r="LD108" s="38"/>
      <c r="LE108" s="38"/>
      <c r="LF108" s="38"/>
      <c r="LG108" s="38"/>
      <c r="LH108" s="38"/>
      <c r="LI108" s="38"/>
      <c r="LJ108" s="38"/>
      <c r="LK108" s="38"/>
      <c r="LL108" s="38"/>
      <c r="LM108" s="38"/>
      <c r="LN108" s="38"/>
      <c r="LO108" s="38"/>
      <c r="LP108" s="38"/>
      <c r="LQ108" s="38"/>
      <c r="LR108" s="38"/>
      <c r="LS108" s="38"/>
      <c r="LT108" s="38"/>
      <c r="LU108" s="38"/>
      <c r="LV108" s="38"/>
      <c r="LW108" s="38"/>
      <c r="LX108" s="38"/>
      <c r="LY108" s="38"/>
      <c r="LZ108" s="38"/>
      <c r="MA108" s="38"/>
      <c r="MB108" s="38"/>
      <c r="MC108" s="38"/>
      <c r="MD108" s="38"/>
      <c r="ME108" s="38"/>
      <c r="MF108" s="38"/>
      <c r="MG108" s="38"/>
      <c r="MH108" s="38"/>
      <c r="MI108" s="38"/>
      <c r="MJ108" s="38"/>
      <c r="MK108" s="38"/>
      <c r="ML108" s="38"/>
      <c r="MM108" s="38"/>
      <c r="MN108" s="38"/>
      <c r="MO108" s="38"/>
      <c r="MP108" s="38"/>
      <c r="MQ108" s="38"/>
      <c r="MR108" s="38"/>
      <c r="MS108" s="38"/>
      <c r="MT108" s="38"/>
      <c r="MU108" s="38"/>
      <c r="MV108" s="38"/>
      <c r="MW108" s="38"/>
      <c r="MX108" s="38"/>
      <c r="MY108" s="38"/>
      <c r="MZ108" s="38"/>
      <c r="NA108" s="38"/>
      <c r="NB108" s="38"/>
      <c r="NC108" s="38"/>
      <c r="ND108" s="38"/>
      <c r="NE108" s="38"/>
      <c r="NF108" s="38"/>
      <c r="NG108" s="38"/>
      <c r="NH108" s="38"/>
      <c r="NI108" s="38"/>
      <c r="NJ108" s="38"/>
      <c r="NK108" s="38"/>
      <c r="NL108" s="38"/>
      <c r="NM108" s="38"/>
      <c r="NN108" s="38"/>
      <c r="NO108" s="38"/>
      <c r="NP108" s="38"/>
      <c r="NQ108" s="38"/>
      <c r="NR108" s="38"/>
      <c r="NS108" s="38"/>
      <c r="NT108" s="38"/>
      <c r="NU108" s="38"/>
      <c r="NV108" s="38"/>
      <c r="NW108" s="38"/>
      <c r="NX108" s="38"/>
      <c r="NY108" s="38"/>
      <c r="NZ108" s="38"/>
      <c r="OA108" s="38"/>
      <c r="OB108" s="38"/>
      <c r="OC108" s="38"/>
      <c r="OD108" s="38"/>
      <c r="OE108" s="38"/>
      <c r="OF108" s="38"/>
      <c r="OG108" s="38"/>
      <c r="OH108" s="38"/>
      <c r="OI108" s="38"/>
      <c r="OJ108" s="38"/>
      <c r="OK108" s="38"/>
      <c r="OL108" s="38"/>
    </row>
    <row r="109" spans="1:403" s="9" customFormat="1" x14ac:dyDescent="0.25">
      <c r="A109" s="9" t="s">
        <v>52</v>
      </c>
      <c r="B109" s="9" t="s">
        <v>194</v>
      </c>
      <c r="C109" s="31">
        <v>6687.5150000000003</v>
      </c>
      <c r="D109" s="31">
        <v>7192.9859999999999</v>
      </c>
      <c r="E109" s="31">
        <v>10977.227999999999</v>
      </c>
      <c r="F109" s="31">
        <v>6943.3549999999996</v>
      </c>
      <c r="G109" s="31">
        <v>7517.9840000000004</v>
      </c>
      <c r="H109" s="31">
        <v>9819.9879999999994</v>
      </c>
      <c r="I109" s="31">
        <v>9066.1319999999996</v>
      </c>
      <c r="J109" s="31">
        <v>5794.0839999999998</v>
      </c>
      <c r="K109" s="31">
        <v>8961.0849999999991</v>
      </c>
      <c r="L109" s="31">
        <v>6420.125</v>
      </c>
      <c r="M109" s="31">
        <v>5067.7659999999996</v>
      </c>
      <c r="N109" s="31">
        <v>7219.0020000000004</v>
      </c>
      <c r="O109" s="31">
        <v>8543.5910000000003</v>
      </c>
      <c r="P109" s="31">
        <v>7322.5709999999999</v>
      </c>
      <c r="Q109" s="31">
        <v>7914.0029999999997</v>
      </c>
      <c r="R109" s="31">
        <v>8787.1630000000005</v>
      </c>
      <c r="S109" s="31">
        <v>4376.8620000000001</v>
      </c>
      <c r="T109" s="31">
        <v>6909.39</v>
      </c>
      <c r="U109" s="31">
        <v>9541.5450000000001</v>
      </c>
      <c r="V109" s="31">
        <v>4846.1670000000004</v>
      </c>
      <c r="W109" s="31">
        <v>4928.9409999999998</v>
      </c>
      <c r="X109" s="31">
        <v>5332.3130000000001</v>
      </c>
      <c r="Y109" s="31">
        <v>5658.0370000000003</v>
      </c>
      <c r="Z109" s="31">
        <v>5414.7370000000001</v>
      </c>
      <c r="AA109" s="31">
        <v>5002.9170000000004</v>
      </c>
      <c r="AB109" s="31">
        <v>7486.7259999999997</v>
      </c>
      <c r="AC109" s="31">
        <v>8940.8050000000003</v>
      </c>
      <c r="AD109" s="31">
        <v>6127.6260000000002</v>
      </c>
      <c r="AE109" s="31">
        <v>8303.2980000000007</v>
      </c>
      <c r="AF109" s="31">
        <v>6707.69</v>
      </c>
      <c r="AG109" s="31">
        <v>7920.9139999999998</v>
      </c>
      <c r="AH109" s="31">
        <v>7215.0280000000002</v>
      </c>
      <c r="AI109" s="31">
        <v>9785.9689999999991</v>
      </c>
      <c r="AJ109" s="31">
        <v>5612.5789999999997</v>
      </c>
      <c r="AK109" s="31">
        <v>5957.5630000000001</v>
      </c>
      <c r="AL109" s="31">
        <v>9403.6620000000003</v>
      </c>
      <c r="AM109" s="31">
        <v>5578.9480000000003</v>
      </c>
      <c r="AN109" s="31">
        <v>6288.1139999999996</v>
      </c>
      <c r="AO109" s="31">
        <v>6537.549</v>
      </c>
      <c r="AP109" s="31">
        <v>8144.451</v>
      </c>
      <c r="AQ109" s="31">
        <v>5305.1270000000004</v>
      </c>
      <c r="AR109" s="31">
        <v>9743.7690000000002</v>
      </c>
      <c r="AS109" s="31">
        <v>7025.1390000000001</v>
      </c>
      <c r="AT109" s="31">
        <v>7899.5460000000003</v>
      </c>
      <c r="AU109" s="31">
        <v>9540.232</v>
      </c>
      <c r="AV109" s="31">
        <v>5855.5439999999999</v>
      </c>
      <c r="AW109" s="31">
        <v>5603.98</v>
      </c>
      <c r="AX109" s="31">
        <v>4966.826</v>
      </c>
      <c r="AY109" s="31">
        <v>6239.39</v>
      </c>
      <c r="AZ109" s="31">
        <v>3332.8719999999998</v>
      </c>
      <c r="BA109" s="31">
        <v>5903.5720000000001</v>
      </c>
      <c r="BB109" s="31">
        <v>9266.2289999999994</v>
      </c>
      <c r="BC109" s="31">
        <v>6703.9409999999998</v>
      </c>
      <c r="BD109" s="31">
        <v>5724.6120000000001</v>
      </c>
      <c r="BE109" s="31">
        <v>5102.308</v>
      </c>
      <c r="BF109" s="31">
        <v>5878.0680000000002</v>
      </c>
      <c r="BG109" s="31">
        <v>6468.9390000000003</v>
      </c>
      <c r="BH109" s="31">
        <v>4696.8630000000003</v>
      </c>
      <c r="BI109" s="31">
        <v>4579.5259999999998</v>
      </c>
      <c r="BJ109" s="31">
        <v>5085.7889999999998</v>
      </c>
      <c r="BK109" s="31">
        <v>6356.799</v>
      </c>
      <c r="BL109" s="31">
        <v>6741.8670000000002</v>
      </c>
      <c r="BM109" s="31">
        <v>6456.1059999999998</v>
      </c>
      <c r="BN109" s="31">
        <v>5231.4780000000001</v>
      </c>
      <c r="BO109" s="31">
        <v>4582.857</v>
      </c>
      <c r="BP109" s="31">
        <v>5454.9830000000002</v>
      </c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  <c r="IQ109" s="37"/>
      <c r="IR109" s="37"/>
      <c r="IS109" s="37"/>
      <c r="IT109" s="37"/>
      <c r="IU109" s="37"/>
      <c r="IV109" s="37"/>
      <c r="IW109" s="37"/>
      <c r="IX109" s="37"/>
      <c r="IY109" s="37"/>
      <c r="IZ109" s="37"/>
      <c r="JA109" s="37"/>
      <c r="JB109" s="37"/>
      <c r="JC109" s="37"/>
      <c r="JD109" s="37"/>
      <c r="JE109" s="37"/>
      <c r="JF109" s="37"/>
      <c r="JG109" s="37"/>
      <c r="JH109" s="37"/>
      <c r="JI109" s="37"/>
      <c r="JJ109" s="37"/>
      <c r="JK109" s="37"/>
      <c r="JL109" s="37"/>
      <c r="JM109" s="37"/>
      <c r="JN109" s="37"/>
      <c r="JO109" s="37"/>
      <c r="JP109" s="37"/>
      <c r="JQ109" s="37"/>
      <c r="JR109" s="37"/>
      <c r="JS109" s="37"/>
      <c r="JT109" s="37"/>
      <c r="JU109" s="37"/>
      <c r="JV109" s="37"/>
      <c r="JW109" s="37"/>
      <c r="JX109" s="37"/>
      <c r="JY109" s="37"/>
      <c r="JZ109" s="37"/>
      <c r="KA109" s="37"/>
      <c r="KB109" s="37"/>
      <c r="KC109" s="37"/>
      <c r="KD109" s="37"/>
      <c r="KE109" s="37"/>
      <c r="KF109" s="37"/>
      <c r="KG109" s="37"/>
      <c r="KH109" s="37"/>
      <c r="KI109" s="37"/>
      <c r="KJ109" s="37"/>
      <c r="KK109" s="37"/>
      <c r="KL109" s="37"/>
      <c r="KM109" s="37"/>
      <c r="KN109" s="37"/>
      <c r="KO109" s="37"/>
      <c r="KP109" s="37"/>
      <c r="KQ109" s="37"/>
      <c r="KR109" s="37"/>
      <c r="KS109" s="37"/>
      <c r="KT109" s="37"/>
      <c r="KU109" s="37"/>
      <c r="KV109" s="37"/>
      <c r="KW109" s="37"/>
      <c r="KX109" s="37"/>
      <c r="KY109" s="37"/>
      <c r="KZ109" s="37"/>
      <c r="LA109" s="37"/>
      <c r="LB109" s="37"/>
      <c r="LC109" s="37"/>
      <c r="LD109" s="37"/>
      <c r="LE109" s="37"/>
      <c r="LF109" s="37"/>
      <c r="LG109" s="37"/>
      <c r="LH109" s="37"/>
      <c r="LI109" s="37"/>
      <c r="LJ109" s="37"/>
      <c r="LK109" s="37"/>
      <c r="LL109" s="37"/>
      <c r="LM109" s="37"/>
      <c r="LN109" s="37"/>
      <c r="LO109" s="37"/>
      <c r="LP109" s="37"/>
      <c r="LQ109" s="37"/>
      <c r="LR109" s="37"/>
      <c r="LS109" s="37"/>
      <c r="LT109" s="37"/>
      <c r="LU109" s="37"/>
      <c r="LV109" s="37"/>
      <c r="LW109" s="37"/>
      <c r="LX109" s="37"/>
      <c r="LY109" s="37"/>
      <c r="LZ109" s="37"/>
      <c r="MA109" s="37"/>
      <c r="MB109" s="37"/>
      <c r="MC109" s="37"/>
      <c r="MD109" s="37"/>
      <c r="ME109" s="37"/>
      <c r="MF109" s="37"/>
      <c r="MG109" s="37"/>
      <c r="MH109" s="37"/>
      <c r="MI109" s="37"/>
      <c r="MJ109" s="37"/>
      <c r="MK109" s="37"/>
      <c r="ML109" s="37"/>
      <c r="MM109" s="37"/>
      <c r="MN109" s="37"/>
      <c r="MO109" s="37"/>
      <c r="MP109" s="37"/>
      <c r="MQ109" s="37"/>
      <c r="MR109" s="37"/>
      <c r="MS109" s="37"/>
      <c r="MT109" s="37"/>
      <c r="MU109" s="37"/>
      <c r="MV109" s="37"/>
      <c r="MW109" s="37"/>
      <c r="MX109" s="37"/>
      <c r="MY109" s="37"/>
      <c r="MZ109" s="37"/>
      <c r="NA109" s="37"/>
      <c r="NB109" s="37"/>
      <c r="NC109" s="37"/>
      <c r="ND109" s="37"/>
      <c r="NE109" s="37"/>
      <c r="NF109" s="37"/>
      <c r="NG109" s="37"/>
      <c r="NH109" s="37"/>
      <c r="NI109" s="37"/>
      <c r="NJ109" s="37"/>
      <c r="NK109" s="37"/>
      <c r="NL109" s="37"/>
      <c r="NM109" s="37"/>
      <c r="NN109" s="37"/>
      <c r="NO109" s="37"/>
      <c r="NP109" s="37"/>
      <c r="NQ109" s="37"/>
      <c r="NR109" s="37"/>
      <c r="NS109" s="37"/>
      <c r="NT109" s="37"/>
      <c r="NU109" s="37"/>
      <c r="NV109" s="37"/>
      <c r="NW109" s="37"/>
      <c r="NX109" s="37"/>
      <c r="NY109" s="37"/>
      <c r="NZ109" s="37"/>
      <c r="OA109" s="37"/>
      <c r="OB109" s="37"/>
      <c r="OC109" s="37"/>
      <c r="OD109" s="37"/>
      <c r="OE109" s="37"/>
      <c r="OF109" s="37"/>
      <c r="OG109" s="37"/>
      <c r="OH109" s="37"/>
      <c r="OI109" s="37"/>
      <c r="OJ109" s="37"/>
      <c r="OK109" s="37"/>
      <c r="OL109" s="37"/>
      <c r="OM109" s="10"/>
    </row>
    <row r="110" spans="1:403" s="16" customFormat="1" x14ac:dyDescent="0.25">
      <c r="A110" s="16" t="s">
        <v>52</v>
      </c>
      <c r="B110" s="16" t="s">
        <v>195</v>
      </c>
      <c r="C110" s="33">
        <v>4023.3580000000002</v>
      </c>
      <c r="D110" s="33">
        <v>4483.5159999999996</v>
      </c>
      <c r="E110" s="33">
        <v>6622.1440000000002</v>
      </c>
      <c r="F110" s="33">
        <v>5386.3959999999997</v>
      </c>
      <c r="G110" s="33">
        <v>6361.1080000000002</v>
      </c>
      <c r="H110" s="33">
        <v>4759.6379999999999</v>
      </c>
      <c r="I110" s="33">
        <v>4981.9359999999997</v>
      </c>
      <c r="J110" s="33">
        <v>9544.4529999999995</v>
      </c>
      <c r="K110" s="33">
        <v>3444.0859999999998</v>
      </c>
      <c r="L110" s="33">
        <v>5297.0680000000002</v>
      </c>
      <c r="M110" s="33">
        <v>8260.8320000000003</v>
      </c>
      <c r="N110" s="33">
        <v>6063.1379999999999</v>
      </c>
      <c r="O110" s="33">
        <v>4033.3290000000002</v>
      </c>
      <c r="P110" s="33">
        <v>4571.3329999999996</v>
      </c>
      <c r="Q110" s="33">
        <v>3135.2469999999998</v>
      </c>
      <c r="R110" s="33">
        <v>4875.8990000000003</v>
      </c>
      <c r="S110" s="33">
        <v>3359.1370000000002</v>
      </c>
      <c r="T110" s="33">
        <v>3289.1819999999998</v>
      </c>
      <c r="U110" s="33">
        <v>12710.023999999999</v>
      </c>
      <c r="V110" s="33">
        <v>5161.6499999999996</v>
      </c>
      <c r="W110" s="33">
        <v>5459.8530000000001</v>
      </c>
      <c r="X110" s="33">
        <v>3705.683</v>
      </c>
      <c r="Y110" s="33">
        <v>4342.5280000000002</v>
      </c>
      <c r="Z110" s="33">
        <v>6144.0860000000002</v>
      </c>
      <c r="AA110" s="33">
        <v>5060.1149999999998</v>
      </c>
      <c r="AB110" s="33">
        <v>2252.5569999999998</v>
      </c>
      <c r="AC110" s="33">
        <v>4003.239</v>
      </c>
      <c r="AD110" s="33">
        <v>6659.97</v>
      </c>
      <c r="AE110" s="33">
        <v>5946.5550000000003</v>
      </c>
      <c r="AF110" s="33">
        <v>4272.8710000000001</v>
      </c>
      <c r="AG110" s="33">
        <v>5742.3680000000004</v>
      </c>
      <c r="AH110" s="33">
        <v>4911.9979999999996</v>
      </c>
      <c r="AI110" s="33">
        <v>5011.7039999999997</v>
      </c>
      <c r="AJ110" s="33">
        <v>4327.5929999999998</v>
      </c>
      <c r="AK110" s="33">
        <v>7695.5249999999996</v>
      </c>
      <c r="AL110" s="33">
        <v>4323.2820000000002</v>
      </c>
      <c r="AM110" s="33">
        <v>4894.5749999999998</v>
      </c>
      <c r="AN110" s="33">
        <v>7511.2690000000002</v>
      </c>
      <c r="AO110" s="33">
        <v>6819.2290000000003</v>
      </c>
      <c r="AP110" s="33">
        <v>5313.1239999999998</v>
      </c>
      <c r="AQ110" s="33">
        <v>6035.7870000000003</v>
      </c>
      <c r="AR110" s="33">
        <v>14808.906000000001</v>
      </c>
      <c r="AS110" s="33">
        <v>2995.9960000000001</v>
      </c>
      <c r="AT110" s="33">
        <v>4999.7150000000001</v>
      </c>
      <c r="AU110" s="33">
        <v>7164.7209999999995</v>
      </c>
      <c r="AV110" s="33">
        <v>7175.8850000000002</v>
      </c>
      <c r="AW110" s="33">
        <v>4257.54</v>
      </c>
      <c r="AX110" s="33">
        <v>4874.049</v>
      </c>
      <c r="AY110" s="33">
        <v>5544.0630000000001</v>
      </c>
      <c r="AZ110" s="33">
        <v>4439.2120000000004</v>
      </c>
      <c r="BA110" s="33">
        <v>3414.1350000000002</v>
      </c>
      <c r="BB110" s="33">
        <v>4520.165</v>
      </c>
      <c r="BC110" s="33">
        <v>7298.0540000000001</v>
      </c>
      <c r="BD110" s="33">
        <v>4154.2160000000003</v>
      </c>
      <c r="BE110" s="33">
        <v>4840.0789999999997</v>
      </c>
      <c r="BF110" s="33">
        <v>4058.8679999999999</v>
      </c>
      <c r="BG110" s="33">
        <v>4411.7870000000003</v>
      </c>
      <c r="BH110" s="33">
        <v>3555.8339999999998</v>
      </c>
      <c r="BI110" s="33">
        <v>6276.2669999999998</v>
      </c>
      <c r="BJ110" s="33">
        <v>3848.895</v>
      </c>
      <c r="BK110" s="33">
        <v>2846.7829999999999</v>
      </c>
      <c r="BL110" s="33">
        <v>2481.5650000000001</v>
      </c>
      <c r="BM110" s="33">
        <v>6571.9930000000004</v>
      </c>
      <c r="BN110" s="33">
        <v>4704.6229999999996</v>
      </c>
      <c r="BO110" s="33">
        <v>5076.1120000000001</v>
      </c>
      <c r="BP110" s="33">
        <v>4682.1450000000004</v>
      </c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</row>
    <row r="111" spans="1:403" s="9" customFormat="1" x14ac:dyDescent="0.25">
      <c r="A111" s="9" t="s">
        <v>52</v>
      </c>
      <c r="B111" s="9" t="s">
        <v>196</v>
      </c>
      <c r="C111" s="31">
        <v>27497.028999999999</v>
      </c>
      <c r="D111" s="31">
        <v>43108.620999999999</v>
      </c>
      <c r="E111" s="31">
        <v>83767.835999999996</v>
      </c>
      <c r="F111" s="31">
        <v>28135.313999999998</v>
      </c>
      <c r="G111" s="31">
        <v>53377.101999999999</v>
      </c>
      <c r="H111" s="31">
        <v>61152.457000000002</v>
      </c>
      <c r="I111" s="31">
        <v>31799.588</v>
      </c>
      <c r="J111" s="31">
        <v>64445.671999999999</v>
      </c>
      <c r="K111" s="31">
        <v>33298.362999999998</v>
      </c>
      <c r="L111" s="31">
        <v>46593.593999999997</v>
      </c>
      <c r="M111" s="31">
        <v>45532.175999999999</v>
      </c>
      <c r="N111" s="31">
        <v>71178.491999999998</v>
      </c>
      <c r="O111" s="31">
        <v>64730.434000000001</v>
      </c>
      <c r="P111" s="31">
        <v>46371.366999999998</v>
      </c>
      <c r="Q111" s="31">
        <v>46860.91</v>
      </c>
      <c r="R111" s="31">
        <v>61318.921999999999</v>
      </c>
      <c r="S111" s="31">
        <v>83169.422000000006</v>
      </c>
      <c r="T111" s="31">
        <v>40169.945</v>
      </c>
      <c r="U111" s="31">
        <v>88883.32</v>
      </c>
      <c r="V111" s="31">
        <v>44603.292999999998</v>
      </c>
      <c r="W111" s="31">
        <v>45402.413999999997</v>
      </c>
      <c r="X111" s="31">
        <v>33590.512000000002</v>
      </c>
      <c r="Y111" s="31">
        <v>40919.910000000003</v>
      </c>
      <c r="Z111" s="31">
        <v>45337.332000000002</v>
      </c>
      <c r="AA111" s="31">
        <v>43278.953000000001</v>
      </c>
      <c r="AB111" s="31">
        <v>66471.25</v>
      </c>
      <c r="AC111" s="31">
        <v>34770.714999999997</v>
      </c>
      <c r="AD111" s="31">
        <v>46563.163999999997</v>
      </c>
      <c r="AE111" s="31">
        <v>74230.633000000002</v>
      </c>
      <c r="AF111" s="31">
        <v>36958.089999999997</v>
      </c>
      <c r="AG111" s="31">
        <v>73183.695000000007</v>
      </c>
      <c r="AH111" s="31">
        <v>55669.968999999997</v>
      </c>
      <c r="AI111" s="31">
        <v>83525.383000000002</v>
      </c>
      <c r="AJ111" s="31">
        <v>51819.891000000003</v>
      </c>
      <c r="AK111" s="31">
        <v>52265.277000000002</v>
      </c>
      <c r="AL111" s="31">
        <v>59407.332000000002</v>
      </c>
      <c r="AM111" s="31">
        <v>58654.745999999999</v>
      </c>
      <c r="AN111" s="31">
        <v>59506.964999999997</v>
      </c>
      <c r="AO111" s="31">
        <v>72674.023000000001</v>
      </c>
      <c r="AP111" s="31">
        <v>69004.983999999997</v>
      </c>
      <c r="AQ111" s="31">
        <v>99501.43</v>
      </c>
      <c r="AR111" s="31">
        <v>138147.20300000001</v>
      </c>
      <c r="AS111" s="31">
        <v>41956.612999999998</v>
      </c>
      <c r="AT111" s="31">
        <v>57768.597999999998</v>
      </c>
      <c r="AU111" s="31">
        <v>69099.577999999994</v>
      </c>
      <c r="AV111" s="31">
        <v>81213.202999999994</v>
      </c>
      <c r="AW111" s="31">
        <v>40546.800999999999</v>
      </c>
      <c r="AX111" s="31">
        <v>32681.881000000001</v>
      </c>
      <c r="AY111" s="31">
        <v>48616.84</v>
      </c>
      <c r="AZ111" s="31">
        <v>47168.059000000001</v>
      </c>
      <c r="BA111" s="31">
        <v>53110.046999999999</v>
      </c>
      <c r="BB111" s="31">
        <v>51319.620999999999</v>
      </c>
      <c r="BC111" s="31">
        <v>68355.304999999993</v>
      </c>
      <c r="BD111" s="31">
        <v>40798.425999999999</v>
      </c>
      <c r="BE111" s="31">
        <v>27007.717000000001</v>
      </c>
      <c r="BF111" s="31">
        <v>29999.48</v>
      </c>
      <c r="BG111" s="31">
        <v>33022.82</v>
      </c>
      <c r="BH111" s="31">
        <v>46075.313000000002</v>
      </c>
      <c r="BI111" s="31">
        <v>64539.637000000002</v>
      </c>
      <c r="BJ111" s="31">
        <v>29169.903999999999</v>
      </c>
      <c r="BK111" s="31">
        <v>30481.963</v>
      </c>
      <c r="BL111" s="31">
        <v>22860.873</v>
      </c>
      <c r="BM111" s="31">
        <v>51310.758000000002</v>
      </c>
      <c r="BN111" s="31">
        <v>54670.964999999997</v>
      </c>
      <c r="BO111" s="31">
        <v>51503.417999999998</v>
      </c>
      <c r="BP111" s="31">
        <v>40455.714999999997</v>
      </c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/>
      <c r="HB111" s="37"/>
      <c r="HC111" s="37"/>
      <c r="HD111" s="37"/>
      <c r="HE111" s="37"/>
      <c r="HF111" s="37"/>
      <c r="HG111" s="37"/>
      <c r="HH111" s="37"/>
      <c r="HI111" s="37"/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  <c r="IM111" s="37"/>
      <c r="IN111" s="37"/>
      <c r="IO111" s="37"/>
      <c r="IP111" s="37"/>
      <c r="IQ111" s="37"/>
      <c r="IR111" s="37"/>
      <c r="IS111" s="37"/>
      <c r="IT111" s="37"/>
      <c r="IU111" s="37"/>
      <c r="IV111" s="37"/>
      <c r="IW111" s="37"/>
      <c r="IX111" s="37"/>
      <c r="IY111" s="37"/>
      <c r="IZ111" s="37"/>
      <c r="JA111" s="37"/>
      <c r="JB111" s="37"/>
      <c r="JC111" s="37"/>
      <c r="JD111" s="37"/>
      <c r="JE111" s="37"/>
      <c r="JF111" s="37"/>
      <c r="JG111" s="37"/>
      <c r="JH111" s="37"/>
      <c r="JI111" s="37"/>
      <c r="JJ111" s="37"/>
      <c r="JK111" s="37"/>
      <c r="JL111" s="37"/>
      <c r="JM111" s="37"/>
      <c r="JN111" s="37"/>
      <c r="JO111" s="37"/>
      <c r="JP111" s="37"/>
      <c r="JQ111" s="37"/>
      <c r="JR111" s="37"/>
      <c r="JS111" s="37"/>
      <c r="JT111" s="37"/>
      <c r="JU111" s="37"/>
      <c r="JV111" s="37"/>
      <c r="JW111" s="37"/>
      <c r="JX111" s="37"/>
      <c r="JY111" s="37"/>
      <c r="JZ111" s="37"/>
      <c r="KA111" s="37"/>
      <c r="KB111" s="37"/>
      <c r="KC111" s="37"/>
      <c r="KD111" s="37"/>
      <c r="KE111" s="37"/>
      <c r="KF111" s="37"/>
      <c r="KG111" s="37"/>
      <c r="KH111" s="37"/>
      <c r="KI111" s="37"/>
      <c r="KJ111" s="37"/>
      <c r="KK111" s="37"/>
      <c r="KL111" s="37"/>
      <c r="KM111" s="37"/>
      <c r="KN111" s="37"/>
      <c r="KO111" s="37"/>
      <c r="KP111" s="37"/>
      <c r="KQ111" s="37"/>
      <c r="KR111" s="37"/>
      <c r="KS111" s="37"/>
      <c r="KT111" s="37"/>
      <c r="KU111" s="37"/>
      <c r="KV111" s="37"/>
      <c r="KW111" s="37"/>
      <c r="KX111" s="37"/>
      <c r="KY111" s="37"/>
      <c r="KZ111" s="37"/>
      <c r="LA111" s="37"/>
      <c r="LB111" s="37"/>
      <c r="LC111" s="37"/>
      <c r="LD111" s="37"/>
      <c r="LE111" s="37"/>
      <c r="LF111" s="37"/>
      <c r="LG111" s="37"/>
      <c r="LH111" s="37"/>
      <c r="LI111" s="37"/>
      <c r="LJ111" s="37"/>
      <c r="LK111" s="37"/>
      <c r="LL111" s="37"/>
      <c r="LM111" s="37"/>
      <c r="LN111" s="37"/>
      <c r="LO111" s="37"/>
      <c r="LP111" s="37"/>
      <c r="LQ111" s="37"/>
      <c r="LR111" s="37"/>
      <c r="LS111" s="37"/>
      <c r="LT111" s="37"/>
      <c r="LU111" s="37"/>
      <c r="LV111" s="37"/>
      <c r="LW111" s="37"/>
      <c r="LX111" s="37"/>
      <c r="LY111" s="37"/>
      <c r="LZ111" s="37"/>
      <c r="MA111" s="37"/>
      <c r="MB111" s="37"/>
      <c r="MC111" s="37"/>
      <c r="MD111" s="37"/>
      <c r="ME111" s="37"/>
      <c r="MF111" s="37"/>
      <c r="MG111" s="37"/>
      <c r="MH111" s="37"/>
      <c r="MI111" s="37"/>
      <c r="MJ111" s="37"/>
      <c r="MK111" s="37"/>
      <c r="ML111" s="37"/>
      <c r="MM111" s="37"/>
      <c r="MN111" s="37"/>
      <c r="MO111" s="37"/>
      <c r="MP111" s="37"/>
      <c r="MQ111" s="37"/>
      <c r="MR111" s="37"/>
      <c r="MS111" s="37"/>
      <c r="MT111" s="37"/>
      <c r="MU111" s="37"/>
      <c r="MV111" s="37"/>
      <c r="MW111" s="37"/>
      <c r="MX111" s="37"/>
      <c r="MY111" s="37"/>
      <c r="MZ111" s="37"/>
      <c r="NA111" s="37"/>
      <c r="NB111" s="37"/>
      <c r="NC111" s="37"/>
      <c r="ND111" s="37"/>
      <c r="NE111" s="37"/>
      <c r="NF111" s="37"/>
      <c r="NG111" s="37"/>
      <c r="NH111" s="37"/>
      <c r="NI111" s="37"/>
      <c r="NJ111" s="37"/>
      <c r="NK111" s="37"/>
      <c r="NL111" s="37"/>
      <c r="NM111" s="37"/>
      <c r="NN111" s="37"/>
      <c r="NO111" s="37"/>
      <c r="NP111" s="37"/>
      <c r="NQ111" s="37"/>
      <c r="NR111" s="37"/>
      <c r="NS111" s="37"/>
      <c r="NT111" s="37"/>
      <c r="NU111" s="37"/>
      <c r="NV111" s="37"/>
      <c r="NW111" s="37"/>
      <c r="NX111" s="37"/>
      <c r="NY111" s="37"/>
      <c r="NZ111" s="37"/>
      <c r="OA111" s="37"/>
      <c r="OB111" s="37"/>
      <c r="OC111" s="37"/>
      <c r="OD111" s="37"/>
      <c r="OE111" s="37"/>
      <c r="OF111" s="37"/>
      <c r="OG111" s="37"/>
      <c r="OH111" s="37"/>
      <c r="OI111" s="37"/>
      <c r="OJ111" s="37"/>
      <c r="OK111" s="37"/>
      <c r="OL111" s="37"/>
      <c r="OM111" s="10"/>
    </row>
    <row r="112" spans="1:403" s="16" customFormat="1" x14ac:dyDescent="0.25">
      <c r="A112" s="16" t="s">
        <v>52</v>
      </c>
      <c r="B112" s="16" t="s">
        <v>69</v>
      </c>
      <c r="C112" s="33">
        <v>156048.84400000001</v>
      </c>
      <c r="D112" s="33">
        <v>156168.95300000001</v>
      </c>
      <c r="E112" s="33">
        <v>255384.625</v>
      </c>
      <c r="F112" s="33">
        <v>112635.016</v>
      </c>
      <c r="G112" s="33">
        <v>121005.92200000001</v>
      </c>
      <c r="H112" s="33">
        <v>204712.67199999999</v>
      </c>
      <c r="I112" s="33">
        <v>107574.93</v>
      </c>
      <c r="J112" s="33">
        <v>233799.625</v>
      </c>
      <c r="K112" s="33">
        <v>135588.32800000001</v>
      </c>
      <c r="L112" s="33">
        <v>201398.53099999999</v>
      </c>
      <c r="M112" s="33">
        <v>111767.68799999999</v>
      </c>
      <c r="N112" s="33">
        <v>182623.09400000001</v>
      </c>
      <c r="O112" s="33">
        <v>256250.125</v>
      </c>
      <c r="P112" s="33">
        <v>204494.109</v>
      </c>
      <c r="Q112" s="33">
        <v>181190.28099999999</v>
      </c>
      <c r="R112" s="33">
        <v>294383.53100000002</v>
      </c>
      <c r="S112" s="33">
        <v>343139.96899999998</v>
      </c>
      <c r="T112" s="33">
        <v>180558.766</v>
      </c>
      <c r="U112" s="33">
        <v>234145.984</v>
      </c>
      <c r="V112" s="33">
        <v>144539.734</v>
      </c>
      <c r="W112" s="33">
        <v>248645.859</v>
      </c>
      <c r="X112" s="33">
        <v>137661.32800000001</v>
      </c>
      <c r="Y112" s="33">
        <v>160312.734</v>
      </c>
      <c r="Z112" s="33">
        <v>146997.57800000001</v>
      </c>
      <c r="AA112" s="33">
        <v>199121.56299999999</v>
      </c>
      <c r="AB112" s="33">
        <v>260744.5</v>
      </c>
      <c r="AC112" s="33">
        <v>121843.93</v>
      </c>
      <c r="AD112" s="33">
        <v>147403.266</v>
      </c>
      <c r="AE112" s="33">
        <v>152960.46900000001</v>
      </c>
      <c r="AF112" s="33">
        <v>128483.359</v>
      </c>
      <c r="AG112" s="33">
        <v>289369</v>
      </c>
      <c r="AH112" s="33">
        <v>231042.45300000001</v>
      </c>
      <c r="AI112" s="33">
        <v>351412.875</v>
      </c>
      <c r="AJ112" s="33">
        <v>230681.32800000001</v>
      </c>
      <c r="AK112" s="33">
        <v>184763.21900000001</v>
      </c>
      <c r="AL112" s="33">
        <v>236820.45300000001</v>
      </c>
      <c r="AM112" s="33">
        <v>152490.32800000001</v>
      </c>
      <c r="AN112" s="33">
        <v>214330.75</v>
      </c>
      <c r="AO112" s="33">
        <v>220270.125</v>
      </c>
      <c r="AP112" s="33">
        <v>208903.84400000001</v>
      </c>
      <c r="AQ112" s="33">
        <v>324030.53100000002</v>
      </c>
      <c r="AR112" s="33">
        <v>318746.21899999998</v>
      </c>
      <c r="AS112" s="33">
        <v>208420.92199999999</v>
      </c>
      <c r="AT112" s="33">
        <v>151855.90599999999</v>
      </c>
      <c r="AU112" s="33">
        <v>148115.42199999999</v>
      </c>
      <c r="AV112" s="33">
        <v>151361.54699999999</v>
      </c>
      <c r="AW112" s="33">
        <v>63378.887000000002</v>
      </c>
      <c r="AX112" s="33">
        <v>130593.43799999999</v>
      </c>
      <c r="AY112" s="33">
        <v>179585.56299999999</v>
      </c>
      <c r="AZ112" s="33">
        <v>200029.766</v>
      </c>
      <c r="BA112" s="33">
        <v>175427.46900000001</v>
      </c>
      <c r="BB112" s="33">
        <v>165795.609</v>
      </c>
      <c r="BC112" s="33">
        <v>253654.984</v>
      </c>
      <c r="BD112" s="33">
        <v>144402.81299999999</v>
      </c>
      <c r="BE112" s="33">
        <v>104373.094</v>
      </c>
      <c r="BF112" s="33">
        <v>129614.43799999999</v>
      </c>
      <c r="BG112" s="33">
        <v>89804.554999999993</v>
      </c>
      <c r="BH112" s="33">
        <v>222836.68799999999</v>
      </c>
      <c r="BI112" s="33">
        <v>225415.71900000001</v>
      </c>
      <c r="BJ112" s="33">
        <v>79724.273000000001</v>
      </c>
      <c r="BK112" s="33">
        <v>111691.969</v>
      </c>
      <c r="BL112" s="33">
        <v>83363.593999999997</v>
      </c>
      <c r="BM112" s="33">
        <v>104018.766</v>
      </c>
      <c r="BN112" s="33">
        <v>159719.109</v>
      </c>
      <c r="BO112" s="33">
        <v>169558.78099999999</v>
      </c>
      <c r="BP112" s="33">
        <v>168556.93799999999</v>
      </c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</row>
    <row r="113" spans="1:403" s="9" customFormat="1" x14ac:dyDescent="0.25">
      <c r="A113" s="9" t="s">
        <v>52</v>
      </c>
      <c r="B113" s="9" t="s">
        <v>197</v>
      </c>
      <c r="C113" s="31">
        <v>14916.227999999999</v>
      </c>
      <c r="D113" s="31">
        <v>10588.609</v>
      </c>
      <c r="E113" s="31">
        <v>11441.041999999999</v>
      </c>
      <c r="F113" s="31">
        <v>10120.735000000001</v>
      </c>
      <c r="G113" s="31">
        <v>10800.688</v>
      </c>
      <c r="H113" s="31">
        <v>14227.2</v>
      </c>
      <c r="I113" s="31">
        <v>9143.5650000000005</v>
      </c>
      <c r="J113" s="31">
        <v>5975.1750000000002</v>
      </c>
      <c r="K113" s="31">
        <v>5278.759</v>
      </c>
      <c r="L113" s="31">
        <v>12984.647000000001</v>
      </c>
      <c r="M113" s="31">
        <v>12490.808999999999</v>
      </c>
      <c r="N113" s="31">
        <v>13461.141</v>
      </c>
      <c r="O113" s="31">
        <v>10466.025</v>
      </c>
      <c r="P113" s="31">
        <v>6651.6689999999999</v>
      </c>
      <c r="Q113" s="31">
        <v>4755.4520000000002</v>
      </c>
      <c r="R113" s="31">
        <v>6748.2330000000002</v>
      </c>
      <c r="S113" s="31">
        <v>11786.87</v>
      </c>
      <c r="T113" s="31">
        <v>9948.8719999999994</v>
      </c>
      <c r="U113" s="31">
        <v>17753.342000000001</v>
      </c>
      <c r="V113" s="31">
        <v>5975.3389999999999</v>
      </c>
      <c r="W113" s="31">
        <v>14167.388000000001</v>
      </c>
      <c r="X113" s="31">
        <v>6325.723</v>
      </c>
      <c r="Y113" s="31">
        <v>10979.332</v>
      </c>
      <c r="Z113" s="31">
        <v>9410.4159999999993</v>
      </c>
      <c r="AA113" s="31">
        <v>9604.9760000000006</v>
      </c>
      <c r="AB113" s="31">
        <v>10619.017</v>
      </c>
      <c r="AC113" s="31">
        <v>3878.8919999999998</v>
      </c>
      <c r="AD113" s="31">
        <v>7761.3919999999998</v>
      </c>
      <c r="AE113" s="31">
        <v>18553.945</v>
      </c>
      <c r="AF113" s="31">
        <v>7660.15</v>
      </c>
      <c r="AG113" s="31">
        <v>9929.2690000000002</v>
      </c>
      <c r="AH113" s="31">
        <v>8062.6750000000002</v>
      </c>
      <c r="AI113" s="31">
        <v>23726.309000000001</v>
      </c>
      <c r="AJ113" s="31">
        <v>9982.0730000000003</v>
      </c>
      <c r="AK113" s="31">
        <v>8532.6280000000006</v>
      </c>
      <c r="AL113" s="31">
        <v>12874.972</v>
      </c>
      <c r="AM113" s="31">
        <v>9165.86</v>
      </c>
      <c r="AN113" s="31">
        <v>7581.1149999999998</v>
      </c>
      <c r="AO113" s="31">
        <v>15829.55</v>
      </c>
      <c r="AP113" s="31">
        <v>30114.963</v>
      </c>
      <c r="AQ113" s="31">
        <v>14937.08</v>
      </c>
      <c r="AR113" s="31">
        <v>20828.004000000001</v>
      </c>
      <c r="AS113" s="31">
        <v>7731.17</v>
      </c>
      <c r="AT113" s="31">
        <v>7196.1840000000002</v>
      </c>
      <c r="AU113" s="31">
        <v>26245.93</v>
      </c>
      <c r="AV113" s="31">
        <v>11357.244000000001</v>
      </c>
      <c r="AW113" s="31">
        <v>7381.2079999999996</v>
      </c>
      <c r="AX113" s="31">
        <v>12282.728999999999</v>
      </c>
      <c r="AY113" s="31">
        <v>7248.3639999999996</v>
      </c>
      <c r="AZ113" s="31">
        <v>7985.1940000000004</v>
      </c>
      <c r="BA113" s="31">
        <v>16096.58</v>
      </c>
      <c r="BB113" s="31">
        <v>16736.268</v>
      </c>
      <c r="BC113" s="31">
        <v>16674.817999999999</v>
      </c>
      <c r="BD113" s="31">
        <v>10662.460999999999</v>
      </c>
      <c r="BE113" s="31">
        <v>7187.3890000000001</v>
      </c>
      <c r="BF113" s="31">
        <v>7902.4319999999998</v>
      </c>
      <c r="BG113" s="31">
        <v>15067.58</v>
      </c>
      <c r="BH113" s="31">
        <v>5223.6270000000004</v>
      </c>
      <c r="BI113" s="31">
        <v>14878.353999999999</v>
      </c>
      <c r="BJ113" s="31">
        <v>9270.8029999999999</v>
      </c>
      <c r="BK113" s="31">
        <v>11400.603999999999</v>
      </c>
      <c r="BL113" s="31">
        <v>10248.349</v>
      </c>
      <c r="BM113" s="31">
        <v>10981.116</v>
      </c>
      <c r="BN113" s="31">
        <v>11804.55</v>
      </c>
      <c r="BO113" s="31">
        <v>8971.1119999999992</v>
      </c>
      <c r="BP113" s="31">
        <v>7340.7330000000002</v>
      </c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  <c r="IQ113" s="37"/>
      <c r="IR113" s="37"/>
      <c r="IS113" s="37"/>
      <c r="IT113" s="37"/>
      <c r="IU113" s="37"/>
      <c r="IV113" s="37"/>
      <c r="IW113" s="37"/>
      <c r="IX113" s="37"/>
      <c r="IY113" s="37"/>
      <c r="IZ113" s="37"/>
      <c r="JA113" s="37"/>
      <c r="JB113" s="37"/>
      <c r="JC113" s="37"/>
      <c r="JD113" s="37"/>
      <c r="JE113" s="37"/>
      <c r="JF113" s="37"/>
      <c r="JG113" s="37"/>
      <c r="JH113" s="37"/>
      <c r="JI113" s="37"/>
      <c r="JJ113" s="37"/>
      <c r="JK113" s="37"/>
      <c r="JL113" s="37"/>
      <c r="JM113" s="37"/>
      <c r="JN113" s="37"/>
      <c r="JO113" s="37"/>
      <c r="JP113" s="37"/>
      <c r="JQ113" s="37"/>
      <c r="JR113" s="37"/>
      <c r="JS113" s="37"/>
      <c r="JT113" s="37"/>
      <c r="JU113" s="37"/>
      <c r="JV113" s="37"/>
      <c r="JW113" s="37"/>
      <c r="JX113" s="37"/>
      <c r="JY113" s="37"/>
      <c r="JZ113" s="37"/>
      <c r="KA113" s="37"/>
      <c r="KB113" s="37"/>
      <c r="KC113" s="37"/>
      <c r="KD113" s="37"/>
      <c r="KE113" s="37"/>
      <c r="KF113" s="37"/>
      <c r="KG113" s="37"/>
      <c r="KH113" s="37"/>
      <c r="KI113" s="37"/>
      <c r="KJ113" s="37"/>
      <c r="KK113" s="37"/>
      <c r="KL113" s="37"/>
      <c r="KM113" s="37"/>
      <c r="KN113" s="37"/>
      <c r="KO113" s="37"/>
      <c r="KP113" s="37"/>
      <c r="KQ113" s="37"/>
      <c r="KR113" s="37"/>
      <c r="KS113" s="37"/>
      <c r="KT113" s="37"/>
      <c r="KU113" s="37"/>
      <c r="KV113" s="37"/>
      <c r="KW113" s="37"/>
      <c r="KX113" s="37"/>
      <c r="KY113" s="37"/>
      <c r="KZ113" s="37"/>
      <c r="LA113" s="37"/>
      <c r="LB113" s="37"/>
      <c r="LC113" s="37"/>
      <c r="LD113" s="37"/>
      <c r="LE113" s="37"/>
      <c r="LF113" s="37"/>
      <c r="LG113" s="37"/>
      <c r="LH113" s="37"/>
      <c r="LI113" s="37"/>
      <c r="LJ113" s="37"/>
      <c r="LK113" s="37"/>
      <c r="LL113" s="37"/>
      <c r="LM113" s="37"/>
      <c r="LN113" s="37"/>
      <c r="LO113" s="37"/>
      <c r="LP113" s="37"/>
      <c r="LQ113" s="37"/>
      <c r="LR113" s="37"/>
      <c r="LS113" s="37"/>
      <c r="LT113" s="37"/>
      <c r="LU113" s="37"/>
      <c r="LV113" s="37"/>
      <c r="LW113" s="37"/>
      <c r="LX113" s="37"/>
      <c r="LY113" s="37"/>
      <c r="LZ113" s="37"/>
      <c r="MA113" s="37"/>
      <c r="MB113" s="37"/>
      <c r="MC113" s="37"/>
      <c r="MD113" s="37"/>
      <c r="ME113" s="37"/>
      <c r="MF113" s="37"/>
      <c r="MG113" s="37"/>
      <c r="MH113" s="37"/>
      <c r="MI113" s="37"/>
      <c r="MJ113" s="37"/>
      <c r="MK113" s="37"/>
      <c r="ML113" s="37"/>
      <c r="MM113" s="37"/>
      <c r="MN113" s="37"/>
      <c r="MO113" s="37"/>
      <c r="MP113" s="37"/>
      <c r="MQ113" s="37"/>
      <c r="MR113" s="37"/>
      <c r="MS113" s="37"/>
      <c r="MT113" s="37"/>
      <c r="MU113" s="37"/>
      <c r="MV113" s="37"/>
      <c r="MW113" s="37"/>
      <c r="MX113" s="37"/>
      <c r="MY113" s="37"/>
      <c r="MZ113" s="37"/>
      <c r="NA113" s="37"/>
      <c r="NB113" s="37"/>
      <c r="NC113" s="37"/>
      <c r="ND113" s="37"/>
      <c r="NE113" s="37"/>
      <c r="NF113" s="37"/>
      <c r="NG113" s="37"/>
      <c r="NH113" s="37"/>
      <c r="NI113" s="37"/>
      <c r="NJ113" s="37"/>
      <c r="NK113" s="37"/>
      <c r="NL113" s="37"/>
      <c r="NM113" s="37"/>
      <c r="NN113" s="37"/>
      <c r="NO113" s="37"/>
      <c r="NP113" s="37"/>
      <c r="NQ113" s="37"/>
      <c r="NR113" s="37"/>
      <c r="NS113" s="37"/>
      <c r="NT113" s="37"/>
      <c r="NU113" s="37"/>
      <c r="NV113" s="37"/>
      <c r="NW113" s="37"/>
      <c r="NX113" s="37"/>
      <c r="NY113" s="37"/>
      <c r="NZ113" s="37"/>
      <c r="OA113" s="37"/>
      <c r="OB113" s="37"/>
      <c r="OC113" s="37"/>
      <c r="OD113" s="37"/>
      <c r="OE113" s="37"/>
      <c r="OF113" s="37"/>
      <c r="OG113" s="37"/>
      <c r="OH113" s="37"/>
      <c r="OI113" s="37"/>
      <c r="OJ113" s="37"/>
      <c r="OK113" s="37"/>
      <c r="OL113" s="37"/>
      <c r="OM113" s="10"/>
    </row>
    <row r="114" spans="1:403" s="16" customFormat="1" x14ac:dyDescent="0.25">
      <c r="A114" s="16" t="s">
        <v>52</v>
      </c>
      <c r="B114" s="16" t="s">
        <v>198</v>
      </c>
      <c r="C114" s="33">
        <v>3232.9960000000001</v>
      </c>
      <c r="D114" s="33">
        <v>3305.848</v>
      </c>
      <c r="E114" s="33">
        <v>6183.33</v>
      </c>
      <c r="F114" s="33">
        <v>5560.2259999999997</v>
      </c>
      <c r="G114" s="33">
        <v>4904.3410000000003</v>
      </c>
      <c r="H114" s="33">
        <v>5712.55</v>
      </c>
      <c r="I114" s="33">
        <v>4942.665</v>
      </c>
      <c r="J114" s="33">
        <v>3826.0349999999999</v>
      </c>
      <c r="K114" s="33">
        <v>5527.9520000000002</v>
      </c>
      <c r="L114" s="33">
        <v>3525.8919999999998</v>
      </c>
      <c r="M114" s="33">
        <v>4321.29</v>
      </c>
      <c r="N114" s="33">
        <v>5474.3760000000002</v>
      </c>
      <c r="O114" s="33">
        <v>4568.8549999999996</v>
      </c>
      <c r="P114" s="33">
        <v>3855.6149999999998</v>
      </c>
      <c r="Q114" s="33">
        <v>4066.2310000000002</v>
      </c>
      <c r="R114" s="33">
        <v>4720.7650000000003</v>
      </c>
      <c r="S114" s="33">
        <v>3023.623</v>
      </c>
      <c r="T114" s="33">
        <v>4986.26</v>
      </c>
      <c r="U114" s="33">
        <v>8704.7579999999998</v>
      </c>
      <c r="V114" s="33">
        <v>3466.5459999999998</v>
      </c>
      <c r="W114" s="33">
        <v>4737.7870000000003</v>
      </c>
      <c r="X114" s="33">
        <v>5139.7110000000002</v>
      </c>
      <c r="Y114" s="33">
        <v>4935.4939999999997</v>
      </c>
      <c r="Z114" s="33">
        <v>6365.8829999999998</v>
      </c>
      <c r="AA114" s="33">
        <v>3943.2539999999999</v>
      </c>
      <c r="AB114" s="33">
        <v>2199.1669999999999</v>
      </c>
      <c r="AC114" s="33">
        <v>5539.317</v>
      </c>
      <c r="AD114" s="33">
        <v>4101.2629999999999</v>
      </c>
      <c r="AE114" s="33">
        <v>7561.7389999999996</v>
      </c>
      <c r="AF114" s="33">
        <v>4007.5889999999999</v>
      </c>
      <c r="AG114" s="33">
        <v>3007.37</v>
      </c>
      <c r="AH114" s="33">
        <v>5801.3069999999998</v>
      </c>
      <c r="AI114" s="33">
        <v>6124.2039999999997</v>
      </c>
      <c r="AJ114" s="33">
        <v>4074.5070000000001</v>
      </c>
      <c r="AK114" s="33">
        <v>4126.2449999999999</v>
      </c>
      <c r="AL114" s="33">
        <v>3693.3229999999999</v>
      </c>
      <c r="AM114" s="33">
        <v>3633.808</v>
      </c>
      <c r="AN114" s="33">
        <v>4865.7049999999999</v>
      </c>
      <c r="AO114" s="33">
        <v>7151.0060000000003</v>
      </c>
      <c r="AP114" s="33">
        <v>10706.612999999999</v>
      </c>
      <c r="AQ114" s="33">
        <v>3389.6320000000001</v>
      </c>
      <c r="AR114" s="33">
        <v>6627.5860000000002</v>
      </c>
      <c r="AS114" s="33">
        <v>4447.3249999999998</v>
      </c>
      <c r="AT114" s="33">
        <v>6332.9989999999998</v>
      </c>
      <c r="AU114" s="33">
        <v>6527.2259999999997</v>
      </c>
      <c r="AV114" s="33">
        <v>6326.9690000000001</v>
      </c>
      <c r="AW114" s="33">
        <v>5288.84</v>
      </c>
      <c r="AX114" s="33">
        <v>3702.9659999999999</v>
      </c>
      <c r="AY114" s="33">
        <v>5023.4669999999996</v>
      </c>
      <c r="AZ114" s="33">
        <v>4179.6859999999997</v>
      </c>
      <c r="BA114" s="33">
        <v>4912.5569999999998</v>
      </c>
      <c r="BB114" s="33">
        <v>6495.3729999999996</v>
      </c>
      <c r="BC114" s="33">
        <v>4454.7240000000002</v>
      </c>
      <c r="BD114" s="33">
        <v>5270.6409999999996</v>
      </c>
      <c r="BE114" s="33">
        <v>4312.942</v>
      </c>
      <c r="BF114" s="33">
        <v>3330.7820000000002</v>
      </c>
      <c r="BG114" s="33">
        <v>4758.9369999999999</v>
      </c>
      <c r="BH114" s="33">
        <v>3016.9639999999999</v>
      </c>
      <c r="BI114" s="33">
        <v>4763.415</v>
      </c>
      <c r="BJ114" s="33">
        <v>2394.194</v>
      </c>
      <c r="BK114" s="33">
        <v>4246.3639999999996</v>
      </c>
      <c r="BL114" s="33">
        <v>3429.2919999999999</v>
      </c>
      <c r="BM114" s="33">
        <v>6147.2950000000001</v>
      </c>
      <c r="BN114" s="33">
        <v>2102.0770000000002</v>
      </c>
      <c r="BO114" s="33">
        <v>4464.3100000000004</v>
      </c>
      <c r="BP114" s="33">
        <v>4710.6310000000003</v>
      </c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</row>
    <row r="115" spans="1:403" s="9" customFormat="1" x14ac:dyDescent="0.25">
      <c r="A115" s="9" t="s">
        <v>52</v>
      </c>
      <c r="B115" s="9" t="s">
        <v>199</v>
      </c>
      <c r="C115" s="31">
        <v>8897.7219999999998</v>
      </c>
      <c r="D115" s="31">
        <v>8920.77</v>
      </c>
      <c r="E115" s="31">
        <v>8720.9079999999994</v>
      </c>
      <c r="F115" s="31">
        <v>9447.9670000000006</v>
      </c>
      <c r="G115" s="31">
        <v>6643.9160000000002</v>
      </c>
      <c r="H115" s="31">
        <v>9545.4179999999997</v>
      </c>
      <c r="I115" s="31">
        <v>7901.0730000000003</v>
      </c>
      <c r="J115" s="31">
        <v>7872.9750000000004</v>
      </c>
      <c r="K115" s="31">
        <v>8523.4140000000007</v>
      </c>
      <c r="L115" s="31">
        <v>6679.6440000000002</v>
      </c>
      <c r="M115" s="31">
        <v>12409.553</v>
      </c>
      <c r="N115" s="31">
        <v>16055.674999999999</v>
      </c>
      <c r="O115" s="31">
        <v>17054.982</v>
      </c>
      <c r="P115" s="31">
        <v>5536.2049999999999</v>
      </c>
      <c r="Q115" s="31">
        <v>8626.0509999999995</v>
      </c>
      <c r="R115" s="31">
        <v>7671.991</v>
      </c>
      <c r="S115" s="31">
        <v>7669.0339999999997</v>
      </c>
      <c r="T115" s="31">
        <v>7518.5370000000003</v>
      </c>
      <c r="U115" s="31">
        <v>8381.93</v>
      </c>
      <c r="V115" s="31">
        <v>9780.7109999999993</v>
      </c>
      <c r="W115" s="31">
        <v>5638.5540000000001</v>
      </c>
      <c r="X115" s="31">
        <v>8055.7820000000002</v>
      </c>
      <c r="Y115" s="31">
        <v>4533.0739999999996</v>
      </c>
      <c r="Z115" s="31">
        <v>6014.4189999999999</v>
      </c>
      <c r="AA115" s="31">
        <v>8664.8330000000005</v>
      </c>
      <c r="AB115" s="31">
        <v>10539.053</v>
      </c>
      <c r="AC115" s="31">
        <v>4742.5789999999997</v>
      </c>
      <c r="AD115" s="31">
        <v>6763.125</v>
      </c>
      <c r="AE115" s="31">
        <v>6529.89</v>
      </c>
      <c r="AF115" s="31">
        <v>11035.958000000001</v>
      </c>
      <c r="AG115" s="31">
        <v>6686.259</v>
      </c>
      <c r="AH115" s="31">
        <v>13753.055</v>
      </c>
      <c r="AI115" s="31">
        <v>11564.724</v>
      </c>
      <c r="AJ115" s="31">
        <v>10202.697</v>
      </c>
      <c r="AK115" s="31">
        <v>6313.5219999999999</v>
      </c>
      <c r="AL115" s="31">
        <v>10020.425999999999</v>
      </c>
      <c r="AM115" s="31">
        <v>7766.5749999999998</v>
      </c>
      <c r="AN115" s="31">
        <v>8388.2540000000008</v>
      </c>
      <c r="AO115" s="31">
        <v>10216.204</v>
      </c>
      <c r="AP115" s="31">
        <v>11114.921</v>
      </c>
      <c r="AQ115" s="31">
        <v>14274.103999999999</v>
      </c>
      <c r="AR115" s="31">
        <v>14351.352000000001</v>
      </c>
      <c r="AS115" s="31">
        <v>11213.313</v>
      </c>
      <c r="AT115" s="31">
        <v>10259.24</v>
      </c>
      <c r="AU115" s="31">
        <v>11571.013999999999</v>
      </c>
      <c r="AV115" s="31">
        <v>8951.2860000000001</v>
      </c>
      <c r="AW115" s="31">
        <v>9995.5849999999991</v>
      </c>
      <c r="AX115" s="31">
        <v>6864.4809999999998</v>
      </c>
      <c r="AY115" s="31">
        <v>11031.153</v>
      </c>
      <c r="AZ115" s="31">
        <v>7064.2910000000002</v>
      </c>
      <c r="BA115" s="31">
        <v>15971.171</v>
      </c>
      <c r="BB115" s="31">
        <v>9574.9629999999997</v>
      </c>
      <c r="BC115" s="31">
        <v>10060.535</v>
      </c>
      <c r="BD115" s="31">
        <v>7177.866</v>
      </c>
      <c r="BE115" s="31">
        <v>7363.7910000000002</v>
      </c>
      <c r="BF115" s="31">
        <v>6772.9859999999999</v>
      </c>
      <c r="BG115" s="31">
        <v>7409.3639999999996</v>
      </c>
      <c r="BH115" s="31">
        <v>7665.4880000000003</v>
      </c>
      <c r="BI115" s="31">
        <v>7543.7219999999998</v>
      </c>
      <c r="BJ115" s="31">
        <v>10093.196</v>
      </c>
      <c r="BK115" s="31">
        <v>7326.7190000000001</v>
      </c>
      <c r="BL115" s="31">
        <v>6580.732</v>
      </c>
      <c r="BM115" s="31">
        <v>8146.43</v>
      </c>
      <c r="BN115" s="31">
        <v>11601.745999999999</v>
      </c>
      <c r="BO115" s="31">
        <v>5554.6949999999997</v>
      </c>
      <c r="BP115" s="31">
        <v>6189.8590000000004</v>
      </c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37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37"/>
      <c r="IS115" s="37"/>
      <c r="IT115" s="37"/>
      <c r="IU115" s="37"/>
      <c r="IV115" s="37"/>
      <c r="IW115" s="37"/>
      <c r="IX115" s="37"/>
      <c r="IY115" s="37"/>
      <c r="IZ115" s="37"/>
      <c r="JA115" s="37"/>
      <c r="JB115" s="37"/>
      <c r="JC115" s="37"/>
      <c r="JD115" s="37"/>
      <c r="JE115" s="37"/>
      <c r="JF115" s="37"/>
      <c r="JG115" s="37"/>
      <c r="JH115" s="37"/>
      <c r="JI115" s="37"/>
      <c r="JJ115" s="37"/>
      <c r="JK115" s="37"/>
      <c r="JL115" s="37"/>
      <c r="JM115" s="37"/>
      <c r="JN115" s="37"/>
      <c r="JO115" s="37"/>
      <c r="JP115" s="37"/>
      <c r="JQ115" s="37"/>
      <c r="JR115" s="37"/>
      <c r="JS115" s="37"/>
      <c r="JT115" s="37"/>
      <c r="JU115" s="37"/>
      <c r="JV115" s="37"/>
      <c r="JW115" s="37"/>
      <c r="JX115" s="37"/>
      <c r="JY115" s="37"/>
      <c r="JZ115" s="37"/>
      <c r="KA115" s="37"/>
      <c r="KB115" s="37"/>
      <c r="KC115" s="37"/>
      <c r="KD115" s="37"/>
      <c r="KE115" s="37"/>
      <c r="KF115" s="37"/>
      <c r="KG115" s="37"/>
      <c r="KH115" s="37"/>
      <c r="KI115" s="37"/>
      <c r="KJ115" s="37"/>
      <c r="KK115" s="37"/>
      <c r="KL115" s="37"/>
      <c r="KM115" s="37"/>
      <c r="KN115" s="37"/>
      <c r="KO115" s="37"/>
      <c r="KP115" s="37"/>
      <c r="KQ115" s="37"/>
      <c r="KR115" s="37"/>
      <c r="KS115" s="37"/>
      <c r="KT115" s="37"/>
      <c r="KU115" s="37"/>
      <c r="KV115" s="37"/>
      <c r="KW115" s="37"/>
      <c r="KX115" s="37"/>
      <c r="KY115" s="37"/>
      <c r="KZ115" s="37"/>
      <c r="LA115" s="37"/>
      <c r="LB115" s="37"/>
      <c r="LC115" s="37"/>
      <c r="LD115" s="37"/>
      <c r="LE115" s="37"/>
      <c r="LF115" s="37"/>
      <c r="LG115" s="37"/>
      <c r="LH115" s="37"/>
      <c r="LI115" s="37"/>
      <c r="LJ115" s="37"/>
      <c r="LK115" s="37"/>
      <c r="LL115" s="37"/>
      <c r="LM115" s="37"/>
      <c r="LN115" s="37"/>
      <c r="LO115" s="37"/>
      <c r="LP115" s="37"/>
      <c r="LQ115" s="37"/>
      <c r="LR115" s="37"/>
      <c r="LS115" s="37"/>
      <c r="LT115" s="37"/>
      <c r="LU115" s="37"/>
      <c r="LV115" s="37"/>
      <c r="LW115" s="37"/>
      <c r="LX115" s="37"/>
      <c r="LY115" s="37"/>
      <c r="LZ115" s="37"/>
      <c r="MA115" s="37"/>
      <c r="MB115" s="37"/>
      <c r="MC115" s="37"/>
      <c r="MD115" s="37"/>
      <c r="ME115" s="37"/>
      <c r="MF115" s="37"/>
      <c r="MG115" s="37"/>
      <c r="MH115" s="37"/>
      <c r="MI115" s="37"/>
      <c r="MJ115" s="37"/>
      <c r="MK115" s="37"/>
      <c r="ML115" s="37"/>
      <c r="MM115" s="37"/>
      <c r="MN115" s="37"/>
      <c r="MO115" s="37"/>
      <c r="MP115" s="37"/>
      <c r="MQ115" s="37"/>
      <c r="MR115" s="37"/>
      <c r="MS115" s="37"/>
      <c r="MT115" s="37"/>
      <c r="MU115" s="37"/>
      <c r="MV115" s="37"/>
      <c r="MW115" s="37"/>
      <c r="MX115" s="37"/>
      <c r="MY115" s="37"/>
      <c r="MZ115" s="37"/>
      <c r="NA115" s="37"/>
      <c r="NB115" s="37"/>
      <c r="NC115" s="37"/>
      <c r="ND115" s="37"/>
      <c r="NE115" s="37"/>
      <c r="NF115" s="37"/>
      <c r="NG115" s="37"/>
      <c r="NH115" s="37"/>
      <c r="NI115" s="37"/>
      <c r="NJ115" s="37"/>
      <c r="NK115" s="37"/>
      <c r="NL115" s="37"/>
      <c r="NM115" s="37"/>
      <c r="NN115" s="37"/>
      <c r="NO115" s="37"/>
      <c r="NP115" s="37"/>
      <c r="NQ115" s="37"/>
      <c r="NR115" s="37"/>
      <c r="NS115" s="37"/>
      <c r="NT115" s="37"/>
      <c r="NU115" s="37"/>
      <c r="NV115" s="37"/>
      <c r="NW115" s="37"/>
      <c r="NX115" s="37"/>
      <c r="NY115" s="37"/>
      <c r="NZ115" s="37"/>
      <c r="OA115" s="37"/>
      <c r="OB115" s="37"/>
      <c r="OC115" s="37"/>
      <c r="OD115" s="37"/>
      <c r="OE115" s="37"/>
      <c r="OF115" s="37"/>
      <c r="OG115" s="37"/>
      <c r="OH115" s="37"/>
      <c r="OI115" s="37"/>
      <c r="OJ115" s="37"/>
      <c r="OK115" s="37"/>
      <c r="OL115" s="37"/>
      <c r="OM115" s="10"/>
    </row>
    <row r="116" spans="1:403" s="16" customFormat="1" x14ac:dyDescent="0.25">
      <c r="A116" s="16" t="s">
        <v>52</v>
      </c>
      <c r="B116" s="16" t="s">
        <v>200</v>
      </c>
      <c r="C116" s="33">
        <v>2462.2130000000002</v>
      </c>
      <c r="D116" s="33">
        <v>3516.0079999999998</v>
      </c>
      <c r="E116" s="33">
        <v>4515.3739999999998</v>
      </c>
      <c r="F116" s="33">
        <v>4383.6719999999996</v>
      </c>
      <c r="G116" s="33">
        <v>4640.4359999999997</v>
      </c>
      <c r="H116" s="33">
        <v>5359.5060000000003</v>
      </c>
      <c r="I116" s="33">
        <v>5609.3109999999997</v>
      </c>
      <c r="J116" s="33">
        <v>5548.3289999999997</v>
      </c>
      <c r="K116" s="33">
        <v>4253.7449999999999</v>
      </c>
      <c r="L116" s="33">
        <v>4721.6980000000003</v>
      </c>
      <c r="M116" s="33">
        <v>6764.1189999999997</v>
      </c>
      <c r="N116" s="33">
        <v>11946.855</v>
      </c>
      <c r="O116" s="33">
        <v>7229.8019999999997</v>
      </c>
      <c r="P116" s="33">
        <v>3014.18</v>
      </c>
      <c r="Q116" s="33">
        <v>3772.1779999999999</v>
      </c>
      <c r="R116" s="33">
        <v>4043.9659999999999</v>
      </c>
      <c r="S116" s="33">
        <v>4539.8760000000002</v>
      </c>
      <c r="T116" s="33">
        <v>3776.683</v>
      </c>
      <c r="U116" s="33">
        <v>8132.4809999999998</v>
      </c>
      <c r="V116" s="33">
        <v>4603.9350000000004</v>
      </c>
      <c r="W116" s="33">
        <v>3051.2759999999998</v>
      </c>
      <c r="X116" s="33">
        <v>4669.9970000000003</v>
      </c>
      <c r="Y116" s="33">
        <v>2595.4349999999999</v>
      </c>
      <c r="Z116" s="33">
        <v>3304.4639999999999</v>
      </c>
      <c r="AA116" s="33">
        <v>4635.5039999999999</v>
      </c>
      <c r="AB116" s="33">
        <v>6932.2759999999998</v>
      </c>
      <c r="AC116" s="33">
        <v>1535.5319999999999</v>
      </c>
      <c r="AD116" s="33">
        <v>3308.2779999999998</v>
      </c>
      <c r="AE116" s="33">
        <v>3152.2860000000001</v>
      </c>
      <c r="AF116" s="33">
        <v>5674.8670000000002</v>
      </c>
      <c r="AG116" s="33">
        <v>2665.6860000000001</v>
      </c>
      <c r="AH116" s="33">
        <v>3788.1930000000002</v>
      </c>
      <c r="AI116" s="33">
        <v>9867.7929999999997</v>
      </c>
      <c r="AJ116" s="33">
        <v>4954.4059999999999</v>
      </c>
      <c r="AK116" s="33">
        <v>2779.1239999999998</v>
      </c>
      <c r="AL116" s="33">
        <v>4489.2269999999999</v>
      </c>
      <c r="AM116" s="33">
        <v>3222.7809999999999</v>
      </c>
      <c r="AN116" s="33">
        <v>4281.8370000000004</v>
      </c>
      <c r="AO116" s="33">
        <v>10394.661</v>
      </c>
      <c r="AP116" s="33">
        <v>11590.066000000001</v>
      </c>
      <c r="AQ116" s="33">
        <v>4205.4660000000003</v>
      </c>
      <c r="AR116" s="33">
        <v>10454.263000000001</v>
      </c>
      <c r="AS116" s="33">
        <v>4479.3239999999996</v>
      </c>
      <c r="AT116" s="33">
        <v>3990.2440000000001</v>
      </c>
      <c r="AU116" s="33">
        <v>8359.9599999999991</v>
      </c>
      <c r="AV116" s="33">
        <v>4634.21</v>
      </c>
      <c r="AW116" s="33">
        <v>3748.826</v>
      </c>
      <c r="AX116" s="33">
        <v>4370.5590000000002</v>
      </c>
      <c r="AY116" s="33">
        <v>4536.2079999999996</v>
      </c>
      <c r="AZ116" s="33">
        <v>4495.4560000000001</v>
      </c>
      <c r="BA116" s="33">
        <v>8782.1710000000003</v>
      </c>
      <c r="BB116" s="33">
        <v>5182.9040000000005</v>
      </c>
      <c r="BC116" s="33">
        <v>5878.9669999999996</v>
      </c>
      <c r="BD116" s="33">
        <v>4965.3389999999999</v>
      </c>
      <c r="BE116" s="33">
        <v>4006.5839999999998</v>
      </c>
      <c r="BF116" s="33">
        <v>3483.8409999999999</v>
      </c>
      <c r="BG116" s="33">
        <v>7823.3429999999998</v>
      </c>
      <c r="BH116" s="33">
        <v>4676.7619999999997</v>
      </c>
      <c r="BI116" s="33">
        <v>3909.3220000000001</v>
      </c>
      <c r="BJ116" s="33">
        <v>7512.3029999999999</v>
      </c>
      <c r="BK116" s="33">
        <v>7020.7209999999995</v>
      </c>
      <c r="BL116" s="33">
        <v>4873.3670000000002</v>
      </c>
      <c r="BM116" s="33">
        <v>6525.2020000000002</v>
      </c>
      <c r="BN116" s="33">
        <v>5850.674</v>
      </c>
      <c r="BO116" s="33">
        <v>2101.1179999999999</v>
      </c>
      <c r="BP116" s="33">
        <v>4078.0720000000001</v>
      </c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</row>
    <row r="117" spans="1:403" s="9" customFormat="1" x14ac:dyDescent="0.25">
      <c r="A117" s="9" t="s">
        <v>52</v>
      </c>
      <c r="B117" s="9" t="s">
        <v>201</v>
      </c>
      <c r="C117" s="31">
        <v>3973.7420000000002</v>
      </c>
      <c r="D117" s="31">
        <v>2319.922</v>
      </c>
      <c r="E117" s="31">
        <v>2896.8270000000002</v>
      </c>
      <c r="F117" s="31">
        <v>3249.6210000000001</v>
      </c>
      <c r="G117" s="31">
        <v>2371.1289999999999</v>
      </c>
      <c r="H117" s="31">
        <v>4100.7070000000003</v>
      </c>
      <c r="I117" s="31">
        <v>1720.8610000000001</v>
      </c>
      <c r="J117" s="31">
        <v>2314.1030000000001</v>
      </c>
      <c r="K117" s="31">
        <v>1832.277</v>
      </c>
      <c r="L117" s="31">
        <v>2387.645</v>
      </c>
      <c r="M117" s="31">
        <v>5921.4120000000003</v>
      </c>
      <c r="N117" s="31">
        <v>4848.7020000000002</v>
      </c>
      <c r="O117" s="31">
        <v>5422.9449999999997</v>
      </c>
      <c r="P117" s="31">
        <v>1498.6959999999999</v>
      </c>
      <c r="Q117" s="31">
        <v>3244.444</v>
      </c>
      <c r="R117" s="31">
        <v>2299.7460000000001</v>
      </c>
      <c r="S117" s="31">
        <v>1211.452</v>
      </c>
      <c r="T117" s="31">
        <v>2170.9940000000001</v>
      </c>
      <c r="U117" s="31">
        <v>1399.961</v>
      </c>
      <c r="V117" s="31">
        <v>3041.9180000000001</v>
      </c>
      <c r="W117" s="31">
        <v>1929.8720000000001</v>
      </c>
      <c r="X117" s="31">
        <v>1961.3330000000001</v>
      </c>
      <c r="Y117" s="31">
        <v>937.73599999999999</v>
      </c>
      <c r="Z117" s="31">
        <v>1824.7139999999999</v>
      </c>
      <c r="AA117" s="31">
        <v>1777.798</v>
      </c>
      <c r="AB117" s="31">
        <v>2893.34</v>
      </c>
      <c r="AC117" s="31">
        <v>924.85299999999995</v>
      </c>
      <c r="AD117" s="31">
        <v>2183.4549999999999</v>
      </c>
      <c r="AE117" s="31">
        <v>2563.7820000000002</v>
      </c>
      <c r="AF117" s="31">
        <v>2392.203</v>
      </c>
      <c r="AG117" s="31">
        <v>1899.5</v>
      </c>
      <c r="AH117" s="31">
        <v>8013.2420000000002</v>
      </c>
      <c r="AI117" s="31">
        <v>5883.2359999999999</v>
      </c>
      <c r="AJ117" s="31">
        <v>3102.4479999999999</v>
      </c>
      <c r="AK117" s="31">
        <v>817.029</v>
      </c>
      <c r="AL117" s="31">
        <v>3378.7620000000002</v>
      </c>
      <c r="AM117" s="31">
        <v>1325.6289999999999</v>
      </c>
      <c r="AN117" s="31">
        <v>2539.4360000000001</v>
      </c>
      <c r="AO117" s="31">
        <v>3187.61</v>
      </c>
      <c r="AP117" s="31">
        <v>4943.9690000000001</v>
      </c>
      <c r="AQ117" s="31">
        <v>4473.9920000000002</v>
      </c>
      <c r="AR117" s="31">
        <v>2648.05</v>
      </c>
      <c r="AS117" s="31">
        <v>3240.8220000000001</v>
      </c>
      <c r="AT117" s="31">
        <v>4362.9840000000004</v>
      </c>
      <c r="AU117" s="31">
        <v>3348.05</v>
      </c>
      <c r="AV117" s="31">
        <v>2248.806</v>
      </c>
      <c r="AW117" s="31">
        <v>5562.482</v>
      </c>
      <c r="AX117" s="31">
        <v>2356.1930000000002</v>
      </c>
      <c r="AY117" s="31">
        <v>5565.9179999999997</v>
      </c>
      <c r="AZ117" s="31">
        <v>2301.7739999999999</v>
      </c>
      <c r="BA117" s="31">
        <v>5327.2659999999996</v>
      </c>
      <c r="BB117" s="31">
        <v>4016.8359999999998</v>
      </c>
      <c r="BC117" s="31">
        <v>3643.4070000000002</v>
      </c>
      <c r="BD117" s="31">
        <v>2173.672</v>
      </c>
      <c r="BE117" s="31">
        <v>2318.1480000000001</v>
      </c>
      <c r="BF117" s="31">
        <v>1851.0050000000001</v>
      </c>
      <c r="BG117" s="31">
        <v>3959.1089999999999</v>
      </c>
      <c r="BH117" s="31">
        <v>1931.15</v>
      </c>
      <c r="BI117" s="31">
        <v>2171.5630000000001</v>
      </c>
      <c r="BJ117" s="31">
        <v>3608.5</v>
      </c>
      <c r="BK117" s="31">
        <v>2526.7919999999999</v>
      </c>
      <c r="BL117" s="31">
        <v>1904.85</v>
      </c>
      <c r="BM117" s="31">
        <v>2783.6529999999998</v>
      </c>
      <c r="BN117" s="31">
        <v>4534.0339999999997</v>
      </c>
      <c r="BO117" s="31">
        <v>3941.0729999999999</v>
      </c>
      <c r="BP117" s="31">
        <v>1567.9359999999999</v>
      </c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37"/>
      <c r="IS117" s="37"/>
      <c r="IT117" s="37"/>
      <c r="IU117" s="37"/>
      <c r="IV117" s="37"/>
      <c r="IW117" s="37"/>
      <c r="IX117" s="37"/>
      <c r="IY117" s="37"/>
      <c r="IZ117" s="37"/>
      <c r="JA117" s="37"/>
      <c r="JB117" s="37"/>
      <c r="JC117" s="37"/>
      <c r="JD117" s="37"/>
      <c r="JE117" s="37"/>
      <c r="JF117" s="37"/>
      <c r="JG117" s="37"/>
      <c r="JH117" s="37"/>
      <c r="JI117" s="37"/>
      <c r="JJ117" s="37"/>
      <c r="JK117" s="37"/>
      <c r="JL117" s="37"/>
      <c r="JM117" s="37"/>
      <c r="JN117" s="37"/>
      <c r="JO117" s="37"/>
      <c r="JP117" s="37"/>
      <c r="JQ117" s="37"/>
      <c r="JR117" s="37"/>
      <c r="JS117" s="37"/>
      <c r="JT117" s="37"/>
      <c r="JU117" s="37"/>
      <c r="JV117" s="37"/>
      <c r="JW117" s="37"/>
      <c r="JX117" s="37"/>
      <c r="JY117" s="37"/>
      <c r="JZ117" s="37"/>
      <c r="KA117" s="37"/>
      <c r="KB117" s="37"/>
      <c r="KC117" s="37"/>
      <c r="KD117" s="37"/>
      <c r="KE117" s="37"/>
      <c r="KF117" s="37"/>
      <c r="KG117" s="37"/>
      <c r="KH117" s="37"/>
      <c r="KI117" s="37"/>
      <c r="KJ117" s="37"/>
      <c r="KK117" s="37"/>
      <c r="KL117" s="37"/>
      <c r="KM117" s="37"/>
      <c r="KN117" s="37"/>
      <c r="KO117" s="37"/>
      <c r="KP117" s="37"/>
      <c r="KQ117" s="37"/>
      <c r="KR117" s="37"/>
      <c r="KS117" s="37"/>
      <c r="KT117" s="37"/>
      <c r="KU117" s="37"/>
      <c r="KV117" s="37"/>
      <c r="KW117" s="37"/>
      <c r="KX117" s="37"/>
      <c r="KY117" s="37"/>
      <c r="KZ117" s="37"/>
      <c r="LA117" s="37"/>
      <c r="LB117" s="37"/>
      <c r="LC117" s="37"/>
      <c r="LD117" s="37"/>
      <c r="LE117" s="37"/>
      <c r="LF117" s="37"/>
      <c r="LG117" s="37"/>
      <c r="LH117" s="37"/>
      <c r="LI117" s="37"/>
      <c r="LJ117" s="37"/>
      <c r="LK117" s="37"/>
      <c r="LL117" s="37"/>
      <c r="LM117" s="37"/>
      <c r="LN117" s="37"/>
      <c r="LO117" s="37"/>
      <c r="LP117" s="37"/>
      <c r="LQ117" s="37"/>
      <c r="LR117" s="37"/>
      <c r="LS117" s="37"/>
      <c r="LT117" s="37"/>
      <c r="LU117" s="37"/>
      <c r="LV117" s="37"/>
      <c r="LW117" s="37"/>
      <c r="LX117" s="37"/>
      <c r="LY117" s="37"/>
      <c r="LZ117" s="37"/>
      <c r="MA117" s="37"/>
      <c r="MB117" s="37"/>
      <c r="MC117" s="37"/>
      <c r="MD117" s="37"/>
      <c r="ME117" s="37"/>
      <c r="MF117" s="37"/>
      <c r="MG117" s="37"/>
      <c r="MH117" s="37"/>
      <c r="MI117" s="37"/>
      <c r="MJ117" s="37"/>
      <c r="MK117" s="37"/>
      <c r="ML117" s="37"/>
      <c r="MM117" s="37"/>
      <c r="MN117" s="37"/>
      <c r="MO117" s="37"/>
      <c r="MP117" s="37"/>
      <c r="MQ117" s="37"/>
      <c r="MR117" s="37"/>
      <c r="MS117" s="37"/>
      <c r="MT117" s="37"/>
      <c r="MU117" s="37"/>
      <c r="MV117" s="37"/>
      <c r="MW117" s="37"/>
      <c r="MX117" s="37"/>
      <c r="MY117" s="37"/>
      <c r="MZ117" s="37"/>
      <c r="NA117" s="37"/>
      <c r="NB117" s="37"/>
      <c r="NC117" s="37"/>
      <c r="ND117" s="37"/>
      <c r="NE117" s="37"/>
      <c r="NF117" s="37"/>
      <c r="NG117" s="37"/>
      <c r="NH117" s="37"/>
      <c r="NI117" s="37"/>
      <c r="NJ117" s="37"/>
      <c r="NK117" s="37"/>
      <c r="NL117" s="37"/>
      <c r="NM117" s="37"/>
      <c r="NN117" s="37"/>
      <c r="NO117" s="37"/>
      <c r="NP117" s="37"/>
      <c r="NQ117" s="37"/>
      <c r="NR117" s="37"/>
      <c r="NS117" s="37"/>
      <c r="NT117" s="37"/>
      <c r="NU117" s="37"/>
      <c r="NV117" s="37"/>
      <c r="NW117" s="37"/>
      <c r="NX117" s="37"/>
      <c r="NY117" s="37"/>
      <c r="NZ117" s="37"/>
      <c r="OA117" s="37"/>
      <c r="OB117" s="37"/>
      <c r="OC117" s="37"/>
      <c r="OD117" s="37"/>
      <c r="OE117" s="37"/>
      <c r="OF117" s="37"/>
      <c r="OG117" s="37"/>
      <c r="OH117" s="37"/>
      <c r="OI117" s="37"/>
      <c r="OJ117" s="37"/>
      <c r="OK117" s="37"/>
      <c r="OL117" s="37"/>
      <c r="OM117" s="10"/>
    </row>
    <row r="118" spans="1:403" s="16" customFormat="1" x14ac:dyDescent="0.25">
      <c r="A118" s="16" t="s">
        <v>52</v>
      </c>
      <c r="B118" s="16" t="s">
        <v>202</v>
      </c>
      <c r="C118" s="33">
        <v>17409.822</v>
      </c>
      <c r="D118" s="33">
        <v>14769.811</v>
      </c>
      <c r="E118" s="33">
        <v>12507.272999999999</v>
      </c>
      <c r="F118" s="33">
        <v>16336.985000000001</v>
      </c>
      <c r="G118" s="33">
        <v>12684.074000000001</v>
      </c>
      <c r="H118" s="33">
        <v>16928.754000000001</v>
      </c>
      <c r="I118" s="33">
        <v>11470.124</v>
      </c>
      <c r="J118" s="33">
        <v>13758.615</v>
      </c>
      <c r="K118" s="33">
        <v>11826.144</v>
      </c>
      <c r="L118" s="33">
        <v>16343.56</v>
      </c>
      <c r="M118" s="33">
        <v>29721.675999999999</v>
      </c>
      <c r="N118" s="33">
        <v>28401.148000000001</v>
      </c>
      <c r="O118" s="33">
        <v>27673.08</v>
      </c>
      <c r="P118" s="33">
        <v>9004.7849999999999</v>
      </c>
      <c r="Q118" s="33">
        <v>16234.906000000001</v>
      </c>
      <c r="R118" s="33">
        <v>13432.454</v>
      </c>
      <c r="S118" s="33">
        <v>12995.362999999999</v>
      </c>
      <c r="T118" s="33">
        <v>13017.887000000001</v>
      </c>
      <c r="U118" s="33">
        <v>13695.218999999999</v>
      </c>
      <c r="V118" s="33">
        <v>16138.121999999999</v>
      </c>
      <c r="W118" s="33">
        <v>9989.1090000000004</v>
      </c>
      <c r="X118" s="33">
        <v>14909.621999999999</v>
      </c>
      <c r="Y118" s="33">
        <v>6015.63</v>
      </c>
      <c r="Z118" s="33">
        <v>9380.1980000000003</v>
      </c>
      <c r="AA118" s="33">
        <v>13394.146000000001</v>
      </c>
      <c r="AB118" s="33">
        <v>15903.683000000001</v>
      </c>
      <c r="AC118" s="33">
        <v>6901.1019999999999</v>
      </c>
      <c r="AD118" s="33">
        <v>12283.657999999999</v>
      </c>
      <c r="AE118" s="33">
        <v>17219.516</v>
      </c>
      <c r="AF118" s="33">
        <v>18079.145</v>
      </c>
      <c r="AG118" s="33">
        <v>10191.365</v>
      </c>
      <c r="AH118" s="33">
        <v>25440.291000000001</v>
      </c>
      <c r="AI118" s="33">
        <v>27210.857</v>
      </c>
      <c r="AJ118" s="33">
        <v>16479.169999999998</v>
      </c>
      <c r="AK118" s="33">
        <v>7007.3239999999996</v>
      </c>
      <c r="AL118" s="33">
        <v>17986.528999999999</v>
      </c>
      <c r="AM118" s="33">
        <v>11970.918</v>
      </c>
      <c r="AN118" s="33">
        <v>15742.669</v>
      </c>
      <c r="AO118" s="33">
        <v>20847.317999999999</v>
      </c>
      <c r="AP118" s="33">
        <v>30221.07</v>
      </c>
      <c r="AQ118" s="33">
        <v>24693.482</v>
      </c>
      <c r="AR118" s="33">
        <v>27505.41</v>
      </c>
      <c r="AS118" s="33">
        <v>15458.856</v>
      </c>
      <c r="AT118" s="33">
        <v>20916.317999999999</v>
      </c>
      <c r="AU118" s="33">
        <v>22807.120999999999</v>
      </c>
      <c r="AV118" s="33">
        <v>13440.064</v>
      </c>
      <c r="AW118" s="33">
        <v>27300.844000000001</v>
      </c>
      <c r="AX118" s="33">
        <v>17187.088</v>
      </c>
      <c r="AY118" s="33">
        <v>24277.535</v>
      </c>
      <c r="AZ118" s="33">
        <v>13378.281999999999</v>
      </c>
      <c r="BA118" s="33">
        <v>30923.178</v>
      </c>
      <c r="BB118" s="33">
        <v>22228.710999999999</v>
      </c>
      <c r="BC118" s="33">
        <v>17791.423999999999</v>
      </c>
      <c r="BD118" s="33">
        <v>13292.496999999999</v>
      </c>
      <c r="BE118" s="33">
        <v>14231.414000000001</v>
      </c>
      <c r="BF118" s="33">
        <v>10413.986000000001</v>
      </c>
      <c r="BG118" s="33">
        <v>26452.687999999998</v>
      </c>
      <c r="BH118" s="33">
        <v>11962.164000000001</v>
      </c>
      <c r="BI118" s="33">
        <v>16299.380999999999</v>
      </c>
      <c r="BJ118" s="33">
        <v>20846.574000000001</v>
      </c>
      <c r="BK118" s="33">
        <v>16100.463</v>
      </c>
      <c r="BL118" s="33">
        <v>13195.344999999999</v>
      </c>
      <c r="BM118" s="33">
        <v>19011.623</v>
      </c>
      <c r="BN118" s="33">
        <v>19172.912</v>
      </c>
      <c r="BO118" s="33">
        <v>16848.326000000001</v>
      </c>
      <c r="BP118" s="33">
        <v>10584.75</v>
      </c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</row>
    <row r="119" spans="1:403" s="9" customFormat="1" x14ac:dyDescent="0.25">
      <c r="A119" s="9" t="s">
        <v>52</v>
      </c>
      <c r="B119" s="9" t="s">
        <v>203</v>
      </c>
      <c r="C119" s="31">
        <v>9047.9959999999992</v>
      </c>
      <c r="D119" s="31">
        <v>11235.134</v>
      </c>
      <c r="E119" s="31">
        <v>6203.8760000000002</v>
      </c>
      <c r="F119" s="31">
        <v>8714.4359999999997</v>
      </c>
      <c r="G119" s="31">
        <v>11509.154</v>
      </c>
      <c r="H119" s="31">
        <v>13043.679</v>
      </c>
      <c r="I119" s="31">
        <v>9668.8320000000003</v>
      </c>
      <c r="J119" s="31">
        <v>13624.609</v>
      </c>
      <c r="K119" s="31">
        <v>9312.8240000000005</v>
      </c>
      <c r="L119" s="31">
        <v>12292.468000000001</v>
      </c>
      <c r="M119" s="31">
        <v>18508.063999999998</v>
      </c>
      <c r="N119" s="31">
        <v>19347.169999999998</v>
      </c>
      <c r="O119" s="31">
        <v>18691.949000000001</v>
      </c>
      <c r="P119" s="31">
        <v>9327.357</v>
      </c>
      <c r="Q119" s="31">
        <v>9659.107</v>
      </c>
      <c r="R119" s="31">
        <v>11625.848</v>
      </c>
      <c r="S119" s="31">
        <v>9491.4609999999993</v>
      </c>
      <c r="T119" s="31">
        <v>9277.6810000000005</v>
      </c>
      <c r="U119" s="31">
        <v>17416.620999999999</v>
      </c>
      <c r="V119" s="31">
        <v>11223.514999999999</v>
      </c>
      <c r="W119" s="31">
        <v>10470.780000000001</v>
      </c>
      <c r="X119" s="31">
        <v>12487.09</v>
      </c>
      <c r="Y119" s="31">
        <v>7132.3329999999996</v>
      </c>
      <c r="Z119" s="31">
        <v>9120.2279999999992</v>
      </c>
      <c r="AA119" s="31">
        <v>8543.0779999999995</v>
      </c>
      <c r="AB119" s="31">
        <v>11395.931</v>
      </c>
      <c r="AC119" s="31">
        <v>4001.0590000000002</v>
      </c>
      <c r="AD119" s="31">
        <v>10825.707</v>
      </c>
      <c r="AE119" s="31">
        <v>12712.924000000001</v>
      </c>
      <c r="AF119" s="31">
        <v>11056.763999999999</v>
      </c>
      <c r="AG119" s="31">
        <v>7330.5870000000004</v>
      </c>
      <c r="AH119" s="31">
        <v>14050.581</v>
      </c>
      <c r="AI119" s="31">
        <v>28248.572</v>
      </c>
      <c r="AJ119" s="31">
        <v>13401.853999999999</v>
      </c>
      <c r="AK119" s="31">
        <v>7322.7209999999995</v>
      </c>
      <c r="AL119" s="31">
        <v>9936.3009999999995</v>
      </c>
      <c r="AM119" s="31">
        <v>11124.075999999999</v>
      </c>
      <c r="AN119" s="31">
        <v>13314.648999999999</v>
      </c>
      <c r="AO119" s="31">
        <v>21307.155999999999</v>
      </c>
      <c r="AP119" s="31">
        <v>25063.888999999999</v>
      </c>
      <c r="AQ119" s="31">
        <v>11413.57</v>
      </c>
      <c r="AR119" s="31">
        <v>19904.333999999999</v>
      </c>
      <c r="AS119" s="31">
        <v>12842.607</v>
      </c>
      <c r="AT119" s="31">
        <v>13991.362999999999</v>
      </c>
      <c r="AU119" s="31">
        <v>20474.134999999998</v>
      </c>
      <c r="AV119" s="31">
        <v>12940.672</v>
      </c>
      <c r="AW119" s="31">
        <v>11642.298000000001</v>
      </c>
      <c r="AX119" s="31">
        <v>14407.428</v>
      </c>
      <c r="AY119" s="31">
        <v>13828.173000000001</v>
      </c>
      <c r="AZ119" s="31">
        <v>11922.117</v>
      </c>
      <c r="BA119" s="31">
        <v>22375.613000000001</v>
      </c>
      <c r="BB119" s="31">
        <v>21488.616999999998</v>
      </c>
      <c r="BC119" s="31">
        <v>15533.419</v>
      </c>
      <c r="BD119" s="31">
        <v>11603.686</v>
      </c>
      <c r="BE119" s="31">
        <v>14833.974</v>
      </c>
      <c r="BF119" s="31">
        <v>7894.741</v>
      </c>
      <c r="BG119" s="31">
        <v>20246.219000000001</v>
      </c>
      <c r="BH119" s="31">
        <v>11086.788</v>
      </c>
      <c r="BI119" s="31">
        <v>9345.0499999999993</v>
      </c>
      <c r="BJ119" s="31">
        <v>16864.859</v>
      </c>
      <c r="BK119" s="31">
        <v>15668.645</v>
      </c>
      <c r="BL119" s="31">
        <v>9162.4699999999993</v>
      </c>
      <c r="BM119" s="31">
        <v>15066.071</v>
      </c>
      <c r="BN119" s="31">
        <v>15369.178</v>
      </c>
      <c r="BO119" s="31">
        <v>9550.6910000000007</v>
      </c>
      <c r="BP119" s="31">
        <v>7264.2669999999998</v>
      </c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  <c r="IQ119" s="37"/>
      <c r="IR119" s="37"/>
      <c r="IS119" s="37"/>
      <c r="IT119" s="37"/>
      <c r="IU119" s="37"/>
      <c r="IV119" s="37"/>
      <c r="IW119" s="37"/>
      <c r="IX119" s="37"/>
      <c r="IY119" s="37"/>
      <c r="IZ119" s="37"/>
      <c r="JA119" s="37"/>
      <c r="JB119" s="37"/>
      <c r="JC119" s="37"/>
      <c r="JD119" s="37"/>
      <c r="JE119" s="37"/>
      <c r="JF119" s="37"/>
      <c r="JG119" s="37"/>
      <c r="JH119" s="37"/>
      <c r="JI119" s="37"/>
      <c r="JJ119" s="37"/>
      <c r="JK119" s="37"/>
      <c r="JL119" s="37"/>
      <c r="JM119" s="37"/>
      <c r="JN119" s="37"/>
      <c r="JO119" s="37"/>
      <c r="JP119" s="37"/>
      <c r="JQ119" s="37"/>
      <c r="JR119" s="37"/>
      <c r="JS119" s="37"/>
      <c r="JT119" s="37"/>
      <c r="JU119" s="37"/>
      <c r="JV119" s="37"/>
      <c r="JW119" s="37"/>
      <c r="JX119" s="37"/>
      <c r="JY119" s="37"/>
      <c r="JZ119" s="37"/>
      <c r="KA119" s="37"/>
      <c r="KB119" s="37"/>
      <c r="KC119" s="37"/>
      <c r="KD119" s="37"/>
      <c r="KE119" s="37"/>
      <c r="KF119" s="37"/>
      <c r="KG119" s="37"/>
      <c r="KH119" s="37"/>
      <c r="KI119" s="37"/>
      <c r="KJ119" s="37"/>
      <c r="KK119" s="37"/>
      <c r="KL119" s="37"/>
      <c r="KM119" s="37"/>
      <c r="KN119" s="37"/>
      <c r="KO119" s="37"/>
      <c r="KP119" s="37"/>
      <c r="KQ119" s="37"/>
      <c r="KR119" s="37"/>
      <c r="KS119" s="37"/>
      <c r="KT119" s="37"/>
      <c r="KU119" s="37"/>
      <c r="KV119" s="37"/>
      <c r="KW119" s="37"/>
      <c r="KX119" s="37"/>
      <c r="KY119" s="37"/>
      <c r="KZ119" s="37"/>
      <c r="LA119" s="37"/>
      <c r="LB119" s="37"/>
      <c r="LC119" s="37"/>
      <c r="LD119" s="37"/>
      <c r="LE119" s="37"/>
      <c r="LF119" s="37"/>
      <c r="LG119" s="37"/>
      <c r="LH119" s="37"/>
      <c r="LI119" s="37"/>
      <c r="LJ119" s="37"/>
      <c r="LK119" s="37"/>
      <c r="LL119" s="37"/>
      <c r="LM119" s="37"/>
      <c r="LN119" s="37"/>
      <c r="LO119" s="37"/>
      <c r="LP119" s="37"/>
      <c r="LQ119" s="37"/>
      <c r="LR119" s="37"/>
      <c r="LS119" s="37"/>
      <c r="LT119" s="37"/>
      <c r="LU119" s="37"/>
      <c r="LV119" s="37"/>
      <c r="LW119" s="37"/>
      <c r="LX119" s="37"/>
      <c r="LY119" s="37"/>
      <c r="LZ119" s="37"/>
      <c r="MA119" s="37"/>
      <c r="MB119" s="37"/>
      <c r="MC119" s="37"/>
      <c r="MD119" s="37"/>
      <c r="ME119" s="37"/>
      <c r="MF119" s="37"/>
      <c r="MG119" s="37"/>
      <c r="MH119" s="37"/>
      <c r="MI119" s="37"/>
      <c r="MJ119" s="37"/>
      <c r="MK119" s="37"/>
      <c r="ML119" s="37"/>
      <c r="MM119" s="37"/>
      <c r="MN119" s="37"/>
      <c r="MO119" s="37"/>
      <c r="MP119" s="37"/>
      <c r="MQ119" s="37"/>
      <c r="MR119" s="37"/>
      <c r="MS119" s="37"/>
      <c r="MT119" s="37"/>
      <c r="MU119" s="37"/>
      <c r="MV119" s="37"/>
      <c r="MW119" s="37"/>
      <c r="MX119" s="37"/>
      <c r="MY119" s="37"/>
      <c r="MZ119" s="37"/>
      <c r="NA119" s="37"/>
      <c r="NB119" s="37"/>
      <c r="NC119" s="37"/>
      <c r="ND119" s="37"/>
      <c r="NE119" s="37"/>
      <c r="NF119" s="37"/>
      <c r="NG119" s="37"/>
      <c r="NH119" s="37"/>
      <c r="NI119" s="37"/>
      <c r="NJ119" s="37"/>
      <c r="NK119" s="37"/>
      <c r="NL119" s="37"/>
      <c r="NM119" s="37"/>
      <c r="NN119" s="37"/>
      <c r="NO119" s="37"/>
      <c r="NP119" s="37"/>
      <c r="NQ119" s="37"/>
      <c r="NR119" s="37"/>
      <c r="NS119" s="37"/>
      <c r="NT119" s="37"/>
      <c r="NU119" s="37"/>
      <c r="NV119" s="37"/>
      <c r="NW119" s="37"/>
      <c r="NX119" s="37"/>
      <c r="NY119" s="37"/>
      <c r="NZ119" s="37"/>
      <c r="OA119" s="37"/>
      <c r="OB119" s="37"/>
      <c r="OC119" s="37"/>
      <c r="OD119" s="37"/>
      <c r="OE119" s="37"/>
      <c r="OF119" s="37"/>
      <c r="OG119" s="37"/>
      <c r="OH119" s="37"/>
      <c r="OI119" s="37"/>
      <c r="OJ119" s="37"/>
      <c r="OK119" s="37"/>
      <c r="OL119" s="37"/>
      <c r="OM119" s="10"/>
    </row>
    <row r="120" spans="1:403" s="16" customFormat="1" x14ac:dyDescent="0.25">
      <c r="A120" s="16" t="s">
        <v>52</v>
      </c>
      <c r="B120" s="16" t="s">
        <v>204</v>
      </c>
      <c r="C120" s="33">
        <v>7930.1369999999997</v>
      </c>
      <c r="D120" s="33">
        <v>1139.3050000000001</v>
      </c>
      <c r="E120" s="33">
        <v>6829.0209999999997</v>
      </c>
      <c r="F120" s="33">
        <v>3122.681</v>
      </c>
      <c r="G120" s="33">
        <v>2474.1469999999999</v>
      </c>
      <c r="H120" s="33">
        <v>7568.8019999999997</v>
      </c>
      <c r="I120" s="33">
        <v>4968.5630000000001</v>
      </c>
      <c r="J120" s="33">
        <v>1632.2660000000001</v>
      </c>
      <c r="K120" s="33">
        <v>3818.5309999999999</v>
      </c>
      <c r="L120" s="33">
        <v>7748.9639999999999</v>
      </c>
      <c r="M120" s="33">
        <v>14337.959000000001</v>
      </c>
      <c r="N120" s="33">
        <v>8723.8880000000008</v>
      </c>
      <c r="O120" s="33">
        <v>3733.654</v>
      </c>
      <c r="P120" s="33">
        <v>7697.2920000000004</v>
      </c>
      <c r="Q120" s="33">
        <v>4384.3329999999996</v>
      </c>
      <c r="R120" s="33">
        <v>2082.1930000000002</v>
      </c>
      <c r="S120" s="33">
        <v>5819.6189999999997</v>
      </c>
      <c r="T120" s="33">
        <v>5522.6559999999999</v>
      </c>
      <c r="U120" s="33">
        <v>5968.5280000000002</v>
      </c>
      <c r="V120" s="33">
        <v>4767.3559999999998</v>
      </c>
      <c r="W120" s="33">
        <v>5224.0630000000001</v>
      </c>
      <c r="X120" s="33">
        <v>7167.2280000000001</v>
      </c>
      <c r="Y120" s="33">
        <v>4360.9769999999999</v>
      </c>
      <c r="Z120" s="33">
        <v>5089.5559999999996</v>
      </c>
      <c r="AA120" s="33">
        <v>6899.1270000000004</v>
      </c>
      <c r="AB120" s="33">
        <v>5539.97</v>
      </c>
      <c r="AC120" s="33">
        <v>2785.2080000000001</v>
      </c>
      <c r="AD120" s="33">
        <v>2753.556</v>
      </c>
      <c r="AE120" s="33">
        <v>12639.323</v>
      </c>
      <c r="AF120" s="33">
        <v>4971.6450000000004</v>
      </c>
      <c r="AG120" s="33">
        <v>4942.8990000000003</v>
      </c>
      <c r="AH120" s="33">
        <v>13141.16</v>
      </c>
      <c r="AI120" s="33">
        <v>2076.165</v>
      </c>
      <c r="AJ120" s="33">
        <v>5483.683</v>
      </c>
      <c r="AK120" s="33">
        <v>3080.3470000000002</v>
      </c>
      <c r="AL120" s="33">
        <v>7144.2139999999999</v>
      </c>
      <c r="AM120" s="33" t="s">
        <v>326</v>
      </c>
      <c r="AN120" s="33">
        <v>7508.6139999999996</v>
      </c>
      <c r="AO120" s="33">
        <v>1174.2280000000001</v>
      </c>
      <c r="AP120" s="33">
        <v>7662.5690000000004</v>
      </c>
      <c r="AQ120" s="33">
        <v>13278.4</v>
      </c>
      <c r="AR120" s="33">
        <v>1052.3440000000001</v>
      </c>
      <c r="AS120" s="33">
        <v>3348.973</v>
      </c>
      <c r="AT120" s="33">
        <v>12089.344999999999</v>
      </c>
      <c r="AU120" s="33">
        <v>8484.0010000000002</v>
      </c>
      <c r="AV120" s="33">
        <v>5285.174</v>
      </c>
      <c r="AW120" s="33">
        <v>11953.067999999999</v>
      </c>
      <c r="AX120" s="33">
        <v>2083.3130000000001</v>
      </c>
      <c r="AY120" s="33">
        <v>11108.288</v>
      </c>
      <c r="AZ120" s="33">
        <v>3172.7069999999999</v>
      </c>
      <c r="BA120" s="33">
        <v>10223.313</v>
      </c>
      <c r="BB120" s="33">
        <v>11910.366</v>
      </c>
      <c r="BC120" s="33">
        <v>7662.3249999999998</v>
      </c>
      <c r="BD120" s="33">
        <v>10407.066000000001</v>
      </c>
      <c r="BE120" s="33">
        <v>5248.6289999999999</v>
      </c>
      <c r="BF120" s="33">
        <v>4872.6490000000003</v>
      </c>
      <c r="BG120" s="33">
        <v>7691.6279999999997</v>
      </c>
      <c r="BH120" s="33">
        <v>3006.99</v>
      </c>
      <c r="BI120" s="33">
        <v>6335.5559999999996</v>
      </c>
      <c r="BJ120" s="33">
        <v>10145.233</v>
      </c>
      <c r="BK120" s="33">
        <v>2367.944</v>
      </c>
      <c r="BL120" s="33">
        <v>3118.6970000000001</v>
      </c>
      <c r="BM120" s="33">
        <v>5864.201</v>
      </c>
      <c r="BN120" s="33">
        <v>6762.3130000000001</v>
      </c>
      <c r="BO120" s="33">
        <v>6815.6030000000001</v>
      </c>
      <c r="BP120" s="33">
        <v>5884.74</v>
      </c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  <c r="EN120" s="38"/>
      <c r="EO120" s="38"/>
      <c r="EP120" s="38"/>
      <c r="EQ120" s="38"/>
      <c r="ER120" s="38"/>
      <c r="ES120" s="38"/>
      <c r="ET120" s="38"/>
      <c r="EU120" s="38"/>
      <c r="EV120" s="38"/>
      <c r="EW120" s="38"/>
      <c r="EX120" s="38"/>
      <c r="EY120" s="38"/>
      <c r="EZ120" s="38"/>
      <c r="FA120" s="38"/>
      <c r="FB120" s="38"/>
      <c r="FC120" s="38"/>
      <c r="FD120" s="38"/>
      <c r="FE120" s="38"/>
      <c r="FF120" s="38"/>
      <c r="FG120" s="38"/>
      <c r="FH120" s="38"/>
      <c r="FI120" s="38"/>
      <c r="FJ120" s="38"/>
      <c r="FK120" s="38"/>
      <c r="FL120" s="38"/>
      <c r="FM120" s="38"/>
      <c r="FN120" s="38"/>
      <c r="FO120" s="38"/>
      <c r="FP120" s="38"/>
      <c r="FQ120" s="38"/>
      <c r="FR120" s="38"/>
      <c r="FS120" s="38"/>
      <c r="FT120" s="38"/>
      <c r="FU120" s="38"/>
      <c r="FV120" s="38"/>
      <c r="FW120" s="38"/>
      <c r="FX120" s="38"/>
      <c r="FY120" s="38"/>
      <c r="FZ120" s="38"/>
      <c r="GA120" s="38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  <c r="HO120" s="38"/>
      <c r="HP120" s="38"/>
      <c r="HQ120" s="38"/>
      <c r="HR120" s="38"/>
      <c r="HS120" s="38"/>
      <c r="HT120" s="38"/>
      <c r="HU120" s="38"/>
      <c r="HV120" s="38"/>
      <c r="HW120" s="38"/>
      <c r="HX120" s="38"/>
      <c r="HY120" s="38"/>
      <c r="HZ120" s="38"/>
      <c r="IA120" s="38"/>
      <c r="IB120" s="38"/>
      <c r="IC120" s="38"/>
      <c r="ID120" s="38"/>
      <c r="IE120" s="38"/>
      <c r="IF120" s="38"/>
      <c r="IG120" s="38"/>
      <c r="IH120" s="38"/>
      <c r="II120" s="38"/>
      <c r="IJ120" s="38"/>
      <c r="IK120" s="38"/>
      <c r="IL120" s="38"/>
      <c r="IM120" s="38"/>
      <c r="IN120" s="38"/>
      <c r="IO120" s="38"/>
      <c r="IP120" s="38"/>
      <c r="IQ120" s="38"/>
      <c r="IR120" s="38"/>
      <c r="IS120" s="38"/>
      <c r="IT120" s="38"/>
      <c r="IU120" s="38"/>
      <c r="IV120" s="38"/>
      <c r="IW120" s="38"/>
      <c r="IX120" s="38"/>
      <c r="IY120" s="38"/>
      <c r="IZ120" s="38"/>
      <c r="JA120" s="38"/>
      <c r="JB120" s="38"/>
      <c r="JC120" s="38"/>
      <c r="JD120" s="38"/>
      <c r="JE120" s="38"/>
      <c r="JF120" s="38"/>
      <c r="JG120" s="38"/>
      <c r="JH120" s="38"/>
      <c r="JI120" s="38"/>
      <c r="JJ120" s="38"/>
      <c r="JK120" s="38"/>
      <c r="JL120" s="38"/>
      <c r="JM120" s="38"/>
      <c r="JN120" s="38"/>
      <c r="JO120" s="38"/>
      <c r="JP120" s="38"/>
      <c r="JQ120" s="38"/>
      <c r="JR120" s="38"/>
      <c r="JS120" s="38"/>
      <c r="JT120" s="38"/>
      <c r="JU120" s="38"/>
      <c r="JV120" s="38"/>
      <c r="JW120" s="38"/>
      <c r="JX120" s="38"/>
      <c r="JY120" s="38"/>
      <c r="JZ120" s="38"/>
      <c r="KA120" s="38"/>
      <c r="KB120" s="38"/>
      <c r="KC120" s="38"/>
      <c r="KD120" s="38"/>
      <c r="KE120" s="38"/>
      <c r="KF120" s="38"/>
      <c r="KG120" s="38"/>
      <c r="KH120" s="38"/>
      <c r="KI120" s="38"/>
      <c r="KJ120" s="38"/>
      <c r="KK120" s="38"/>
      <c r="KL120" s="38"/>
      <c r="KM120" s="38"/>
      <c r="KN120" s="38"/>
      <c r="KO120" s="38"/>
      <c r="KP120" s="38"/>
      <c r="KQ120" s="38"/>
      <c r="KR120" s="38"/>
      <c r="KS120" s="38"/>
      <c r="KT120" s="38"/>
      <c r="KU120" s="38"/>
      <c r="KV120" s="38"/>
      <c r="KW120" s="38"/>
      <c r="KX120" s="38"/>
      <c r="KY120" s="38"/>
      <c r="KZ120" s="38"/>
      <c r="LA120" s="38"/>
      <c r="LB120" s="38"/>
      <c r="LC120" s="38"/>
      <c r="LD120" s="38"/>
      <c r="LE120" s="38"/>
      <c r="LF120" s="38"/>
      <c r="LG120" s="38"/>
      <c r="LH120" s="38"/>
      <c r="LI120" s="38"/>
      <c r="LJ120" s="38"/>
      <c r="LK120" s="38"/>
      <c r="LL120" s="38"/>
      <c r="LM120" s="38"/>
      <c r="LN120" s="38"/>
      <c r="LO120" s="38"/>
      <c r="LP120" s="38"/>
      <c r="LQ120" s="38"/>
      <c r="LR120" s="38"/>
      <c r="LS120" s="38"/>
      <c r="LT120" s="38"/>
      <c r="LU120" s="38"/>
      <c r="LV120" s="38"/>
      <c r="LW120" s="38"/>
      <c r="LX120" s="38"/>
      <c r="LY120" s="38"/>
      <c r="LZ120" s="38"/>
      <c r="MA120" s="38"/>
      <c r="MB120" s="38"/>
      <c r="MC120" s="38"/>
      <c r="MD120" s="38"/>
      <c r="ME120" s="38"/>
      <c r="MF120" s="38"/>
      <c r="MG120" s="38"/>
      <c r="MH120" s="38"/>
      <c r="MI120" s="38"/>
      <c r="MJ120" s="38"/>
      <c r="MK120" s="38"/>
      <c r="ML120" s="38"/>
      <c r="MM120" s="38"/>
      <c r="MN120" s="38"/>
      <c r="MO120" s="38"/>
      <c r="MP120" s="38"/>
      <c r="MQ120" s="38"/>
      <c r="MR120" s="38"/>
      <c r="MS120" s="38"/>
      <c r="MT120" s="38"/>
      <c r="MU120" s="38"/>
      <c r="MV120" s="38"/>
      <c r="MW120" s="38"/>
      <c r="MX120" s="38"/>
      <c r="MY120" s="38"/>
      <c r="MZ120" s="38"/>
      <c r="NA120" s="38"/>
      <c r="NB120" s="38"/>
      <c r="NC120" s="38"/>
      <c r="ND120" s="38"/>
      <c r="NE120" s="38"/>
      <c r="NF120" s="38"/>
      <c r="NG120" s="38"/>
      <c r="NH120" s="38"/>
      <c r="NI120" s="38"/>
      <c r="NJ120" s="38"/>
      <c r="NK120" s="38"/>
      <c r="NL120" s="38"/>
      <c r="NM120" s="38"/>
      <c r="NN120" s="38"/>
      <c r="NO120" s="38"/>
      <c r="NP120" s="38"/>
      <c r="NQ120" s="38"/>
      <c r="NR120" s="38"/>
      <c r="NS120" s="38"/>
      <c r="NT120" s="38"/>
      <c r="NU120" s="38"/>
      <c r="NV120" s="38"/>
      <c r="NW120" s="38"/>
      <c r="NX120" s="38"/>
      <c r="NY120" s="38"/>
      <c r="NZ120" s="38"/>
      <c r="OA120" s="38"/>
      <c r="OB120" s="38"/>
      <c r="OC120" s="38"/>
      <c r="OD120" s="38"/>
      <c r="OE120" s="38"/>
      <c r="OF120" s="38"/>
      <c r="OG120" s="38"/>
      <c r="OH120" s="38"/>
      <c r="OI120" s="38"/>
      <c r="OJ120" s="38"/>
      <c r="OK120" s="38"/>
      <c r="OL120" s="38"/>
    </row>
    <row r="121" spans="1:403" s="9" customFormat="1" x14ac:dyDescent="0.25">
      <c r="A121" s="9" t="s">
        <v>52</v>
      </c>
      <c r="B121" s="9" t="s">
        <v>205</v>
      </c>
      <c r="C121" s="31">
        <v>10329.494000000001</v>
      </c>
      <c r="D121" s="31">
        <v>14316.614</v>
      </c>
      <c r="E121" s="31">
        <v>6877.18</v>
      </c>
      <c r="F121" s="31">
        <v>10393.669</v>
      </c>
      <c r="G121" s="31">
        <v>5403.0309999999999</v>
      </c>
      <c r="H121" s="31">
        <v>18073.143</v>
      </c>
      <c r="I121" s="31">
        <v>9006.991</v>
      </c>
      <c r="J121" s="31">
        <v>14091.708000000001</v>
      </c>
      <c r="K121" s="31">
        <v>5266.7870000000003</v>
      </c>
      <c r="L121" s="31">
        <v>11919.584999999999</v>
      </c>
      <c r="M121" s="31">
        <v>16568.567999999999</v>
      </c>
      <c r="N121" s="31">
        <v>14244.522000000001</v>
      </c>
      <c r="O121" s="31">
        <v>10379.573</v>
      </c>
      <c r="P121" s="31">
        <v>8410.6659999999993</v>
      </c>
      <c r="Q121" s="31">
        <v>7311.8130000000001</v>
      </c>
      <c r="R121" s="31">
        <v>8059.0029999999997</v>
      </c>
      <c r="S121" s="31">
        <v>7866.3509999999997</v>
      </c>
      <c r="T121" s="31">
        <v>7825.37</v>
      </c>
      <c r="U121" s="31">
        <v>11919.870999999999</v>
      </c>
      <c r="V121" s="31">
        <v>9841.0730000000003</v>
      </c>
      <c r="W121" s="31">
        <v>9311.4259999999995</v>
      </c>
      <c r="X121" s="31">
        <v>9907.6260000000002</v>
      </c>
      <c r="Y121" s="31">
        <v>10647.656000000001</v>
      </c>
      <c r="Z121" s="31">
        <v>6341.3190000000004</v>
      </c>
      <c r="AA121" s="31">
        <v>7609.6360000000004</v>
      </c>
      <c r="AB121" s="31">
        <v>5441.0379999999996</v>
      </c>
      <c r="AC121" s="31">
        <v>2376.444</v>
      </c>
      <c r="AD121" s="31">
        <v>10102.946</v>
      </c>
      <c r="AE121" s="31">
        <v>22216.473000000002</v>
      </c>
      <c r="AF121" s="31">
        <v>9557.9760000000006</v>
      </c>
      <c r="AG121" s="31">
        <v>6178.558</v>
      </c>
      <c r="AH121" s="31">
        <v>14446.987999999999</v>
      </c>
      <c r="AI121" s="31">
        <v>17919.162</v>
      </c>
      <c r="AJ121" s="31">
        <v>9054.8089999999993</v>
      </c>
      <c r="AK121" s="31">
        <v>6619.6959999999999</v>
      </c>
      <c r="AL121" s="31">
        <v>8542.8449999999993</v>
      </c>
      <c r="AM121" s="31">
        <v>8006.8509999999997</v>
      </c>
      <c r="AN121" s="31">
        <v>13109.43</v>
      </c>
      <c r="AO121" s="31">
        <v>9763.6990000000005</v>
      </c>
      <c r="AP121" s="31">
        <v>18867.004000000001</v>
      </c>
      <c r="AQ121" s="31">
        <v>10478.493</v>
      </c>
      <c r="AR121" s="31">
        <v>15831.395</v>
      </c>
      <c r="AS121" s="31">
        <v>5100.5950000000003</v>
      </c>
      <c r="AT121" s="31">
        <v>8326.7430000000004</v>
      </c>
      <c r="AU121" s="31">
        <v>16315.168</v>
      </c>
      <c r="AV121" s="31">
        <v>8470.7659999999996</v>
      </c>
      <c r="AW121" s="31">
        <v>8608.3140000000003</v>
      </c>
      <c r="AX121" s="31">
        <v>10901.534</v>
      </c>
      <c r="AY121" s="31">
        <v>14270.891</v>
      </c>
      <c r="AZ121" s="31">
        <v>14267.905000000001</v>
      </c>
      <c r="BA121" s="31">
        <v>12243.82</v>
      </c>
      <c r="BB121" s="31">
        <v>15944.743</v>
      </c>
      <c r="BC121" s="31">
        <v>6639.1610000000001</v>
      </c>
      <c r="BD121" s="31">
        <v>9338.7389999999996</v>
      </c>
      <c r="BE121" s="31">
        <v>15832.272999999999</v>
      </c>
      <c r="BF121" s="31">
        <v>6720.4979999999996</v>
      </c>
      <c r="BG121" s="31">
        <v>21615.141</v>
      </c>
      <c r="BH121" s="31">
        <v>7870.9650000000001</v>
      </c>
      <c r="BI121" s="31">
        <v>8985.2330000000002</v>
      </c>
      <c r="BJ121" s="31">
        <v>13706.521000000001</v>
      </c>
      <c r="BK121" s="31">
        <v>13672.659</v>
      </c>
      <c r="BL121" s="31">
        <v>7654.6629999999996</v>
      </c>
      <c r="BM121" s="31">
        <v>16477.607</v>
      </c>
      <c r="BN121" s="31">
        <v>9650.0319999999992</v>
      </c>
      <c r="BO121" s="31">
        <v>8803.8979999999992</v>
      </c>
      <c r="BP121" s="31">
        <v>5057.3729999999996</v>
      </c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  <c r="IQ121" s="37"/>
      <c r="IR121" s="37"/>
      <c r="IS121" s="37"/>
      <c r="IT121" s="37"/>
      <c r="IU121" s="37"/>
      <c r="IV121" s="37"/>
      <c r="IW121" s="37"/>
      <c r="IX121" s="37"/>
      <c r="IY121" s="37"/>
      <c r="IZ121" s="37"/>
      <c r="JA121" s="37"/>
      <c r="JB121" s="37"/>
      <c r="JC121" s="37"/>
      <c r="JD121" s="37"/>
      <c r="JE121" s="37"/>
      <c r="JF121" s="37"/>
      <c r="JG121" s="37"/>
      <c r="JH121" s="37"/>
      <c r="JI121" s="37"/>
      <c r="JJ121" s="37"/>
      <c r="JK121" s="37"/>
      <c r="JL121" s="37"/>
      <c r="JM121" s="37"/>
      <c r="JN121" s="37"/>
      <c r="JO121" s="37"/>
      <c r="JP121" s="37"/>
      <c r="JQ121" s="37"/>
      <c r="JR121" s="37"/>
      <c r="JS121" s="37"/>
      <c r="JT121" s="37"/>
      <c r="JU121" s="37"/>
      <c r="JV121" s="37"/>
      <c r="JW121" s="37"/>
      <c r="JX121" s="37"/>
      <c r="JY121" s="37"/>
      <c r="JZ121" s="37"/>
      <c r="KA121" s="37"/>
      <c r="KB121" s="37"/>
      <c r="KC121" s="37"/>
      <c r="KD121" s="37"/>
      <c r="KE121" s="37"/>
      <c r="KF121" s="37"/>
      <c r="KG121" s="37"/>
      <c r="KH121" s="37"/>
      <c r="KI121" s="37"/>
      <c r="KJ121" s="37"/>
      <c r="KK121" s="37"/>
      <c r="KL121" s="37"/>
      <c r="KM121" s="37"/>
      <c r="KN121" s="37"/>
      <c r="KO121" s="37"/>
      <c r="KP121" s="37"/>
      <c r="KQ121" s="37"/>
      <c r="KR121" s="37"/>
      <c r="KS121" s="37"/>
      <c r="KT121" s="37"/>
      <c r="KU121" s="37"/>
      <c r="KV121" s="37"/>
      <c r="KW121" s="37"/>
      <c r="KX121" s="37"/>
      <c r="KY121" s="37"/>
      <c r="KZ121" s="37"/>
      <c r="LA121" s="37"/>
      <c r="LB121" s="37"/>
      <c r="LC121" s="37"/>
      <c r="LD121" s="37"/>
      <c r="LE121" s="37"/>
      <c r="LF121" s="37"/>
      <c r="LG121" s="37"/>
      <c r="LH121" s="37"/>
      <c r="LI121" s="37"/>
      <c r="LJ121" s="37"/>
      <c r="LK121" s="37"/>
      <c r="LL121" s="37"/>
      <c r="LM121" s="37"/>
      <c r="LN121" s="37"/>
      <c r="LO121" s="37"/>
      <c r="LP121" s="37"/>
      <c r="LQ121" s="37"/>
      <c r="LR121" s="37"/>
      <c r="LS121" s="37"/>
      <c r="LT121" s="37"/>
      <c r="LU121" s="37"/>
      <c r="LV121" s="37"/>
      <c r="LW121" s="37"/>
      <c r="LX121" s="37"/>
      <c r="LY121" s="37"/>
      <c r="LZ121" s="37"/>
      <c r="MA121" s="37"/>
      <c r="MB121" s="37"/>
      <c r="MC121" s="37"/>
      <c r="MD121" s="37"/>
      <c r="ME121" s="37"/>
      <c r="MF121" s="37"/>
      <c r="MG121" s="37"/>
      <c r="MH121" s="37"/>
      <c r="MI121" s="37"/>
      <c r="MJ121" s="37"/>
      <c r="MK121" s="37"/>
      <c r="ML121" s="37"/>
      <c r="MM121" s="37"/>
      <c r="MN121" s="37"/>
      <c r="MO121" s="37"/>
      <c r="MP121" s="37"/>
      <c r="MQ121" s="37"/>
      <c r="MR121" s="37"/>
      <c r="MS121" s="37"/>
      <c r="MT121" s="37"/>
      <c r="MU121" s="37"/>
      <c r="MV121" s="37"/>
      <c r="MW121" s="37"/>
      <c r="MX121" s="37"/>
      <c r="MY121" s="37"/>
      <c r="MZ121" s="37"/>
      <c r="NA121" s="37"/>
      <c r="NB121" s="37"/>
      <c r="NC121" s="37"/>
      <c r="ND121" s="37"/>
      <c r="NE121" s="37"/>
      <c r="NF121" s="37"/>
      <c r="NG121" s="37"/>
      <c r="NH121" s="37"/>
      <c r="NI121" s="37"/>
      <c r="NJ121" s="37"/>
      <c r="NK121" s="37"/>
      <c r="NL121" s="37"/>
      <c r="NM121" s="37"/>
      <c r="NN121" s="37"/>
      <c r="NO121" s="37"/>
      <c r="NP121" s="37"/>
      <c r="NQ121" s="37"/>
      <c r="NR121" s="37"/>
      <c r="NS121" s="37"/>
      <c r="NT121" s="37"/>
      <c r="NU121" s="37"/>
      <c r="NV121" s="37"/>
      <c r="NW121" s="37"/>
      <c r="NX121" s="37"/>
      <c r="NY121" s="37"/>
      <c r="NZ121" s="37"/>
      <c r="OA121" s="37"/>
      <c r="OB121" s="37"/>
      <c r="OC121" s="37"/>
      <c r="OD121" s="37"/>
      <c r="OE121" s="37"/>
      <c r="OF121" s="37"/>
      <c r="OG121" s="37"/>
      <c r="OH121" s="37"/>
      <c r="OI121" s="37"/>
      <c r="OJ121" s="37"/>
      <c r="OK121" s="37"/>
      <c r="OL121" s="37"/>
      <c r="OM121" s="10"/>
    </row>
    <row r="122" spans="1:403" s="16" customFormat="1" x14ac:dyDescent="0.25">
      <c r="A122" s="16" t="s">
        <v>52</v>
      </c>
      <c r="B122" s="16" t="s">
        <v>206</v>
      </c>
      <c r="C122" s="33">
        <v>7590.5150000000003</v>
      </c>
      <c r="D122" s="33">
        <v>16526.393</v>
      </c>
      <c r="E122" s="33">
        <v>8261.5889999999999</v>
      </c>
      <c r="F122" s="33">
        <v>7494.0410000000002</v>
      </c>
      <c r="G122" s="33">
        <v>8634.92</v>
      </c>
      <c r="H122" s="33">
        <v>10645.592000000001</v>
      </c>
      <c r="I122" s="33">
        <v>13399.713</v>
      </c>
      <c r="J122" s="33">
        <v>18552.063999999998</v>
      </c>
      <c r="K122" s="33">
        <v>13511.911</v>
      </c>
      <c r="L122" s="33">
        <v>8336.7559999999994</v>
      </c>
      <c r="M122" s="33">
        <v>15798.763000000001</v>
      </c>
      <c r="N122" s="33">
        <v>25118.875</v>
      </c>
      <c r="O122" s="33">
        <v>18366.678</v>
      </c>
      <c r="P122" s="33">
        <v>8137.7219999999998</v>
      </c>
      <c r="Q122" s="33">
        <v>9096.7340000000004</v>
      </c>
      <c r="R122" s="33">
        <v>10160</v>
      </c>
      <c r="S122" s="33">
        <v>13840.245999999999</v>
      </c>
      <c r="T122" s="33">
        <v>12034.813</v>
      </c>
      <c r="U122" s="33">
        <v>22291.094000000001</v>
      </c>
      <c r="V122" s="33">
        <v>15986.034</v>
      </c>
      <c r="W122" s="33">
        <v>12493.891</v>
      </c>
      <c r="X122" s="33">
        <v>13118.096</v>
      </c>
      <c r="Y122" s="33">
        <v>10880.617</v>
      </c>
      <c r="Z122" s="33">
        <v>10144.692999999999</v>
      </c>
      <c r="AA122" s="33">
        <v>11306.039000000001</v>
      </c>
      <c r="AB122" s="33">
        <v>14703.341</v>
      </c>
      <c r="AC122" s="33">
        <v>7119.3639999999996</v>
      </c>
      <c r="AD122" s="33">
        <v>15566.174999999999</v>
      </c>
      <c r="AE122" s="33">
        <v>13756.268</v>
      </c>
      <c r="AF122" s="33">
        <v>14109.672</v>
      </c>
      <c r="AG122" s="33">
        <v>11258.183999999999</v>
      </c>
      <c r="AH122" s="33">
        <v>16323.353999999999</v>
      </c>
      <c r="AI122" s="33">
        <v>29358.687999999998</v>
      </c>
      <c r="AJ122" s="33">
        <v>18155.857</v>
      </c>
      <c r="AK122" s="33">
        <v>10189.352999999999</v>
      </c>
      <c r="AL122" s="33">
        <v>13733.709000000001</v>
      </c>
      <c r="AM122" s="33">
        <v>16213.465</v>
      </c>
      <c r="AN122" s="33">
        <v>19539.173999999999</v>
      </c>
      <c r="AO122" s="33">
        <v>15703.593000000001</v>
      </c>
      <c r="AP122" s="33">
        <v>16668.107</v>
      </c>
      <c r="AQ122" s="33">
        <v>17439.134999999998</v>
      </c>
      <c r="AR122" s="33">
        <v>19658.734</v>
      </c>
      <c r="AS122" s="33">
        <v>15214.723</v>
      </c>
      <c r="AT122" s="33">
        <v>14210.343999999999</v>
      </c>
      <c r="AU122" s="33">
        <v>23710.623</v>
      </c>
      <c r="AV122" s="33">
        <v>24056.280999999999</v>
      </c>
      <c r="AW122" s="33">
        <v>7168.1139999999996</v>
      </c>
      <c r="AX122" s="33">
        <v>13905.925999999999</v>
      </c>
      <c r="AY122" s="33">
        <v>13699.035</v>
      </c>
      <c r="AZ122" s="33">
        <v>13068.78</v>
      </c>
      <c r="BA122" s="33">
        <v>24172.030999999999</v>
      </c>
      <c r="BB122" s="33">
        <v>21550.006000000001</v>
      </c>
      <c r="BC122" s="33">
        <v>15029.514999999999</v>
      </c>
      <c r="BD122" s="33">
        <v>13555.701999999999</v>
      </c>
      <c r="BE122" s="33">
        <v>13664.911</v>
      </c>
      <c r="BF122" s="33">
        <v>10217.341</v>
      </c>
      <c r="BG122" s="33">
        <v>20178.032999999999</v>
      </c>
      <c r="BH122" s="33">
        <v>13225.455</v>
      </c>
      <c r="BI122" s="33">
        <v>14297.177</v>
      </c>
      <c r="BJ122" s="33">
        <v>21814.101999999999</v>
      </c>
      <c r="BK122" s="33">
        <v>15448.858</v>
      </c>
      <c r="BL122" s="33">
        <v>10181.727000000001</v>
      </c>
      <c r="BM122" s="33">
        <v>13972.384</v>
      </c>
      <c r="BN122" s="33">
        <v>16821.893</v>
      </c>
      <c r="BO122" s="33">
        <v>6629.91</v>
      </c>
      <c r="BP122" s="33">
        <v>10436.625</v>
      </c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U122" s="38"/>
      <c r="HV122" s="38"/>
      <c r="HW122" s="38"/>
      <c r="HX122" s="38"/>
      <c r="HY122" s="38"/>
      <c r="HZ122" s="38"/>
      <c r="IA122" s="38"/>
      <c r="IB122" s="38"/>
      <c r="IC122" s="38"/>
      <c r="ID122" s="38"/>
      <c r="IE122" s="38"/>
      <c r="IF122" s="38"/>
      <c r="IG122" s="38"/>
      <c r="IH122" s="38"/>
      <c r="II122" s="38"/>
      <c r="IJ122" s="38"/>
      <c r="IK122" s="38"/>
      <c r="IL122" s="38"/>
      <c r="IM122" s="38"/>
      <c r="IN122" s="38"/>
      <c r="IO122" s="38"/>
      <c r="IP122" s="38"/>
      <c r="IQ122" s="38"/>
      <c r="IR122" s="38"/>
      <c r="IS122" s="38"/>
      <c r="IT122" s="38"/>
      <c r="IU122" s="38"/>
      <c r="IV122" s="38"/>
      <c r="IW122" s="38"/>
      <c r="IX122" s="38"/>
      <c r="IY122" s="38"/>
      <c r="IZ122" s="38"/>
      <c r="JA122" s="38"/>
      <c r="JB122" s="38"/>
      <c r="JC122" s="38"/>
      <c r="JD122" s="38"/>
      <c r="JE122" s="38"/>
      <c r="JF122" s="38"/>
      <c r="JG122" s="38"/>
      <c r="JH122" s="38"/>
      <c r="JI122" s="38"/>
      <c r="JJ122" s="38"/>
      <c r="JK122" s="38"/>
      <c r="JL122" s="38"/>
      <c r="JM122" s="38"/>
      <c r="JN122" s="38"/>
      <c r="JO122" s="38"/>
      <c r="JP122" s="38"/>
      <c r="JQ122" s="38"/>
      <c r="JR122" s="38"/>
      <c r="JS122" s="38"/>
      <c r="JT122" s="38"/>
      <c r="JU122" s="38"/>
      <c r="JV122" s="38"/>
      <c r="JW122" s="38"/>
      <c r="JX122" s="38"/>
      <c r="JY122" s="38"/>
      <c r="JZ122" s="38"/>
      <c r="KA122" s="38"/>
      <c r="KB122" s="38"/>
      <c r="KC122" s="38"/>
      <c r="KD122" s="38"/>
      <c r="KE122" s="38"/>
      <c r="KF122" s="38"/>
      <c r="KG122" s="38"/>
      <c r="KH122" s="38"/>
      <c r="KI122" s="38"/>
      <c r="KJ122" s="38"/>
      <c r="KK122" s="38"/>
      <c r="KL122" s="38"/>
      <c r="KM122" s="38"/>
      <c r="KN122" s="38"/>
      <c r="KO122" s="38"/>
      <c r="KP122" s="38"/>
      <c r="KQ122" s="38"/>
      <c r="KR122" s="38"/>
      <c r="KS122" s="38"/>
      <c r="KT122" s="38"/>
      <c r="KU122" s="38"/>
      <c r="KV122" s="38"/>
      <c r="KW122" s="38"/>
      <c r="KX122" s="38"/>
      <c r="KY122" s="38"/>
      <c r="KZ122" s="38"/>
      <c r="LA122" s="38"/>
      <c r="LB122" s="38"/>
      <c r="LC122" s="38"/>
      <c r="LD122" s="38"/>
      <c r="LE122" s="38"/>
      <c r="LF122" s="38"/>
      <c r="LG122" s="38"/>
      <c r="LH122" s="38"/>
      <c r="LI122" s="38"/>
      <c r="LJ122" s="38"/>
      <c r="LK122" s="38"/>
      <c r="LL122" s="38"/>
      <c r="LM122" s="38"/>
      <c r="LN122" s="38"/>
      <c r="LO122" s="38"/>
      <c r="LP122" s="38"/>
      <c r="LQ122" s="38"/>
      <c r="LR122" s="38"/>
      <c r="LS122" s="38"/>
      <c r="LT122" s="38"/>
      <c r="LU122" s="38"/>
      <c r="LV122" s="38"/>
      <c r="LW122" s="38"/>
      <c r="LX122" s="38"/>
      <c r="LY122" s="38"/>
      <c r="LZ122" s="38"/>
      <c r="MA122" s="38"/>
      <c r="MB122" s="38"/>
      <c r="MC122" s="38"/>
      <c r="MD122" s="38"/>
      <c r="ME122" s="38"/>
      <c r="MF122" s="38"/>
      <c r="MG122" s="38"/>
      <c r="MH122" s="38"/>
      <c r="MI122" s="38"/>
      <c r="MJ122" s="38"/>
      <c r="MK122" s="38"/>
      <c r="ML122" s="38"/>
      <c r="MM122" s="38"/>
      <c r="MN122" s="38"/>
      <c r="MO122" s="38"/>
      <c r="MP122" s="38"/>
      <c r="MQ122" s="38"/>
      <c r="MR122" s="38"/>
      <c r="MS122" s="38"/>
      <c r="MT122" s="38"/>
      <c r="MU122" s="38"/>
      <c r="MV122" s="38"/>
      <c r="MW122" s="38"/>
      <c r="MX122" s="38"/>
      <c r="MY122" s="38"/>
      <c r="MZ122" s="38"/>
      <c r="NA122" s="38"/>
      <c r="NB122" s="38"/>
      <c r="NC122" s="38"/>
      <c r="ND122" s="38"/>
      <c r="NE122" s="38"/>
      <c r="NF122" s="38"/>
      <c r="NG122" s="38"/>
      <c r="NH122" s="38"/>
      <c r="NI122" s="38"/>
      <c r="NJ122" s="38"/>
      <c r="NK122" s="38"/>
      <c r="NL122" s="38"/>
      <c r="NM122" s="38"/>
      <c r="NN122" s="38"/>
      <c r="NO122" s="38"/>
      <c r="NP122" s="38"/>
      <c r="NQ122" s="38"/>
      <c r="NR122" s="38"/>
      <c r="NS122" s="38"/>
      <c r="NT122" s="38"/>
      <c r="NU122" s="38"/>
      <c r="NV122" s="38"/>
      <c r="NW122" s="38"/>
      <c r="NX122" s="38"/>
      <c r="NY122" s="38"/>
      <c r="NZ122" s="38"/>
      <c r="OA122" s="38"/>
      <c r="OB122" s="38"/>
      <c r="OC122" s="38"/>
      <c r="OD122" s="38"/>
      <c r="OE122" s="38"/>
      <c r="OF122" s="38"/>
      <c r="OG122" s="38"/>
      <c r="OH122" s="38"/>
      <c r="OI122" s="38"/>
      <c r="OJ122" s="38"/>
      <c r="OK122" s="38"/>
      <c r="OL122" s="38"/>
    </row>
    <row r="123" spans="1:403" s="9" customFormat="1" x14ac:dyDescent="0.25">
      <c r="A123" s="9" t="s">
        <v>52</v>
      </c>
      <c r="B123" s="9" t="s">
        <v>207</v>
      </c>
      <c r="C123" s="31">
        <v>22782.006000000001</v>
      </c>
      <c r="D123" s="31">
        <v>56475.038999999997</v>
      </c>
      <c r="E123" s="31">
        <v>38132.828000000001</v>
      </c>
      <c r="F123" s="31">
        <v>34220.964999999997</v>
      </c>
      <c r="G123" s="31">
        <v>43279.75</v>
      </c>
      <c r="H123" s="31">
        <v>51784.66</v>
      </c>
      <c r="I123" s="31">
        <v>45015.32</v>
      </c>
      <c r="J123" s="31">
        <v>62645.891000000003</v>
      </c>
      <c r="K123" s="31">
        <v>47844.031000000003</v>
      </c>
      <c r="L123" s="31">
        <v>24666.671999999999</v>
      </c>
      <c r="M123" s="31">
        <v>35936.707000000002</v>
      </c>
      <c r="N123" s="31">
        <v>77744.835999999996</v>
      </c>
      <c r="O123" s="31">
        <v>47232.258000000002</v>
      </c>
      <c r="P123" s="31">
        <v>45117.27</v>
      </c>
      <c r="Q123" s="31">
        <v>34815.046999999999</v>
      </c>
      <c r="R123" s="31">
        <v>35750.391000000003</v>
      </c>
      <c r="S123" s="31">
        <v>51895.555</v>
      </c>
      <c r="T123" s="31">
        <v>34857.144999999997</v>
      </c>
      <c r="U123" s="31">
        <v>85162.523000000001</v>
      </c>
      <c r="V123" s="31">
        <v>61651.351999999999</v>
      </c>
      <c r="W123" s="31">
        <v>35679.156000000003</v>
      </c>
      <c r="X123" s="31">
        <v>37942.487999999998</v>
      </c>
      <c r="Y123" s="31">
        <v>35003.008000000002</v>
      </c>
      <c r="Z123" s="31">
        <v>31923.103999999999</v>
      </c>
      <c r="AA123" s="31">
        <v>42575.383000000002</v>
      </c>
      <c r="AB123" s="31">
        <v>50106.125</v>
      </c>
      <c r="AC123" s="31">
        <v>42124.777000000002</v>
      </c>
      <c r="AD123" s="31">
        <v>59644.222999999998</v>
      </c>
      <c r="AE123" s="31">
        <v>42254.858999999997</v>
      </c>
      <c r="AF123" s="31">
        <v>62275.745999999999</v>
      </c>
      <c r="AG123" s="31">
        <v>40980.089999999997</v>
      </c>
      <c r="AH123" s="31">
        <v>67023.898000000001</v>
      </c>
      <c r="AI123" s="31">
        <v>84524.241999999998</v>
      </c>
      <c r="AJ123" s="31">
        <v>53590.906000000003</v>
      </c>
      <c r="AK123" s="31">
        <v>50753.578000000001</v>
      </c>
      <c r="AL123" s="31">
        <v>65201.949000000001</v>
      </c>
      <c r="AM123" s="31">
        <v>51104.711000000003</v>
      </c>
      <c r="AN123" s="31">
        <v>55977.582000000002</v>
      </c>
      <c r="AO123" s="31">
        <v>61875.542999999998</v>
      </c>
      <c r="AP123" s="31">
        <v>48759.296999999999</v>
      </c>
      <c r="AQ123" s="31">
        <v>49411.828000000001</v>
      </c>
      <c r="AR123" s="31">
        <v>35874.616999999998</v>
      </c>
      <c r="AS123" s="31">
        <v>62023.934000000001</v>
      </c>
      <c r="AT123" s="31">
        <v>55297.491999999998</v>
      </c>
      <c r="AU123" s="31">
        <v>55164.063000000002</v>
      </c>
      <c r="AV123" s="31">
        <v>106522.914</v>
      </c>
      <c r="AW123" s="31">
        <v>38794.582000000002</v>
      </c>
      <c r="AX123" s="31">
        <v>39022.050999999999</v>
      </c>
      <c r="AY123" s="31">
        <v>64484.991999999998</v>
      </c>
      <c r="AZ123" s="31">
        <v>34399.824000000001</v>
      </c>
      <c r="BA123" s="31">
        <v>68503.031000000003</v>
      </c>
      <c r="BB123" s="31">
        <v>61143.565999999999</v>
      </c>
      <c r="BC123" s="31">
        <v>69315.054999999993</v>
      </c>
      <c r="BD123" s="31">
        <v>37504.023000000001</v>
      </c>
      <c r="BE123" s="31">
        <v>35293.593999999997</v>
      </c>
      <c r="BF123" s="31">
        <v>34177.160000000003</v>
      </c>
      <c r="BG123" s="31">
        <v>39878.961000000003</v>
      </c>
      <c r="BH123" s="31">
        <v>43710.535000000003</v>
      </c>
      <c r="BI123" s="31">
        <v>30651.234</v>
      </c>
      <c r="BJ123" s="31">
        <v>78056.983999999997</v>
      </c>
      <c r="BK123" s="31">
        <v>26431.958999999999</v>
      </c>
      <c r="BL123" s="31">
        <v>33698.273000000001</v>
      </c>
      <c r="BM123" s="31">
        <v>38602.637000000002</v>
      </c>
      <c r="BN123" s="31">
        <v>65877.172000000006</v>
      </c>
      <c r="BO123" s="31">
        <v>21002.133000000002</v>
      </c>
      <c r="BP123" s="31">
        <v>58810.07</v>
      </c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  <c r="IQ123" s="37"/>
      <c r="IR123" s="37"/>
      <c r="IS123" s="37"/>
      <c r="IT123" s="37"/>
      <c r="IU123" s="37"/>
      <c r="IV123" s="37"/>
      <c r="IW123" s="37"/>
      <c r="IX123" s="37"/>
      <c r="IY123" s="37"/>
      <c r="IZ123" s="37"/>
      <c r="JA123" s="37"/>
      <c r="JB123" s="37"/>
      <c r="JC123" s="37"/>
      <c r="JD123" s="37"/>
      <c r="JE123" s="37"/>
      <c r="JF123" s="37"/>
      <c r="JG123" s="37"/>
      <c r="JH123" s="37"/>
      <c r="JI123" s="37"/>
      <c r="JJ123" s="37"/>
      <c r="JK123" s="37"/>
      <c r="JL123" s="37"/>
      <c r="JM123" s="37"/>
      <c r="JN123" s="37"/>
      <c r="JO123" s="37"/>
      <c r="JP123" s="37"/>
      <c r="JQ123" s="37"/>
      <c r="JR123" s="37"/>
      <c r="JS123" s="37"/>
      <c r="JT123" s="37"/>
      <c r="JU123" s="37"/>
      <c r="JV123" s="37"/>
      <c r="JW123" s="37"/>
      <c r="JX123" s="37"/>
      <c r="JY123" s="37"/>
      <c r="JZ123" s="37"/>
      <c r="KA123" s="37"/>
      <c r="KB123" s="37"/>
      <c r="KC123" s="37"/>
      <c r="KD123" s="37"/>
      <c r="KE123" s="37"/>
      <c r="KF123" s="37"/>
      <c r="KG123" s="37"/>
      <c r="KH123" s="37"/>
      <c r="KI123" s="37"/>
      <c r="KJ123" s="37"/>
      <c r="KK123" s="37"/>
      <c r="KL123" s="37"/>
      <c r="KM123" s="37"/>
      <c r="KN123" s="37"/>
      <c r="KO123" s="37"/>
      <c r="KP123" s="37"/>
      <c r="KQ123" s="37"/>
      <c r="KR123" s="37"/>
      <c r="KS123" s="37"/>
      <c r="KT123" s="37"/>
      <c r="KU123" s="37"/>
      <c r="KV123" s="37"/>
      <c r="KW123" s="37"/>
      <c r="KX123" s="37"/>
      <c r="KY123" s="37"/>
      <c r="KZ123" s="37"/>
      <c r="LA123" s="37"/>
      <c r="LB123" s="37"/>
      <c r="LC123" s="37"/>
      <c r="LD123" s="37"/>
      <c r="LE123" s="37"/>
      <c r="LF123" s="37"/>
      <c r="LG123" s="37"/>
      <c r="LH123" s="37"/>
      <c r="LI123" s="37"/>
      <c r="LJ123" s="37"/>
      <c r="LK123" s="37"/>
      <c r="LL123" s="37"/>
      <c r="LM123" s="37"/>
      <c r="LN123" s="37"/>
      <c r="LO123" s="37"/>
      <c r="LP123" s="37"/>
      <c r="LQ123" s="37"/>
      <c r="LR123" s="37"/>
      <c r="LS123" s="37"/>
      <c r="LT123" s="37"/>
      <c r="LU123" s="37"/>
      <c r="LV123" s="37"/>
      <c r="LW123" s="37"/>
      <c r="LX123" s="37"/>
      <c r="LY123" s="37"/>
      <c r="LZ123" s="37"/>
      <c r="MA123" s="37"/>
      <c r="MB123" s="37"/>
      <c r="MC123" s="37"/>
      <c r="MD123" s="37"/>
      <c r="ME123" s="37"/>
      <c r="MF123" s="37"/>
      <c r="MG123" s="37"/>
      <c r="MH123" s="37"/>
      <c r="MI123" s="37"/>
      <c r="MJ123" s="37"/>
      <c r="MK123" s="37"/>
      <c r="ML123" s="37"/>
      <c r="MM123" s="37"/>
      <c r="MN123" s="37"/>
      <c r="MO123" s="37"/>
      <c r="MP123" s="37"/>
      <c r="MQ123" s="37"/>
      <c r="MR123" s="37"/>
      <c r="MS123" s="37"/>
      <c r="MT123" s="37"/>
      <c r="MU123" s="37"/>
      <c r="MV123" s="37"/>
      <c r="MW123" s="37"/>
      <c r="MX123" s="37"/>
      <c r="MY123" s="37"/>
      <c r="MZ123" s="37"/>
      <c r="NA123" s="37"/>
      <c r="NB123" s="37"/>
      <c r="NC123" s="37"/>
      <c r="ND123" s="37"/>
      <c r="NE123" s="37"/>
      <c r="NF123" s="37"/>
      <c r="NG123" s="37"/>
      <c r="NH123" s="37"/>
      <c r="NI123" s="37"/>
      <c r="NJ123" s="37"/>
      <c r="NK123" s="37"/>
      <c r="NL123" s="37"/>
      <c r="NM123" s="37"/>
      <c r="NN123" s="37"/>
      <c r="NO123" s="37"/>
      <c r="NP123" s="37"/>
      <c r="NQ123" s="37"/>
      <c r="NR123" s="37"/>
      <c r="NS123" s="37"/>
      <c r="NT123" s="37"/>
      <c r="NU123" s="37"/>
      <c r="NV123" s="37"/>
      <c r="NW123" s="37"/>
      <c r="NX123" s="37"/>
      <c r="NY123" s="37"/>
      <c r="NZ123" s="37"/>
      <c r="OA123" s="37"/>
      <c r="OB123" s="37"/>
      <c r="OC123" s="37"/>
      <c r="OD123" s="37"/>
      <c r="OE123" s="37"/>
      <c r="OF123" s="37"/>
      <c r="OG123" s="37"/>
      <c r="OH123" s="37"/>
      <c r="OI123" s="37"/>
      <c r="OJ123" s="37"/>
      <c r="OK123" s="37"/>
      <c r="OL123" s="37"/>
      <c r="OM123" s="10"/>
    </row>
    <row r="124" spans="1:403" s="16" customFormat="1" x14ac:dyDescent="0.25">
      <c r="A124" s="16" t="s">
        <v>52</v>
      </c>
      <c r="B124" s="16" t="s">
        <v>208</v>
      </c>
      <c r="C124" s="33">
        <v>5568.491</v>
      </c>
      <c r="D124" s="33">
        <v>6811.4290000000001</v>
      </c>
      <c r="E124" s="33">
        <v>2163.7080000000001</v>
      </c>
      <c r="F124" s="33">
        <v>4752.1409999999996</v>
      </c>
      <c r="G124" s="33">
        <v>7876.3029999999999</v>
      </c>
      <c r="H124" s="33">
        <v>6918.7790000000005</v>
      </c>
      <c r="I124" s="33">
        <v>5575.0209999999997</v>
      </c>
      <c r="J124" s="33">
        <v>8102.0020000000004</v>
      </c>
      <c r="K124" s="33">
        <v>5264.3270000000002</v>
      </c>
      <c r="L124" s="33">
        <v>4488.1930000000002</v>
      </c>
      <c r="M124" s="33">
        <v>8737.1460000000006</v>
      </c>
      <c r="N124" s="33">
        <v>13003.771000000001</v>
      </c>
      <c r="O124" s="33">
        <v>7379.4089999999997</v>
      </c>
      <c r="P124" s="33">
        <v>5021.7079999999996</v>
      </c>
      <c r="Q124" s="33">
        <v>4225.5309999999999</v>
      </c>
      <c r="R124" s="33">
        <v>4210.2619999999997</v>
      </c>
      <c r="S124" s="33">
        <v>6442.9750000000004</v>
      </c>
      <c r="T124" s="33">
        <v>4177.9939999999997</v>
      </c>
      <c r="U124" s="33">
        <v>5550.2449999999999</v>
      </c>
      <c r="V124" s="33">
        <v>5492.5389999999998</v>
      </c>
      <c r="W124" s="33">
        <v>6326.6729999999998</v>
      </c>
      <c r="X124" s="33">
        <v>5449.915</v>
      </c>
      <c r="Y124" s="33">
        <v>5874.4709999999995</v>
      </c>
      <c r="Z124" s="33">
        <v>6179.2129999999997</v>
      </c>
      <c r="AA124" s="33">
        <v>5161.6109999999999</v>
      </c>
      <c r="AB124" s="33">
        <v>6420.37</v>
      </c>
      <c r="AC124" s="33">
        <v>4509.5879999999997</v>
      </c>
      <c r="AD124" s="33">
        <v>6393.5879999999997</v>
      </c>
      <c r="AE124" s="33">
        <v>7301.9319999999998</v>
      </c>
      <c r="AF124" s="33">
        <v>6621.4229999999998</v>
      </c>
      <c r="AG124" s="33">
        <v>3715.297</v>
      </c>
      <c r="AH124" s="33">
        <v>9320.6720000000005</v>
      </c>
      <c r="AI124" s="33">
        <v>12273.799000000001</v>
      </c>
      <c r="AJ124" s="33">
        <v>8079.6379999999999</v>
      </c>
      <c r="AK124" s="33">
        <v>4567.3440000000001</v>
      </c>
      <c r="AL124" s="33">
        <v>4654.0540000000001</v>
      </c>
      <c r="AM124" s="33">
        <v>6033.357</v>
      </c>
      <c r="AN124" s="33">
        <v>7739.9629999999997</v>
      </c>
      <c r="AO124" s="33">
        <v>7281.6239999999998</v>
      </c>
      <c r="AP124" s="33">
        <v>5492.5069999999996</v>
      </c>
      <c r="AQ124" s="33">
        <v>6096.6869999999999</v>
      </c>
      <c r="AR124" s="33">
        <v>9330.9609999999993</v>
      </c>
      <c r="AS124" s="33">
        <v>5705.9449999999997</v>
      </c>
      <c r="AT124" s="33">
        <v>5796.6930000000002</v>
      </c>
      <c r="AU124" s="33">
        <v>13457.011</v>
      </c>
      <c r="AV124" s="33">
        <v>7774.91</v>
      </c>
      <c r="AW124" s="33">
        <v>4328.2830000000004</v>
      </c>
      <c r="AX124" s="33">
        <v>3663.491</v>
      </c>
      <c r="AY124" s="33">
        <v>7651.1260000000002</v>
      </c>
      <c r="AZ124" s="33">
        <v>6281.9849999999997</v>
      </c>
      <c r="BA124" s="33">
        <v>10837.432000000001</v>
      </c>
      <c r="BB124" s="33">
        <v>9467.2469999999994</v>
      </c>
      <c r="BC124" s="33">
        <v>9330.268</v>
      </c>
      <c r="BD124" s="33">
        <v>5630.9949999999999</v>
      </c>
      <c r="BE124" s="33">
        <v>7305.3040000000001</v>
      </c>
      <c r="BF124" s="33">
        <v>4514.7969999999996</v>
      </c>
      <c r="BG124" s="33">
        <v>8244.2749999999996</v>
      </c>
      <c r="BH124" s="33">
        <v>4932.0969999999998</v>
      </c>
      <c r="BI124" s="33">
        <v>4971.2870000000003</v>
      </c>
      <c r="BJ124" s="33">
        <v>11668.145</v>
      </c>
      <c r="BK124" s="33">
        <v>6716.4049999999997</v>
      </c>
      <c r="BL124" s="33">
        <v>3392.9839999999999</v>
      </c>
      <c r="BM124" s="33">
        <v>6939.8729999999996</v>
      </c>
      <c r="BN124" s="33">
        <v>10876.984</v>
      </c>
      <c r="BO124" s="33">
        <v>5078.6319999999996</v>
      </c>
      <c r="BP124" s="33">
        <v>5024.5370000000003</v>
      </c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  <c r="EN124" s="38"/>
      <c r="EO124" s="38"/>
      <c r="EP124" s="38"/>
      <c r="EQ124" s="38"/>
      <c r="ER124" s="38"/>
      <c r="ES124" s="38"/>
      <c r="ET124" s="38"/>
      <c r="EU124" s="38"/>
      <c r="EV124" s="38"/>
      <c r="EW124" s="38"/>
      <c r="EX124" s="38"/>
      <c r="EY124" s="38"/>
      <c r="EZ124" s="38"/>
      <c r="FA124" s="38"/>
      <c r="FB124" s="38"/>
      <c r="FC124" s="38"/>
      <c r="FD124" s="38"/>
      <c r="FE124" s="38"/>
      <c r="FF124" s="38"/>
      <c r="FG124" s="38"/>
      <c r="FH124" s="38"/>
      <c r="FI124" s="38"/>
      <c r="FJ124" s="38"/>
      <c r="FK124" s="38"/>
      <c r="FL124" s="38"/>
      <c r="FM124" s="38"/>
      <c r="FN124" s="38"/>
      <c r="FO124" s="38"/>
      <c r="FP124" s="38"/>
      <c r="FQ124" s="38"/>
      <c r="FR124" s="38"/>
      <c r="FS124" s="38"/>
      <c r="FT124" s="38"/>
      <c r="FU124" s="38"/>
      <c r="FV124" s="38"/>
      <c r="FW124" s="38"/>
      <c r="FX124" s="38"/>
      <c r="FY124" s="38"/>
      <c r="FZ124" s="38"/>
      <c r="GA124" s="38"/>
      <c r="GB124" s="38"/>
      <c r="GC124" s="38"/>
      <c r="GD124" s="38"/>
      <c r="GE124" s="38"/>
      <c r="GF124" s="38"/>
      <c r="GG124" s="38"/>
      <c r="GH124" s="38"/>
      <c r="GI124" s="38"/>
      <c r="GJ124" s="38"/>
      <c r="GK124" s="38"/>
      <c r="GL124" s="38"/>
      <c r="GM124" s="38"/>
      <c r="GN124" s="38"/>
      <c r="GO124" s="38"/>
      <c r="GP124" s="38"/>
      <c r="GQ124" s="38"/>
      <c r="GR124" s="38"/>
      <c r="GS124" s="38"/>
      <c r="GT124" s="38"/>
      <c r="GU124" s="38"/>
      <c r="GV124" s="38"/>
      <c r="GW124" s="38"/>
      <c r="GX124" s="38"/>
      <c r="GY124" s="38"/>
      <c r="GZ124" s="38"/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8"/>
      <c r="HM124" s="38"/>
      <c r="HN124" s="38"/>
      <c r="HO124" s="38"/>
      <c r="HP124" s="38"/>
      <c r="HQ124" s="38"/>
      <c r="HR124" s="38"/>
      <c r="HS124" s="38"/>
      <c r="HT124" s="38"/>
      <c r="HU124" s="38"/>
      <c r="HV124" s="38"/>
      <c r="HW124" s="38"/>
      <c r="HX124" s="38"/>
      <c r="HY124" s="38"/>
      <c r="HZ124" s="38"/>
      <c r="IA124" s="38"/>
      <c r="IB124" s="38"/>
      <c r="IC124" s="38"/>
      <c r="ID124" s="38"/>
      <c r="IE124" s="38"/>
      <c r="IF124" s="38"/>
      <c r="IG124" s="38"/>
      <c r="IH124" s="38"/>
      <c r="II124" s="38"/>
      <c r="IJ124" s="38"/>
      <c r="IK124" s="38"/>
      <c r="IL124" s="38"/>
      <c r="IM124" s="38"/>
      <c r="IN124" s="38"/>
      <c r="IO124" s="38"/>
      <c r="IP124" s="38"/>
      <c r="IQ124" s="38"/>
      <c r="IR124" s="38"/>
      <c r="IS124" s="38"/>
      <c r="IT124" s="38"/>
      <c r="IU124" s="38"/>
      <c r="IV124" s="38"/>
      <c r="IW124" s="38"/>
      <c r="IX124" s="38"/>
      <c r="IY124" s="38"/>
      <c r="IZ124" s="38"/>
      <c r="JA124" s="38"/>
      <c r="JB124" s="38"/>
      <c r="JC124" s="38"/>
      <c r="JD124" s="38"/>
      <c r="JE124" s="38"/>
      <c r="JF124" s="38"/>
      <c r="JG124" s="38"/>
      <c r="JH124" s="38"/>
      <c r="JI124" s="38"/>
      <c r="JJ124" s="38"/>
      <c r="JK124" s="38"/>
      <c r="JL124" s="38"/>
      <c r="JM124" s="38"/>
      <c r="JN124" s="38"/>
      <c r="JO124" s="38"/>
      <c r="JP124" s="38"/>
      <c r="JQ124" s="38"/>
      <c r="JR124" s="38"/>
      <c r="JS124" s="38"/>
      <c r="JT124" s="38"/>
      <c r="JU124" s="38"/>
      <c r="JV124" s="38"/>
      <c r="JW124" s="38"/>
      <c r="JX124" s="38"/>
      <c r="JY124" s="38"/>
      <c r="JZ124" s="38"/>
      <c r="KA124" s="38"/>
      <c r="KB124" s="38"/>
      <c r="KC124" s="38"/>
      <c r="KD124" s="38"/>
      <c r="KE124" s="38"/>
      <c r="KF124" s="38"/>
      <c r="KG124" s="38"/>
      <c r="KH124" s="38"/>
      <c r="KI124" s="38"/>
      <c r="KJ124" s="38"/>
      <c r="KK124" s="38"/>
      <c r="KL124" s="38"/>
      <c r="KM124" s="38"/>
      <c r="KN124" s="38"/>
      <c r="KO124" s="38"/>
      <c r="KP124" s="38"/>
      <c r="KQ124" s="38"/>
      <c r="KR124" s="38"/>
      <c r="KS124" s="38"/>
      <c r="KT124" s="38"/>
      <c r="KU124" s="38"/>
      <c r="KV124" s="38"/>
      <c r="KW124" s="38"/>
      <c r="KX124" s="38"/>
      <c r="KY124" s="38"/>
      <c r="KZ124" s="38"/>
      <c r="LA124" s="38"/>
      <c r="LB124" s="38"/>
      <c r="LC124" s="38"/>
      <c r="LD124" s="38"/>
      <c r="LE124" s="38"/>
      <c r="LF124" s="38"/>
      <c r="LG124" s="38"/>
      <c r="LH124" s="38"/>
      <c r="LI124" s="38"/>
      <c r="LJ124" s="38"/>
      <c r="LK124" s="38"/>
      <c r="LL124" s="38"/>
      <c r="LM124" s="38"/>
      <c r="LN124" s="38"/>
      <c r="LO124" s="38"/>
      <c r="LP124" s="38"/>
      <c r="LQ124" s="38"/>
      <c r="LR124" s="38"/>
      <c r="LS124" s="38"/>
      <c r="LT124" s="38"/>
      <c r="LU124" s="38"/>
      <c r="LV124" s="38"/>
      <c r="LW124" s="38"/>
      <c r="LX124" s="38"/>
      <c r="LY124" s="38"/>
      <c r="LZ124" s="38"/>
      <c r="MA124" s="38"/>
      <c r="MB124" s="38"/>
      <c r="MC124" s="38"/>
      <c r="MD124" s="38"/>
      <c r="ME124" s="38"/>
      <c r="MF124" s="38"/>
      <c r="MG124" s="38"/>
      <c r="MH124" s="38"/>
      <c r="MI124" s="38"/>
      <c r="MJ124" s="38"/>
      <c r="MK124" s="38"/>
      <c r="ML124" s="38"/>
      <c r="MM124" s="38"/>
      <c r="MN124" s="38"/>
      <c r="MO124" s="38"/>
      <c r="MP124" s="38"/>
      <c r="MQ124" s="38"/>
      <c r="MR124" s="38"/>
      <c r="MS124" s="38"/>
      <c r="MT124" s="38"/>
      <c r="MU124" s="38"/>
      <c r="MV124" s="38"/>
      <c r="MW124" s="38"/>
      <c r="MX124" s="38"/>
      <c r="MY124" s="38"/>
      <c r="MZ124" s="38"/>
      <c r="NA124" s="38"/>
      <c r="NB124" s="38"/>
      <c r="NC124" s="38"/>
      <c r="ND124" s="38"/>
      <c r="NE124" s="38"/>
      <c r="NF124" s="38"/>
      <c r="NG124" s="38"/>
      <c r="NH124" s="38"/>
      <c r="NI124" s="38"/>
      <c r="NJ124" s="38"/>
      <c r="NK124" s="38"/>
      <c r="NL124" s="38"/>
      <c r="NM124" s="38"/>
      <c r="NN124" s="38"/>
      <c r="NO124" s="38"/>
      <c r="NP124" s="38"/>
      <c r="NQ124" s="38"/>
      <c r="NR124" s="38"/>
      <c r="NS124" s="38"/>
      <c r="NT124" s="38"/>
      <c r="NU124" s="38"/>
      <c r="NV124" s="38"/>
      <c r="NW124" s="38"/>
      <c r="NX124" s="38"/>
      <c r="NY124" s="38"/>
      <c r="NZ124" s="38"/>
      <c r="OA124" s="38"/>
      <c r="OB124" s="38"/>
      <c r="OC124" s="38"/>
      <c r="OD124" s="38"/>
      <c r="OE124" s="38"/>
      <c r="OF124" s="38"/>
      <c r="OG124" s="38"/>
      <c r="OH124" s="38"/>
      <c r="OI124" s="38"/>
      <c r="OJ124" s="38"/>
      <c r="OK124" s="38"/>
      <c r="OL124" s="38"/>
    </row>
    <row r="125" spans="1:403" s="9" customFormat="1" x14ac:dyDescent="0.25">
      <c r="A125" s="9" t="s">
        <v>52</v>
      </c>
      <c r="B125" s="9" t="s">
        <v>209</v>
      </c>
      <c r="C125" s="31">
        <v>24362.773000000001</v>
      </c>
      <c r="D125" s="31">
        <v>43580.211000000003</v>
      </c>
      <c r="E125" s="31">
        <v>20604.366999999998</v>
      </c>
      <c r="F125" s="31">
        <v>24889.557000000001</v>
      </c>
      <c r="G125" s="31">
        <v>28449.455000000002</v>
      </c>
      <c r="H125" s="31">
        <v>36846.675999999999</v>
      </c>
      <c r="I125" s="31">
        <v>38680.358999999997</v>
      </c>
      <c r="J125" s="31">
        <v>50306.688000000002</v>
      </c>
      <c r="K125" s="31">
        <v>29295.603999999999</v>
      </c>
      <c r="L125" s="31">
        <v>25893.511999999999</v>
      </c>
      <c r="M125" s="31">
        <v>30538.631000000001</v>
      </c>
      <c r="N125" s="31">
        <v>54846.300999999999</v>
      </c>
      <c r="O125" s="31">
        <v>26133.9</v>
      </c>
      <c r="P125" s="31">
        <v>32359.331999999999</v>
      </c>
      <c r="Q125" s="31">
        <v>23492.741999999998</v>
      </c>
      <c r="R125" s="31">
        <v>24275.4</v>
      </c>
      <c r="S125" s="31">
        <v>32641.16</v>
      </c>
      <c r="T125" s="31">
        <v>26938.768</v>
      </c>
      <c r="U125" s="31">
        <v>62524.538999999997</v>
      </c>
      <c r="V125" s="31">
        <v>33768.938000000002</v>
      </c>
      <c r="W125" s="31">
        <v>25352.375</v>
      </c>
      <c r="X125" s="31">
        <v>26419.687999999998</v>
      </c>
      <c r="Y125" s="31">
        <v>25990.205000000002</v>
      </c>
      <c r="Z125" s="31">
        <v>22905.32</v>
      </c>
      <c r="AA125" s="31">
        <v>43070.093999999997</v>
      </c>
      <c r="AB125" s="31">
        <v>29635.256000000001</v>
      </c>
      <c r="AC125" s="31">
        <v>24401.059000000001</v>
      </c>
      <c r="AD125" s="31">
        <v>34098.171999999999</v>
      </c>
      <c r="AE125" s="31">
        <v>36587.957000000002</v>
      </c>
      <c r="AF125" s="31">
        <v>50452.671999999999</v>
      </c>
      <c r="AG125" s="31">
        <v>29817.030999999999</v>
      </c>
      <c r="AH125" s="31">
        <v>53091.523000000001</v>
      </c>
      <c r="AI125" s="31">
        <v>60707.050999999999</v>
      </c>
      <c r="AJ125" s="31">
        <v>46273.887000000002</v>
      </c>
      <c r="AK125" s="31">
        <v>29099.539000000001</v>
      </c>
      <c r="AL125" s="31">
        <v>32393.241999999998</v>
      </c>
      <c r="AM125" s="31">
        <v>30105.776999999998</v>
      </c>
      <c r="AN125" s="31">
        <v>36319.065999999999</v>
      </c>
      <c r="AO125" s="31">
        <v>52938.199000000001</v>
      </c>
      <c r="AP125" s="31">
        <v>28956.643</v>
      </c>
      <c r="AQ125" s="31">
        <v>32804.328000000001</v>
      </c>
      <c r="AR125" s="31">
        <v>34992.667999999998</v>
      </c>
      <c r="AS125" s="31">
        <v>34687.957000000002</v>
      </c>
      <c r="AT125" s="31">
        <v>34933.949000000001</v>
      </c>
      <c r="AU125" s="31">
        <v>53267.211000000003</v>
      </c>
      <c r="AV125" s="31">
        <v>53176.035000000003</v>
      </c>
      <c r="AW125" s="31">
        <v>17286.982</v>
      </c>
      <c r="AX125" s="31">
        <v>17944.675999999999</v>
      </c>
      <c r="AY125" s="31">
        <v>48669.046999999999</v>
      </c>
      <c r="AZ125" s="31">
        <v>31770.936000000002</v>
      </c>
      <c r="BA125" s="31">
        <v>53126.487999999998</v>
      </c>
      <c r="BB125" s="31">
        <v>43770.737999999998</v>
      </c>
      <c r="BC125" s="31">
        <v>50445.097999999998</v>
      </c>
      <c r="BD125" s="31">
        <v>31379.059000000001</v>
      </c>
      <c r="BE125" s="31">
        <v>33815.101999999999</v>
      </c>
      <c r="BF125" s="31">
        <v>27089.407999999999</v>
      </c>
      <c r="BG125" s="31">
        <v>45421.565999999999</v>
      </c>
      <c r="BH125" s="31">
        <v>30377.863000000001</v>
      </c>
      <c r="BI125" s="31">
        <v>23761.9</v>
      </c>
      <c r="BJ125" s="31">
        <v>60755.004000000001</v>
      </c>
      <c r="BK125" s="31">
        <v>28137.365000000002</v>
      </c>
      <c r="BL125" s="31">
        <v>19726.330000000002</v>
      </c>
      <c r="BM125" s="31">
        <v>37954.563000000002</v>
      </c>
      <c r="BN125" s="31">
        <v>51858.957000000002</v>
      </c>
      <c r="BO125" s="31">
        <v>23935.607</v>
      </c>
      <c r="BP125" s="31">
        <v>39915.843999999997</v>
      </c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37"/>
      <c r="IS125" s="37"/>
      <c r="IT125" s="37"/>
      <c r="IU125" s="37"/>
      <c r="IV125" s="37"/>
      <c r="IW125" s="37"/>
      <c r="IX125" s="37"/>
      <c r="IY125" s="37"/>
      <c r="IZ125" s="37"/>
      <c r="JA125" s="37"/>
      <c r="JB125" s="37"/>
      <c r="JC125" s="37"/>
      <c r="JD125" s="37"/>
      <c r="JE125" s="37"/>
      <c r="JF125" s="37"/>
      <c r="JG125" s="37"/>
      <c r="JH125" s="37"/>
      <c r="JI125" s="37"/>
      <c r="JJ125" s="37"/>
      <c r="JK125" s="37"/>
      <c r="JL125" s="37"/>
      <c r="JM125" s="37"/>
      <c r="JN125" s="37"/>
      <c r="JO125" s="37"/>
      <c r="JP125" s="37"/>
      <c r="JQ125" s="37"/>
      <c r="JR125" s="37"/>
      <c r="JS125" s="37"/>
      <c r="JT125" s="37"/>
      <c r="JU125" s="37"/>
      <c r="JV125" s="37"/>
      <c r="JW125" s="37"/>
      <c r="JX125" s="37"/>
      <c r="JY125" s="37"/>
      <c r="JZ125" s="37"/>
      <c r="KA125" s="37"/>
      <c r="KB125" s="37"/>
      <c r="KC125" s="37"/>
      <c r="KD125" s="37"/>
      <c r="KE125" s="37"/>
      <c r="KF125" s="37"/>
      <c r="KG125" s="37"/>
      <c r="KH125" s="37"/>
      <c r="KI125" s="37"/>
      <c r="KJ125" s="37"/>
      <c r="KK125" s="37"/>
      <c r="KL125" s="37"/>
      <c r="KM125" s="37"/>
      <c r="KN125" s="37"/>
      <c r="KO125" s="37"/>
      <c r="KP125" s="37"/>
      <c r="KQ125" s="37"/>
      <c r="KR125" s="37"/>
      <c r="KS125" s="37"/>
      <c r="KT125" s="37"/>
      <c r="KU125" s="37"/>
      <c r="KV125" s="37"/>
      <c r="KW125" s="37"/>
      <c r="KX125" s="37"/>
      <c r="KY125" s="37"/>
      <c r="KZ125" s="37"/>
      <c r="LA125" s="37"/>
      <c r="LB125" s="37"/>
      <c r="LC125" s="37"/>
      <c r="LD125" s="37"/>
      <c r="LE125" s="37"/>
      <c r="LF125" s="37"/>
      <c r="LG125" s="37"/>
      <c r="LH125" s="37"/>
      <c r="LI125" s="37"/>
      <c r="LJ125" s="37"/>
      <c r="LK125" s="37"/>
      <c r="LL125" s="37"/>
      <c r="LM125" s="37"/>
      <c r="LN125" s="37"/>
      <c r="LO125" s="37"/>
      <c r="LP125" s="37"/>
      <c r="LQ125" s="37"/>
      <c r="LR125" s="37"/>
      <c r="LS125" s="37"/>
      <c r="LT125" s="37"/>
      <c r="LU125" s="37"/>
      <c r="LV125" s="37"/>
      <c r="LW125" s="37"/>
      <c r="LX125" s="37"/>
      <c r="LY125" s="37"/>
      <c r="LZ125" s="37"/>
      <c r="MA125" s="37"/>
      <c r="MB125" s="37"/>
      <c r="MC125" s="37"/>
      <c r="MD125" s="37"/>
      <c r="ME125" s="37"/>
      <c r="MF125" s="37"/>
      <c r="MG125" s="37"/>
      <c r="MH125" s="37"/>
      <c r="MI125" s="37"/>
      <c r="MJ125" s="37"/>
      <c r="MK125" s="37"/>
      <c r="ML125" s="37"/>
      <c r="MM125" s="37"/>
      <c r="MN125" s="37"/>
      <c r="MO125" s="37"/>
      <c r="MP125" s="37"/>
      <c r="MQ125" s="37"/>
      <c r="MR125" s="37"/>
      <c r="MS125" s="37"/>
      <c r="MT125" s="37"/>
      <c r="MU125" s="37"/>
      <c r="MV125" s="37"/>
      <c r="MW125" s="37"/>
      <c r="MX125" s="37"/>
      <c r="MY125" s="37"/>
      <c r="MZ125" s="37"/>
      <c r="NA125" s="37"/>
      <c r="NB125" s="37"/>
      <c r="NC125" s="37"/>
      <c r="ND125" s="37"/>
      <c r="NE125" s="37"/>
      <c r="NF125" s="37"/>
      <c r="NG125" s="37"/>
      <c r="NH125" s="37"/>
      <c r="NI125" s="37"/>
      <c r="NJ125" s="37"/>
      <c r="NK125" s="37"/>
      <c r="NL125" s="37"/>
      <c r="NM125" s="37"/>
      <c r="NN125" s="37"/>
      <c r="NO125" s="37"/>
      <c r="NP125" s="37"/>
      <c r="NQ125" s="37"/>
      <c r="NR125" s="37"/>
      <c r="NS125" s="37"/>
      <c r="NT125" s="37"/>
      <c r="NU125" s="37"/>
      <c r="NV125" s="37"/>
      <c r="NW125" s="37"/>
      <c r="NX125" s="37"/>
      <c r="NY125" s="37"/>
      <c r="NZ125" s="37"/>
      <c r="OA125" s="37"/>
      <c r="OB125" s="37"/>
      <c r="OC125" s="37"/>
      <c r="OD125" s="37"/>
      <c r="OE125" s="37"/>
      <c r="OF125" s="37"/>
      <c r="OG125" s="37"/>
      <c r="OH125" s="37"/>
      <c r="OI125" s="37"/>
      <c r="OJ125" s="37"/>
      <c r="OK125" s="37"/>
      <c r="OL125" s="37"/>
      <c r="OM125" s="10"/>
    </row>
    <row r="126" spans="1:403" s="16" customFormat="1" x14ac:dyDescent="0.25">
      <c r="A126" s="16" t="s">
        <v>52</v>
      </c>
      <c r="B126" s="16" t="s">
        <v>210</v>
      </c>
      <c r="C126" s="33">
        <v>26833.58</v>
      </c>
      <c r="D126" s="33">
        <v>37340.722999999998</v>
      </c>
      <c r="E126" s="33">
        <v>22124.210999999999</v>
      </c>
      <c r="F126" s="33">
        <v>22289.641</v>
      </c>
      <c r="G126" s="33">
        <v>26982.245999999999</v>
      </c>
      <c r="H126" s="33">
        <v>28281.576000000001</v>
      </c>
      <c r="I126" s="33">
        <v>39737.883000000002</v>
      </c>
      <c r="J126" s="33">
        <v>28195.85</v>
      </c>
      <c r="K126" s="33">
        <v>28430.648000000001</v>
      </c>
      <c r="L126" s="33">
        <v>28876.877</v>
      </c>
      <c r="M126" s="33">
        <v>40111.421999999999</v>
      </c>
      <c r="N126" s="33">
        <v>46093.77</v>
      </c>
      <c r="O126" s="33">
        <v>20612.335999999999</v>
      </c>
      <c r="P126" s="33">
        <v>20409.684000000001</v>
      </c>
      <c r="Q126" s="33">
        <v>22588.550999999999</v>
      </c>
      <c r="R126" s="33">
        <v>21158.960999999999</v>
      </c>
      <c r="S126" s="33">
        <v>25299.15</v>
      </c>
      <c r="T126" s="33">
        <v>19135.824000000001</v>
      </c>
      <c r="U126" s="33">
        <v>55354.766000000003</v>
      </c>
      <c r="V126" s="33">
        <v>28656.044999999998</v>
      </c>
      <c r="W126" s="33">
        <v>16224.353999999999</v>
      </c>
      <c r="X126" s="33">
        <v>29252.803</v>
      </c>
      <c r="Y126" s="33">
        <v>13561.933000000001</v>
      </c>
      <c r="Z126" s="33">
        <v>22701.976999999999</v>
      </c>
      <c r="AA126" s="33">
        <v>12375.76</v>
      </c>
      <c r="AB126" s="33">
        <v>20932.984</v>
      </c>
      <c r="AC126" s="33">
        <v>23570.305</v>
      </c>
      <c r="AD126" s="33">
        <v>41558.633000000002</v>
      </c>
      <c r="AE126" s="33">
        <v>31962.52</v>
      </c>
      <c r="AF126" s="33">
        <v>48014.745999999999</v>
      </c>
      <c r="AG126" s="33">
        <v>25883.576000000001</v>
      </c>
      <c r="AH126" s="33">
        <v>24297.384999999998</v>
      </c>
      <c r="AI126" s="33">
        <v>58843.57</v>
      </c>
      <c r="AJ126" s="33">
        <v>33167.773000000001</v>
      </c>
      <c r="AK126" s="33">
        <v>37450.608999999997</v>
      </c>
      <c r="AL126" s="33">
        <v>23342.059000000001</v>
      </c>
      <c r="AM126" s="33">
        <v>20700.313999999998</v>
      </c>
      <c r="AN126" s="33">
        <v>19781.93</v>
      </c>
      <c r="AO126" s="33">
        <v>46794.031000000003</v>
      </c>
      <c r="AP126" s="33">
        <v>39962.527000000002</v>
      </c>
      <c r="AQ126" s="33">
        <v>17368.151999999998</v>
      </c>
      <c r="AR126" s="33">
        <v>26367.759999999998</v>
      </c>
      <c r="AS126" s="33">
        <v>30274.949000000001</v>
      </c>
      <c r="AT126" s="33">
        <v>31001.611000000001</v>
      </c>
      <c r="AU126" s="33">
        <v>28527.405999999999</v>
      </c>
      <c r="AV126" s="33">
        <v>48608.894999999997</v>
      </c>
      <c r="AW126" s="33">
        <v>21274.055</v>
      </c>
      <c r="AX126" s="33">
        <v>25141.215</v>
      </c>
      <c r="AY126" s="33">
        <v>26431.197</v>
      </c>
      <c r="AZ126" s="33">
        <v>17346.881000000001</v>
      </c>
      <c r="BA126" s="33">
        <v>26636.021000000001</v>
      </c>
      <c r="BB126" s="33">
        <v>30867.365000000002</v>
      </c>
      <c r="BC126" s="33">
        <v>29461.653999999999</v>
      </c>
      <c r="BD126" s="33">
        <v>30737.526999999998</v>
      </c>
      <c r="BE126" s="33">
        <v>32368.936000000002</v>
      </c>
      <c r="BF126" s="33">
        <v>17577.105</v>
      </c>
      <c r="BG126" s="33">
        <v>46169.453000000001</v>
      </c>
      <c r="BH126" s="33">
        <v>22521.65</v>
      </c>
      <c r="BI126" s="33">
        <v>28172.613000000001</v>
      </c>
      <c r="BJ126" s="33">
        <v>56077.156000000003</v>
      </c>
      <c r="BK126" s="33">
        <v>16532.982</v>
      </c>
      <c r="BL126" s="33">
        <v>43719.398000000001</v>
      </c>
      <c r="BM126" s="33">
        <v>25872.544999999998</v>
      </c>
      <c r="BN126" s="33">
        <v>41477.277000000002</v>
      </c>
      <c r="BO126" s="33">
        <v>14592.885</v>
      </c>
      <c r="BP126" s="33">
        <v>38179.695</v>
      </c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  <c r="EN126" s="38"/>
      <c r="EO126" s="38"/>
      <c r="EP126" s="38"/>
      <c r="EQ126" s="38"/>
      <c r="ER126" s="38"/>
      <c r="ES126" s="38"/>
      <c r="ET126" s="38"/>
      <c r="EU126" s="38"/>
      <c r="EV126" s="38"/>
      <c r="EW126" s="38"/>
      <c r="EX126" s="38"/>
      <c r="EY126" s="38"/>
      <c r="EZ126" s="38"/>
      <c r="FA126" s="38"/>
      <c r="FB126" s="38"/>
      <c r="FC126" s="38"/>
      <c r="FD126" s="38"/>
      <c r="FE126" s="38"/>
      <c r="FF126" s="38"/>
      <c r="FG126" s="38"/>
      <c r="FH126" s="38"/>
      <c r="FI126" s="38"/>
      <c r="FJ126" s="38"/>
      <c r="FK126" s="38"/>
      <c r="FL126" s="38"/>
      <c r="FM126" s="38"/>
      <c r="FN126" s="38"/>
      <c r="FO126" s="38"/>
      <c r="FP126" s="38"/>
      <c r="FQ126" s="38"/>
      <c r="FR126" s="38"/>
      <c r="FS126" s="38"/>
      <c r="FT126" s="38"/>
      <c r="FU126" s="38"/>
      <c r="FV126" s="38"/>
      <c r="FW126" s="38"/>
      <c r="FX126" s="38"/>
      <c r="FY126" s="38"/>
      <c r="FZ126" s="38"/>
      <c r="GA126" s="38"/>
      <c r="GB126" s="38"/>
      <c r="GC126" s="38"/>
      <c r="GD126" s="38"/>
      <c r="GE126" s="38"/>
      <c r="GF126" s="38"/>
      <c r="GG126" s="38"/>
      <c r="GH126" s="38"/>
      <c r="GI126" s="38"/>
      <c r="GJ126" s="38"/>
      <c r="GK126" s="38"/>
      <c r="GL126" s="38"/>
      <c r="GM126" s="38"/>
      <c r="GN126" s="38"/>
      <c r="GO126" s="38"/>
      <c r="GP126" s="38"/>
      <c r="GQ126" s="38"/>
      <c r="GR126" s="38"/>
      <c r="GS126" s="38"/>
      <c r="GT126" s="38"/>
      <c r="GU126" s="38"/>
      <c r="GV126" s="38"/>
      <c r="GW126" s="38"/>
      <c r="GX126" s="38"/>
      <c r="GY126" s="38"/>
      <c r="GZ126" s="38"/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8"/>
      <c r="HM126" s="38"/>
      <c r="HN126" s="38"/>
      <c r="HO126" s="38"/>
      <c r="HP126" s="38"/>
      <c r="HQ126" s="38"/>
      <c r="HR126" s="38"/>
      <c r="HS126" s="38"/>
      <c r="HT126" s="38"/>
      <c r="HU126" s="38"/>
      <c r="HV126" s="38"/>
      <c r="HW126" s="38"/>
      <c r="HX126" s="38"/>
      <c r="HY126" s="38"/>
      <c r="HZ126" s="38"/>
      <c r="IA126" s="38"/>
      <c r="IB126" s="38"/>
      <c r="IC126" s="38"/>
      <c r="ID126" s="38"/>
      <c r="IE126" s="38"/>
      <c r="IF126" s="38"/>
      <c r="IG126" s="38"/>
      <c r="IH126" s="38"/>
      <c r="II126" s="38"/>
      <c r="IJ126" s="38"/>
      <c r="IK126" s="38"/>
      <c r="IL126" s="38"/>
      <c r="IM126" s="38"/>
      <c r="IN126" s="38"/>
      <c r="IO126" s="38"/>
      <c r="IP126" s="38"/>
      <c r="IQ126" s="38"/>
      <c r="IR126" s="38"/>
      <c r="IS126" s="38"/>
      <c r="IT126" s="38"/>
      <c r="IU126" s="38"/>
      <c r="IV126" s="38"/>
      <c r="IW126" s="38"/>
      <c r="IX126" s="38"/>
      <c r="IY126" s="38"/>
      <c r="IZ126" s="38"/>
      <c r="JA126" s="38"/>
      <c r="JB126" s="38"/>
      <c r="JC126" s="38"/>
      <c r="JD126" s="38"/>
      <c r="JE126" s="38"/>
      <c r="JF126" s="38"/>
      <c r="JG126" s="38"/>
      <c r="JH126" s="38"/>
      <c r="JI126" s="38"/>
      <c r="JJ126" s="38"/>
      <c r="JK126" s="38"/>
      <c r="JL126" s="38"/>
      <c r="JM126" s="38"/>
      <c r="JN126" s="38"/>
      <c r="JO126" s="38"/>
      <c r="JP126" s="38"/>
      <c r="JQ126" s="38"/>
      <c r="JR126" s="38"/>
      <c r="JS126" s="38"/>
      <c r="JT126" s="38"/>
      <c r="JU126" s="38"/>
      <c r="JV126" s="38"/>
      <c r="JW126" s="38"/>
      <c r="JX126" s="38"/>
      <c r="JY126" s="38"/>
      <c r="JZ126" s="38"/>
      <c r="KA126" s="38"/>
      <c r="KB126" s="38"/>
      <c r="KC126" s="38"/>
      <c r="KD126" s="38"/>
      <c r="KE126" s="38"/>
      <c r="KF126" s="38"/>
      <c r="KG126" s="38"/>
      <c r="KH126" s="38"/>
      <c r="KI126" s="38"/>
      <c r="KJ126" s="38"/>
      <c r="KK126" s="38"/>
      <c r="KL126" s="38"/>
      <c r="KM126" s="38"/>
      <c r="KN126" s="38"/>
      <c r="KO126" s="38"/>
      <c r="KP126" s="38"/>
      <c r="KQ126" s="38"/>
      <c r="KR126" s="38"/>
      <c r="KS126" s="38"/>
      <c r="KT126" s="38"/>
      <c r="KU126" s="38"/>
      <c r="KV126" s="38"/>
      <c r="KW126" s="38"/>
      <c r="KX126" s="38"/>
      <c r="KY126" s="38"/>
      <c r="KZ126" s="38"/>
      <c r="LA126" s="38"/>
      <c r="LB126" s="38"/>
      <c r="LC126" s="38"/>
      <c r="LD126" s="38"/>
      <c r="LE126" s="38"/>
      <c r="LF126" s="38"/>
      <c r="LG126" s="38"/>
      <c r="LH126" s="38"/>
      <c r="LI126" s="38"/>
      <c r="LJ126" s="38"/>
      <c r="LK126" s="38"/>
      <c r="LL126" s="38"/>
      <c r="LM126" s="38"/>
      <c r="LN126" s="38"/>
      <c r="LO126" s="38"/>
      <c r="LP126" s="38"/>
      <c r="LQ126" s="38"/>
      <c r="LR126" s="38"/>
      <c r="LS126" s="38"/>
      <c r="LT126" s="38"/>
      <c r="LU126" s="38"/>
      <c r="LV126" s="38"/>
      <c r="LW126" s="38"/>
      <c r="LX126" s="38"/>
      <c r="LY126" s="38"/>
      <c r="LZ126" s="38"/>
      <c r="MA126" s="38"/>
      <c r="MB126" s="38"/>
      <c r="MC126" s="38"/>
      <c r="MD126" s="38"/>
      <c r="ME126" s="38"/>
      <c r="MF126" s="38"/>
      <c r="MG126" s="38"/>
      <c r="MH126" s="38"/>
      <c r="MI126" s="38"/>
      <c r="MJ126" s="38"/>
      <c r="MK126" s="38"/>
      <c r="ML126" s="38"/>
      <c r="MM126" s="38"/>
      <c r="MN126" s="38"/>
      <c r="MO126" s="38"/>
      <c r="MP126" s="38"/>
      <c r="MQ126" s="38"/>
      <c r="MR126" s="38"/>
      <c r="MS126" s="38"/>
      <c r="MT126" s="38"/>
      <c r="MU126" s="38"/>
      <c r="MV126" s="38"/>
      <c r="MW126" s="38"/>
      <c r="MX126" s="38"/>
      <c r="MY126" s="38"/>
      <c r="MZ126" s="38"/>
      <c r="NA126" s="38"/>
      <c r="NB126" s="38"/>
      <c r="NC126" s="38"/>
      <c r="ND126" s="38"/>
      <c r="NE126" s="38"/>
      <c r="NF126" s="38"/>
      <c r="NG126" s="38"/>
      <c r="NH126" s="38"/>
      <c r="NI126" s="38"/>
      <c r="NJ126" s="38"/>
      <c r="NK126" s="38"/>
      <c r="NL126" s="38"/>
      <c r="NM126" s="38"/>
      <c r="NN126" s="38"/>
      <c r="NO126" s="38"/>
      <c r="NP126" s="38"/>
      <c r="NQ126" s="38"/>
      <c r="NR126" s="38"/>
      <c r="NS126" s="38"/>
      <c r="NT126" s="38"/>
      <c r="NU126" s="38"/>
      <c r="NV126" s="38"/>
      <c r="NW126" s="38"/>
      <c r="NX126" s="38"/>
      <c r="NY126" s="38"/>
      <c r="NZ126" s="38"/>
      <c r="OA126" s="38"/>
      <c r="OB126" s="38"/>
      <c r="OC126" s="38"/>
      <c r="OD126" s="38"/>
      <c r="OE126" s="38"/>
      <c r="OF126" s="38"/>
      <c r="OG126" s="38"/>
      <c r="OH126" s="38"/>
      <c r="OI126" s="38"/>
      <c r="OJ126" s="38"/>
      <c r="OK126" s="38"/>
      <c r="OL126" s="38"/>
    </row>
    <row r="127" spans="1:403" s="9" customFormat="1" x14ac:dyDescent="0.25">
      <c r="A127" s="9" t="s">
        <v>52</v>
      </c>
      <c r="B127" s="9" t="s">
        <v>211</v>
      </c>
      <c r="C127" s="31">
        <v>850.57399999999996</v>
      </c>
      <c r="D127" s="31">
        <v>1155.865</v>
      </c>
      <c r="E127" s="31">
        <v>1129.998</v>
      </c>
      <c r="F127" s="31">
        <v>1285.347</v>
      </c>
      <c r="G127" s="31">
        <v>954.79600000000005</v>
      </c>
      <c r="H127" s="31">
        <v>1652.422</v>
      </c>
      <c r="I127" s="31">
        <v>1326.1479999999999</v>
      </c>
      <c r="J127" s="31">
        <v>1386.6759999999999</v>
      </c>
      <c r="K127" s="31" t="s">
        <v>326</v>
      </c>
      <c r="L127" s="31">
        <v>1017.188</v>
      </c>
      <c r="M127" s="31">
        <v>1536.5709999999999</v>
      </c>
      <c r="N127" s="31">
        <v>2164.8519999999999</v>
      </c>
      <c r="O127" s="31">
        <v>1399.4559999999999</v>
      </c>
      <c r="P127" s="31" t="s">
        <v>326</v>
      </c>
      <c r="Q127" s="31" t="s">
        <v>326</v>
      </c>
      <c r="R127" s="31" t="s">
        <v>326</v>
      </c>
      <c r="S127" s="31">
        <v>1068.335</v>
      </c>
      <c r="T127" s="31">
        <v>949.98599999999999</v>
      </c>
      <c r="U127" s="31">
        <v>1425.0070000000001</v>
      </c>
      <c r="V127" s="31">
        <v>959.125</v>
      </c>
      <c r="W127" s="31">
        <v>1016.901</v>
      </c>
      <c r="X127" s="31" t="s">
        <v>326</v>
      </c>
      <c r="Y127" s="31" t="s">
        <v>326</v>
      </c>
      <c r="Z127" s="31">
        <v>904.54600000000005</v>
      </c>
      <c r="AA127" s="31">
        <v>1123.3800000000001</v>
      </c>
      <c r="AB127" s="31" t="s">
        <v>326</v>
      </c>
      <c r="AC127" s="31" t="s">
        <v>326</v>
      </c>
      <c r="AD127" s="31">
        <v>1132.2829999999999</v>
      </c>
      <c r="AE127" s="31">
        <v>1836.538</v>
      </c>
      <c r="AF127" s="31">
        <v>1282.8510000000001</v>
      </c>
      <c r="AG127" s="31" t="s">
        <v>326</v>
      </c>
      <c r="AH127" s="31">
        <v>1354.509</v>
      </c>
      <c r="AI127" s="31">
        <v>2333.056</v>
      </c>
      <c r="AJ127" s="31">
        <v>1338.9860000000001</v>
      </c>
      <c r="AK127" s="31" t="s">
        <v>326</v>
      </c>
      <c r="AL127" s="31" t="s">
        <v>326</v>
      </c>
      <c r="AM127" s="31" t="s">
        <v>326</v>
      </c>
      <c r="AN127" s="31">
        <v>1055.826</v>
      </c>
      <c r="AO127" s="31">
        <v>1064.0070000000001</v>
      </c>
      <c r="AP127" s="31">
        <v>1424.7280000000001</v>
      </c>
      <c r="AQ127" s="31">
        <v>1147.729</v>
      </c>
      <c r="AR127" s="31">
        <v>2497.5419999999999</v>
      </c>
      <c r="AS127" s="31" t="s">
        <v>326</v>
      </c>
      <c r="AT127" s="31">
        <v>1221.4010000000001</v>
      </c>
      <c r="AU127" s="31">
        <v>2745.3139999999999</v>
      </c>
      <c r="AV127" s="31">
        <v>1261.992</v>
      </c>
      <c r="AW127" s="31" t="s">
        <v>326</v>
      </c>
      <c r="AX127" s="31" t="s">
        <v>326</v>
      </c>
      <c r="AY127" s="31" t="s">
        <v>326</v>
      </c>
      <c r="AZ127" s="31">
        <v>1043.47</v>
      </c>
      <c r="BA127" s="31">
        <v>1248.385</v>
      </c>
      <c r="BB127" s="31">
        <v>1361.8030000000001</v>
      </c>
      <c r="BC127" s="31">
        <v>1471.261</v>
      </c>
      <c r="BD127" s="31">
        <v>1056.5039999999999</v>
      </c>
      <c r="BE127" s="31">
        <v>1687.6389999999999</v>
      </c>
      <c r="BF127" s="31" t="s">
        <v>326</v>
      </c>
      <c r="BG127" s="31">
        <v>2165.4879999999998</v>
      </c>
      <c r="BH127" s="31" t="s">
        <v>326</v>
      </c>
      <c r="BI127" s="31">
        <v>930.41</v>
      </c>
      <c r="BJ127" s="31">
        <v>1734.778</v>
      </c>
      <c r="BK127" s="31">
        <v>1542.8720000000001</v>
      </c>
      <c r="BL127" s="31" t="s">
        <v>326</v>
      </c>
      <c r="BM127" s="31">
        <v>1011.678</v>
      </c>
      <c r="BN127" s="31">
        <v>1272.6600000000001</v>
      </c>
      <c r="BO127" s="31" t="s">
        <v>326</v>
      </c>
      <c r="BP127" s="31" t="s">
        <v>326</v>
      </c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37"/>
      <c r="IS127" s="37"/>
      <c r="IT127" s="37"/>
      <c r="IU127" s="37"/>
      <c r="IV127" s="37"/>
      <c r="IW127" s="37"/>
      <c r="IX127" s="37"/>
      <c r="IY127" s="37"/>
      <c r="IZ127" s="37"/>
      <c r="JA127" s="37"/>
      <c r="JB127" s="37"/>
      <c r="JC127" s="37"/>
      <c r="JD127" s="37"/>
      <c r="JE127" s="37"/>
      <c r="JF127" s="37"/>
      <c r="JG127" s="37"/>
      <c r="JH127" s="37"/>
      <c r="JI127" s="37"/>
      <c r="JJ127" s="37"/>
      <c r="JK127" s="37"/>
      <c r="JL127" s="37"/>
      <c r="JM127" s="37"/>
      <c r="JN127" s="37"/>
      <c r="JO127" s="37"/>
      <c r="JP127" s="37"/>
      <c r="JQ127" s="37"/>
      <c r="JR127" s="37"/>
      <c r="JS127" s="37"/>
      <c r="JT127" s="37"/>
      <c r="JU127" s="37"/>
      <c r="JV127" s="37"/>
      <c r="JW127" s="37"/>
      <c r="JX127" s="37"/>
      <c r="JY127" s="37"/>
      <c r="JZ127" s="37"/>
      <c r="KA127" s="37"/>
      <c r="KB127" s="37"/>
      <c r="KC127" s="37"/>
      <c r="KD127" s="37"/>
      <c r="KE127" s="37"/>
      <c r="KF127" s="37"/>
      <c r="KG127" s="37"/>
      <c r="KH127" s="37"/>
      <c r="KI127" s="37"/>
      <c r="KJ127" s="37"/>
      <c r="KK127" s="37"/>
      <c r="KL127" s="37"/>
      <c r="KM127" s="37"/>
      <c r="KN127" s="37"/>
      <c r="KO127" s="37"/>
      <c r="KP127" s="37"/>
      <c r="KQ127" s="37"/>
      <c r="KR127" s="37"/>
      <c r="KS127" s="37"/>
      <c r="KT127" s="37"/>
      <c r="KU127" s="37"/>
      <c r="KV127" s="37"/>
      <c r="KW127" s="37"/>
      <c r="KX127" s="37"/>
      <c r="KY127" s="37"/>
      <c r="KZ127" s="37"/>
      <c r="LA127" s="37"/>
      <c r="LB127" s="37"/>
      <c r="LC127" s="37"/>
      <c r="LD127" s="37"/>
      <c r="LE127" s="37"/>
      <c r="LF127" s="37"/>
      <c r="LG127" s="37"/>
      <c r="LH127" s="37"/>
      <c r="LI127" s="37"/>
      <c r="LJ127" s="37"/>
      <c r="LK127" s="37"/>
      <c r="LL127" s="37"/>
      <c r="LM127" s="37"/>
      <c r="LN127" s="37"/>
      <c r="LO127" s="37"/>
      <c r="LP127" s="37"/>
      <c r="LQ127" s="37"/>
      <c r="LR127" s="37"/>
      <c r="LS127" s="37"/>
      <c r="LT127" s="37"/>
      <c r="LU127" s="37"/>
      <c r="LV127" s="37"/>
      <c r="LW127" s="37"/>
      <c r="LX127" s="37"/>
      <c r="LY127" s="37"/>
      <c r="LZ127" s="37"/>
      <c r="MA127" s="37"/>
      <c r="MB127" s="37"/>
      <c r="MC127" s="37"/>
      <c r="MD127" s="37"/>
      <c r="ME127" s="37"/>
      <c r="MF127" s="37"/>
      <c r="MG127" s="37"/>
      <c r="MH127" s="37"/>
      <c r="MI127" s="37"/>
      <c r="MJ127" s="37"/>
      <c r="MK127" s="37"/>
      <c r="ML127" s="37"/>
      <c r="MM127" s="37"/>
      <c r="MN127" s="37"/>
      <c r="MO127" s="37"/>
      <c r="MP127" s="37"/>
      <c r="MQ127" s="37"/>
      <c r="MR127" s="37"/>
      <c r="MS127" s="37"/>
      <c r="MT127" s="37"/>
      <c r="MU127" s="37"/>
      <c r="MV127" s="37"/>
      <c r="MW127" s="37"/>
      <c r="MX127" s="37"/>
      <c r="MY127" s="37"/>
      <c r="MZ127" s="37"/>
      <c r="NA127" s="37"/>
      <c r="NB127" s="37"/>
      <c r="NC127" s="37"/>
      <c r="ND127" s="37"/>
      <c r="NE127" s="37"/>
      <c r="NF127" s="37"/>
      <c r="NG127" s="37"/>
      <c r="NH127" s="37"/>
      <c r="NI127" s="37"/>
      <c r="NJ127" s="37"/>
      <c r="NK127" s="37"/>
      <c r="NL127" s="37"/>
      <c r="NM127" s="37"/>
      <c r="NN127" s="37"/>
      <c r="NO127" s="37"/>
      <c r="NP127" s="37"/>
      <c r="NQ127" s="37"/>
      <c r="NR127" s="37"/>
      <c r="NS127" s="37"/>
      <c r="NT127" s="37"/>
      <c r="NU127" s="37"/>
      <c r="NV127" s="37"/>
      <c r="NW127" s="37"/>
      <c r="NX127" s="37"/>
      <c r="NY127" s="37"/>
      <c r="NZ127" s="37"/>
      <c r="OA127" s="37"/>
      <c r="OB127" s="37"/>
      <c r="OC127" s="37"/>
      <c r="OD127" s="37"/>
      <c r="OE127" s="37"/>
      <c r="OF127" s="37"/>
      <c r="OG127" s="37"/>
      <c r="OH127" s="37"/>
      <c r="OI127" s="37"/>
      <c r="OJ127" s="37"/>
      <c r="OK127" s="37"/>
      <c r="OL127" s="37"/>
      <c r="OM127" s="10"/>
    </row>
    <row r="128" spans="1:403" s="16" customFormat="1" x14ac:dyDescent="0.25">
      <c r="A128" s="16" t="s">
        <v>52</v>
      </c>
      <c r="B128" s="16" t="s">
        <v>212</v>
      </c>
      <c r="C128" s="33">
        <v>2463.4479999999999</v>
      </c>
      <c r="D128" s="33">
        <v>4519.7380000000003</v>
      </c>
      <c r="E128" s="33">
        <v>3472.4879999999998</v>
      </c>
      <c r="F128" s="33">
        <v>2413.7190000000001</v>
      </c>
      <c r="G128" s="33">
        <v>4646.9759999999997</v>
      </c>
      <c r="H128" s="33">
        <v>4576.2079999999996</v>
      </c>
      <c r="I128" s="33">
        <v>6008.1679999999997</v>
      </c>
      <c r="J128" s="33">
        <v>5639.4589999999998</v>
      </c>
      <c r="K128" s="33">
        <v>3350.29</v>
      </c>
      <c r="L128" s="33">
        <v>4304.22</v>
      </c>
      <c r="M128" s="33">
        <v>3976.596</v>
      </c>
      <c r="N128" s="33">
        <v>9114.5560000000005</v>
      </c>
      <c r="O128" s="33">
        <v>3541.3409999999999</v>
      </c>
      <c r="P128" s="33">
        <v>2692.7280000000001</v>
      </c>
      <c r="Q128" s="33">
        <v>4375.7669999999998</v>
      </c>
      <c r="R128" s="33">
        <v>1636.24</v>
      </c>
      <c r="S128" s="33">
        <v>3947.2109999999998</v>
      </c>
      <c r="T128" s="33">
        <v>3001.431</v>
      </c>
      <c r="U128" s="33">
        <v>7263.5770000000002</v>
      </c>
      <c r="V128" s="33">
        <v>4378.2790000000005</v>
      </c>
      <c r="W128" s="33">
        <v>3515.9479999999999</v>
      </c>
      <c r="X128" s="33">
        <v>2945.442</v>
      </c>
      <c r="Y128" s="33">
        <v>2837.614</v>
      </c>
      <c r="Z128" s="33">
        <v>3286.732</v>
      </c>
      <c r="AA128" s="33">
        <v>5298.5969999999998</v>
      </c>
      <c r="AB128" s="33">
        <v>2579.0309999999999</v>
      </c>
      <c r="AC128" s="33">
        <v>2491.2420000000002</v>
      </c>
      <c r="AD128" s="33">
        <v>3057.5709999999999</v>
      </c>
      <c r="AE128" s="33">
        <v>4786.2129999999997</v>
      </c>
      <c r="AF128" s="33">
        <v>5598.4409999999998</v>
      </c>
      <c r="AG128" s="33">
        <v>3194.69</v>
      </c>
      <c r="AH128" s="33">
        <v>8594.4189999999999</v>
      </c>
      <c r="AI128" s="33">
        <v>7163.9530000000004</v>
      </c>
      <c r="AJ128" s="33">
        <v>5920.8370000000004</v>
      </c>
      <c r="AK128" s="33">
        <v>2331.9940000000001</v>
      </c>
      <c r="AL128" s="33">
        <v>3471.143</v>
      </c>
      <c r="AM128" s="33">
        <v>3039.77</v>
      </c>
      <c r="AN128" s="33">
        <v>4272.402</v>
      </c>
      <c r="AO128" s="33">
        <v>5243.1289999999999</v>
      </c>
      <c r="AP128" s="33">
        <v>4666.8239999999996</v>
      </c>
      <c r="AQ128" s="33">
        <v>3400.2089999999998</v>
      </c>
      <c r="AR128" s="33">
        <v>8911.4429999999993</v>
      </c>
      <c r="AS128" s="33">
        <v>4423.1149999999998</v>
      </c>
      <c r="AT128" s="33">
        <v>5112.5630000000001</v>
      </c>
      <c r="AU128" s="33">
        <v>8075.09</v>
      </c>
      <c r="AV128" s="33">
        <v>4790.5469999999996</v>
      </c>
      <c r="AW128" s="33">
        <v>1845.4079999999999</v>
      </c>
      <c r="AX128" s="33">
        <v>3716.2420000000002</v>
      </c>
      <c r="AY128" s="33">
        <v>3268.384</v>
      </c>
      <c r="AZ128" s="33">
        <v>3875.09</v>
      </c>
      <c r="BA128" s="33">
        <v>4603.4520000000002</v>
      </c>
      <c r="BB128" s="33">
        <v>4755.777</v>
      </c>
      <c r="BC128" s="33">
        <v>5857.9170000000004</v>
      </c>
      <c r="BD128" s="33">
        <v>3908.8249999999998</v>
      </c>
      <c r="BE128" s="33">
        <v>5078.3339999999998</v>
      </c>
      <c r="BF128" s="33">
        <v>2363.9090000000001</v>
      </c>
      <c r="BG128" s="33">
        <v>6419.3580000000002</v>
      </c>
      <c r="BH128" s="33">
        <v>2599.297</v>
      </c>
      <c r="BI128" s="33">
        <v>3227.4989999999998</v>
      </c>
      <c r="BJ128" s="33">
        <v>7265.0680000000002</v>
      </c>
      <c r="BK128" s="33">
        <v>4053.9520000000002</v>
      </c>
      <c r="BL128" s="33">
        <v>2019.9110000000001</v>
      </c>
      <c r="BM128" s="33">
        <v>4014.4740000000002</v>
      </c>
      <c r="BN128" s="33">
        <v>6842.1970000000001</v>
      </c>
      <c r="BO128" s="33">
        <v>1573.989</v>
      </c>
      <c r="BP128" s="33">
        <v>3732.473</v>
      </c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  <c r="EN128" s="38"/>
      <c r="EO128" s="38"/>
      <c r="EP128" s="38"/>
      <c r="EQ128" s="38"/>
      <c r="ER128" s="38"/>
      <c r="ES128" s="38"/>
      <c r="ET128" s="38"/>
      <c r="EU128" s="38"/>
      <c r="EV128" s="38"/>
      <c r="EW128" s="38"/>
      <c r="EX128" s="38"/>
      <c r="EY128" s="38"/>
      <c r="EZ128" s="38"/>
      <c r="FA128" s="38"/>
      <c r="FB128" s="38"/>
      <c r="FC128" s="38"/>
      <c r="FD128" s="38"/>
      <c r="FE128" s="38"/>
      <c r="FF128" s="38"/>
      <c r="FG128" s="38"/>
      <c r="FH128" s="38"/>
      <c r="FI128" s="38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  <c r="HI128" s="38"/>
      <c r="HJ128" s="38"/>
      <c r="HK128" s="38"/>
      <c r="HL128" s="38"/>
      <c r="HM128" s="38"/>
      <c r="HN128" s="38"/>
      <c r="HO128" s="38"/>
      <c r="HP128" s="38"/>
      <c r="HQ128" s="38"/>
      <c r="HR128" s="38"/>
      <c r="HS128" s="38"/>
      <c r="HT128" s="38"/>
      <c r="HU128" s="38"/>
      <c r="HV128" s="38"/>
      <c r="HW128" s="38"/>
      <c r="HX128" s="38"/>
      <c r="HY128" s="38"/>
      <c r="HZ128" s="38"/>
      <c r="IA128" s="38"/>
      <c r="IB128" s="38"/>
      <c r="IC128" s="38"/>
      <c r="ID128" s="38"/>
      <c r="IE128" s="38"/>
      <c r="IF128" s="38"/>
      <c r="IG128" s="38"/>
      <c r="IH128" s="38"/>
      <c r="II128" s="38"/>
      <c r="IJ128" s="38"/>
      <c r="IK128" s="38"/>
      <c r="IL128" s="38"/>
      <c r="IM128" s="38"/>
      <c r="IN128" s="38"/>
      <c r="IO128" s="38"/>
      <c r="IP128" s="38"/>
      <c r="IQ128" s="38"/>
      <c r="IR128" s="38"/>
      <c r="IS128" s="38"/>
      <c r="IT128" s="38"/>
      <c r="IU128" s="38"/>
      <c r="IV128" s="38"/>
      <c r="IW128" s="38"/>
      <c r="IX128" s="38"/>
      <c r="IY128" s="38"/>
      <c r="IZ128" s="38"/>
      <c r="JA128" s="38"/>
      <c r="JB128" s="38"/>
      <c r="JC128" s="38"/>
      <c r="JD128" s="38"/>
      <c r="JE128" s="38"/>
      <c r="JF128" s="38"/>
      <c r="JG128" s="38"/>
      <c r="JH128" s="38"/>
      <c r="JI128" s="38"/>
      <c r="JJ128" s="38"/>
      <c r="JK128" s="38"/>
      <c r="JL128" s="38"/>
      <c r="JM128" s="38"/>
      <c r="JN128" s="38"/>
      <c r="JO128" s="38"/>
      <c r="JP128" s="38"/>
      <c r="JQ128" s="38"/>
      <c r="JR128" s="38"/>
      <c r="JS128" s="38"/>
      <c r="JT128" s="38"/>
      <c r="JU128" s="38"/>
      <c r="JV128" s="38"/>
      <c r="JW128" s="38"/>
      <c r="JX128" s="38"/>
      <c r="JY128" s="38"/>
      <c r="JZ128" s="38"/>
      <c r="KA128" s="38"/>
      <c r="KB128" s="38"/>
      <c r="KC128" s="38"/>
      <c r="KD128" s="38"/>
      <c r="KE128" s="38"/>
      <c r="KF128" s="38"/>
      <c r="KG128" s="38"/>
      <c r="KH128" s="38"/>
      <c r="KI128" s="38"/>
      <c r="KJ128" s="38"/>
      <c r="KK128" s="38"/>
      <c r="KL128" s="38"/>
      <c r="KM128" s="38"/>
      <c r="KN128" s="38"/>
      <c r="KO128" s="38"/>
      <c r="KP128" s="38"/>
      <c r="KQ128" s="38"/>
      <c r="KR128" s="38"/>
      <c r="KS128" s="38"/>
      <c r="KT128" s="38"/>
      <c r="KU128" s="38"/>
      <c r="KV128" s="38"/>
      <c r="KW128" s="38"/>
      <c r="KX128" s="38"/>
      <c r="KY128" s="38"/>
      <c r="KZ128" s="38"/>
      <c r="LA128" s="38"/>
      <c r="LB128" s="38"/>
      <c r="LC128" s="38"/>
      <c r="LD128" s="38"/>
      <c r="LE128" s="38"/>
      <c r="LF128" s="38"/>
      <c r="LG128" s="38"/>
      <c r="LH128" s="38"/>
      <c r="LI128" s="38"/>
      <c r="LJ128" s="38"/>
      <c r="LK128" s="38"/>
      <c r="LL128" s="38"/>
      <c r="LM128" s="38"/>
      <c r="LN128" s="38"/>
      <c r="LO128" s="38"/>
      <c r="LP128" s="38"/>
      <c r="LQ128" s="38"/>
      <c r="LR128" s="38"/>
      <c r="LS128" s="38"/>
      <c r="LT128" s="38"/>
      <c r="LU128" s="38"/>
      <c r="LV128" s="38"/>
      <c r="LW128" s="38"/>
      <c r="LX128" s="38"/>
      <c r="LY128" s="38"/>
      <c r="LZ128" s="38"/>
      <c r="MA128" s="38"/>
      <c r="MB128" s="38"/>
      <c r="MC128" s="38"/>
      <c r="MD128" s="38"/>
      <c r="ME128" s="38"/>
      <c r="MF128" s="38"/>
      <c r="MG128" s="38"/>
      <c r="MH128" s="38"/>
      <c r="MI128" s="38"/>
      <c r="MJ128" s="38"/>
      <c r="MK128" s="38"/>
      <c r="ML128" s="38"/>
      <c r="MM128" s="38"/>
      <c r="MN128" s="38"/>
      <c r="MO128" s="38"/>
      <c r="MP128" s="38"/>
      <c r="MQ128" s="38"/>
      <c r="MR128" s="38"/>
      <c r="MS128" s="38"/>
      <c r="MT128" s="38"/>
      <c r="MU128" s="38"/>
      <c r="MV128" s="38"/>
      <c r="MW128" s="38"/>
      <c r="MX128" s="38"/>
      <c r="MY128" s="38"/>
      <c r="MZ128" s="38"/>
      <c r="NA128" s="38"/>
      <c r="NB128" s="38"/>
      <c r="NC128" s="38"/>
      <c r="ND128" s="38"/>
      <c r="NE128" s="38"/>
      <c r="NF128" s="38"/>
      <c r="NG128" s="38"/>
      <c r="NH128" s="38"/>
      <c r="NI128" s="38"/>
      <c r="NJ128" s="38"/>
      <c r="NK128" s="38"/>
      <c r="NL128" s="38"/>
      <c r="NM128" s="38"/>
      <c r="NN128" s="38"/>
      <c r="NO128" s="38"/>
      <c r="NP128" s="38"/>
      <c r="NQ128" s="38"/>
      <c r="NR128" s="38"/>
      <c r="NS128" s="38"/>
      <c r="NT128" s="38"/>
      <c r="NU128" s="38"/>
      <c r="NV128" s="38"/>
      <c r="NW128" s="38"/>
      <c r="NX128" s="38"/>
      <c r="NY128" s="38"/>
      <c r="NZ128" s="38"/>
      <c r="OA128" s="38"/>
      <c r="OB128" s="38"/>
      <c r="OC128" s="38"/>
      <c r="OD128" s="38"/>
      <c r="OE128" s="38"/>
      <c r="OF128" s="38"/>
      <c r="OG128" s="38"/>
      <c r="OH128" s="38"/>
      <c r="OI128" s="38"/>
      <c r="OJ128" s="38"/>
      <c r="OK128" s="38"/>
      <c r="OL128" s="38"/>
    </row>
    <row r="129" spans="1:403" s="7" customFormat="1" x14ac:dyDescent="0.25">
      <c r="A129" s="7" t="s">
        <v>71</v>
      </c>
      <c r="B129" s="7" t="s">
        <v>213</v>
      </c>
      <c r="C129" s="32">
        <v>32484.072</v>
      </c>
      <c r="D129" s="32">
        <v>28470.853999999999</v>
      </c>
      <c r="E129" s="32">
        <v>32464.93</v>
      </c>
      <c r="F129" s="32">
        <v>29154.442999999999</v>
      </c>
      <c r="G129" s="32">
        <v>29459.525000000001</v>
      </c>
      <c r="H129" s="32">
        <v>34515.741999999998</v>
      </c>
      <c r="I129" s="32">
        <v>31856.190999999999</v>
      </c>
      <c r="J129" s="32">
        <v>27680.875</v>
      </c>
      <c r="K129" s="32">
        <v>29742.414000000001</v>
      </c>
      <c r="L129" s="32">
        <v>33631.266000000003</v>
      </c>
      <c r="M129" s="32">
        <v>25423.596000000001</v>
      </c>
      <c r="N129" s="32">
        <v>28690.988000000001</v>
      </c>
      <c r="O129" s="32">
        <v>27636.5</v>
      </c>
      <c r="P129" s="32">
        <v>26742.891</v>
      </c>
      <c r="Q129" s="32">
        <v>29761.951000000001</v>
      </c>
      <c r="R129" s="32">
        <v>24177.184000000001</v>
      </c>
      <c r="S129" s="32">
        <v>29286.9</v>
      </c>
      <c r="T129" s="32">
        <v>26458.438999999998</v>
      </c>
      <c r="U129" s="32">
        <v>31007.026999999998</v>
      </c>
      <c r="V129" s="32">
        <v>24974.66</v>
      </c>
      <c r="W129" s="32">
        <v>23798.460999999999</v>
      </c>
      <c r="X129" s="32">
        <v>21662.396000000001</v>
      </c>
      <c r="Y129" s="32">
        <v>18149.776999999998</v>
      </c>
      <c r="Z129" s="32">
        <v>22632.761999999999</v>
      </c>
      <c r="AA129" s="32">
        <v>26529.258000000002</v>
      </c>
      <c r="AB129" s="32">
        <v>29640.206999999999</v>
      </c>
      <c r="AC129" s="32">
        <v>19197.041000000001</v>
      </c>
      <c r="AD129" s="32">
        <v>24938.173999999999</v>
      </c>
      <c r="AE129" s="32">
        <v>30189.018</v>
      </c>
      <c r="AF129" s="32">
        <v>27626.653999999999</v>
      </c>
      <c r="AG129" s="32">
        <v>29774.168000000001</v>
      </c>
      <c r="AH129" s="32">
        <v>22478.080000000002</v>
      </c>
      <c r="AI129" s="32">
        <v>34513.476999999999</v>
      </c>
      <c r="AJ129" s="32">
        <v>26732.482</v>
      </c>
      <c r="AK129" s="32">
        <v>28133.51</v>
      </c>
      <c r="AL129" s="32">
        <v>25687.734</v>
      </c>
      <c r="AM129" s="32">
        <v>21646.748</v>
      </c>
      <c r="AN129" s="32">
        <v>27166.201000000001</v>
      </c>
      <c r="AO129" s="32">
        <v>26038.662</v>
      </c>
      <c r="AP129" s="32">
        <v>16132.949000000001</v>
      </c>
      <c r="AQ129" s="32">
        <v>30447.881000000001</v>
      </c>
      <c r="AR129" s="32">
        <v>25533.585999999999</v>
      </c>
      <c r="AS129" s="32">
        <v>25844.141</v>
      </c>
      <c r="AT129" s="32">
        <v>24947.605</v>
      </c>
      <c r="AU129" s="32">
        <v>25661.098000000002</v>
      </c>
      <c r="AV129" s="32">
        <v>27505.383000000002</v>
      </c>
      <c r="AW129" s="32">
        <v>27360.141</v>
      </c>
      <c r="AX129" s="32">
        <v>24162.596000000001</v>
      </c>
      <c r="AY129" s="32">
        <v>23058.752</v>
      </c>
      <c r="AZ129" s="32">
        <v>22931.594000000001</v>
      </c>
      <c r="BA129" s="32">
        <v>24446.261999999999</v>
      </c>
      <c r="BB129" s="32">
        <v>23912.004000000001</v>
      </c>
      <c r="BC129" s="32">
        <v>26268.405999999999</v>
      </c>
      <c r="BD129" s="32">
        <v>27277.096000000001</v>
      </c>
      <c r="BE129" s="32">
        <v>23746.203000000001</v>
      </c>
      <c r="BF129" s="32">
        <v>24837.666000000001</v>
      </c>
      <c r="BG129" s="32">
        <v>26720.15</v>
      </c>
      <c r="BH129" s="32">
        <v>23255.213</v>
      </c>
      <c r="BI129" s="32">
        <v>26970.791000000001</v>
      </c>
      <c r="BJ129" s="32">
        <v>19452.111000000001</v>
      </c>
      <c r="BK129" s="32">
        <v>17557.684000000001</v>
      </c>
      <c r="BL129" s="32">
        <v>12845.528</v>
      </c>
      <c r="BM129" s="32">
        <v>24184.373</v>
      </c>
      <c r="BN129" s="32">
        <v>21994.16</v>
      </c>
      <c r="BO129" s="32">
        <v>22509.873</v>
      </c>
      <c r="BP129" s="32">
        <v>22243.488000000001</v>
      </c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37"/>
      <c r="IS129" s="37"/>
      <c r="IT129" s="37"/>
      <c r="IU129" s="37"/>
      <c r="IV129" s="37"/>
      <c r="IW129" s="37"/>
      <c r="IX129" s="37"/>
      <c r="IY129" s="37"/>
      <c r="IZ129" s="37"/>
      <c r="JA129" s="37"/>
      <c r="JB129" s="37"/>
      <c r="JC129" s="37"/>
      <c r="JD129" s="37"/>
      <c r="JE129" s="37"/>
      <c r="JF129" s="37"/>
      <c r="JG129" s="37"/>
      <c r="JH129" s="37"/>
      <c r="JI129" s="37"/>
      <c r="JJ129" s="37"/>
      <c r="JK129" s="37"/>
      <c r="JL129" s="37"/>
      <c r="JM129" s="37"/>
      <c r="JN129" s="37"/>
      <c r="JO129" s="37"/>
      <c r="JP129" s="37"/>
      <c r="JQ129" s="37"/>
      <c r="JR129" s="37"/>
      <c r="JS129" s="37"/>
      <c r="JT129" s="37"/>
      <c r="JU129" s="37"/>
      <c r="JV129" s="37"/>
      <c r="JW129" s="37"/>
      <c r="JX129" s="37"/>
      <c r="JY129" s="37"/>
      <c r="JZ129" s="37"/>
      <c r="KA129" s="37"/>
      <c r="KB129" s="37"/>
      <c r="KC129" s="37"/>
      <c r="KD129" s="37"/>
      <c r="KE129" s="37"/>
      <c r="KF129" s="37"/>
      <c r="KG129" s="37"/>
      <c r="KH129" s="37"/>
      <c r="KI129" s="37"/>
      <c r="KJ129" s="37"/>
      <c r="KK129" s="37"/>
      <c r="KL129" s="37"/>
      <c r="KM129" s="37"/>
      <c r="KN129" s="37"/>
      <c r="KO129" s="37"/>
      <c r="KP129" s="37"/>
      <c r="KQ129" s="37"/>
      <c r="KR129" s="37"/>
      <c r="KS129" s="37"/>
      <c r="KT129" s="37"/>
      <c r="KU129" s="37"/>
      <c r="KV129" s="37"/>
      <c r="KW129" s="37"/>
      <c r="KX129" s="37"/>
      <c r="KY129" s="37"/>
      <c r="KZ129" s="37"/>
      <c r="LA129" s="37"/>
      <c r="LB129" s="37"/>
      <c r="LC129" s="37"/>
      <c r="LD129" s="37"/>
      <c r="LE129" s="37"/>
      <c r="LF129" s="37"/>
      <c r="LG129" s="37"/>
      <c r="LH129" s="37"/>
      <c r="LI129" s="37"/>
      <c r="LJ129" s="37"/>
      <c r="LK129" s="37"/>
      <c r="LL129" s="37"/>
      <c r="LM129" s="37"/>
      <c r="LN129" s="37"/>
      <c r="LO129" s="37"/>
      <c r="LP129" s="37"/>
      <c r="LQ129" s="37"/>
      <c r="LR129" s="37"/>
      <c r="LS129" s="37"/>
      <c r="LT129" s="37"/>
      <c r="LU129" s="37"/>
      <c r="LV129" s="37"/>
      <c r="LW129" s="37"/>
      <c r="LX129" s="37"/>
      <c r="LY129" s="37"/>
      <c r="LZ129" s="37"/>
      <c r="MA129" s="37"/>
      <c r="MB129" s="37"/>
      <c r="MC129" s="37"/>
      <c r="MD129" s="37"/>
      <c r="ME129" s="37"/>
      <c r="MF129" s="37"/>
      <c r="MG129" s="37"/>
      <c r="MH129" s="37"/>
      <c r="MI129" s="37"/>
      <c r="MJ129" s="37"/>
      <c r="MK129" s="37"/>
      <c r="ML129" s="37"/>
      <c r="MM129" s="37"/>
      <c r="MN129" s="37"/>
      <c r="MO129" s="37"/>
      <c r="MP129" s="37"/>
      <c r="MQ129" s="37"/>
      <c r="MR129" s="37"/>
      <c r="MS129" s="37"/>
      <c r="MT129" s="37"/>
      <c r="MU129" s="37"/>
      <c r="MV129" s="37"/>
      <c r="MW129" s="37"/>
      <c r="MX129" s="37"/>
      <c r="MY129" s="37"/>
      <c r="MZ129" s="37"/>
      <c r="NA129" s="37"/>
      <c r="NB129" s="37"/>
      <c r="NC129" s="37"/>
      <c r="ND129" s="37"/>
      <c r="NE129" s="37"/>
      <c r="NF129" s="37"/>
      <c r="NG129" s="37"/>
      <c r="NH129" s="37"/>
      <c r="NI129" s="37"/>
      <c r="NJ129" s="37"/>
      <c r="NK129" s="37"/>
      <c r="NL129" s="37"/>
      <c r="NM129" s="37"/>
      <c r="NN129" s="37"/>
      <c r="NO129" s="37"/>
      <c r="NP129" s="37"/>
      <c r="NQ129" s="37"/>
      <c r="NR129" s="37"/>
      <c r="NS129" s="37"/>
      <c r="NT129" s="37"/>
      <c r="NU129" s="37"/>
      <c r="NV129" s="37"/>
      <c r="NW129" s="37"/>
      <c r="NX129" s="37"/>
      <c r="NY129" s="37"/>
      <c r="NZ129" s="37"/>
      <c r="OA129" s="37"/>
      <c r="OB129" s="37"/>
      <c r="OC129" s="37"/>
      <c r="OD129" s="37"/>
      <c r="OE129" s="37"/>
      <c r="OF129" s="37"/>
      <c r="OG129" s="37"/>
      <c r="OH129" s="37"/>
      <c r="OI129" s="37"/>
      <c r="OJ129" s="37"/>
      <c r="OK129" s="37"/>
      <c r="OL129" s="37"/>
      <c r="OM129" s="8"/>
    </row>
    <row r="130" spans="1:403" x14ac:dyDescent="0.25">
      <c r="A130" s="9" t="s">
        <v>71</v>
      </c>
      <c r="B130" s="15" t="s">
        <v>214</v>
      </c>
      <c r="C130" s="25">
        <v>3390.1529999999998</v>
      </c>
      <c r="D130" s="25">
        <v>919.524</v>
      </c>
      <c r="E130" s="25">
        <v>2461.3359999999998</v>
      </c>
      <c r="F130" s="25">
        <v>2956.0590000000002</v>
      </c>
      <c r="G130" s="25">
        <v>1257.4770000000001</v>
      </c>
      <c r="H130" s="25">
        <v>2574.7399999999998</v>
      </c>
      <c r="I130" s="25">
        <v>3351.7280000000001</v>
      </c>
      <c r="J130" s="25">
        <v>1938.5129999999999</v>
      </c>
      <c r="K130" s="25">
        <v>1105.893</v>
      </c>
      <c r="L130" s="25">
        <v>2136.174</v>
      </c>
      <c r="M130" s="25">
        <v>837.26800000000003</v>
      </c>
      <c r="N130" s="25">
        <v>1373.296</v>
      </c>
      <c r="O130" s="25">
        <v>1521.414</v>
      </c>
      <c r="P130" s="25" t="s">
        <v>326</v>
      </c>
      <c r="Q130" s="25">
        <v>1719.2750000000001</v>
      </c>
      <c r="R130" s="26">
        <v>928.91099999999994</v>
      </c>
      <c r="S130" s="26" t="s">
        <v>326</v>
      </c>
      <c r="T130" s="26" t="s">
        <v>326</v>
      </c>
      <c r="U130" s="26" t="s">
        <v>326</v>
      </c>
      <c r="V130" s="26">
        <v>987.59799999999996</v>
      </c>
      <c r="W130" s="26">
        <v>945.56</v>
      </c>
      <c r="X130" s="26" t="s">
        <v>326</v>
      </c>
      <c r="Y130" s="26">
        <v>1045.3330000000001</v>
      </c>
      <c r="Z130" s="26">
        <v>892.96</v>
      </c>
      <c r="AA130" s="26">
        <v>2567.489</v>
      </c>
      <c r="AB130" s="26">
        <v>3691.2280000000001</v>
      </c>
      <c r="AC130" s="26">
        <v>988.16099999999994</v>
      </c>
      <c r="AD130" s="26">
        <v>1141.3489999999999</v>
      </c>
      <c r="AE130" s="26">
        <v>2161.4810000000002</v>
      </c>
      <c r="AF130" s="26">
        <v>1474.0540000000001</v>
      </c>
      <c r="AG130" s="26" t="s">
        <v>326</v>
      </c>
      <c r="AH130" s="26">
        <v>1502.5440000000001</v>
      </c>
      <c r="AI130" s="26">
        <v>1072.8209999999999</v>
      </c>
      <c r="AJ130" s="26">
        <v>1026.2840000000001</v>
      </c>
      <c r="AK130" s="26" t="s">
        <v>326</v>
      </c>
      <c r="AL130" s="26">
        <v>1961.1559999999999</v>
      </c>
      <c r="AM130" s="26">
        <v>1833.096</v>
      </c>
      <c r="AN130" s="26">
        <v>2276.1640000000002</v>
      </c>
      <c r="AO130" s="26">
        <v>3655.0940000000001</v>
      </c>
      <c r="AP130" s="26">
        <v>992.89300000000003</v>
      </c>
      <c r="AQ130" s="26">
        <v>4036.33</v>
      </c>
      <c r="AR130" s="26">
        <v>884.57399999999996</v>
      </c>
      <c r="AS130" s="26">
        <v>1279.404</v>
      </c>
      <c r="AT130" s="26">
        <v>1018.629</v>
      </c>
      <c r="AU130" s="26" t="s">
        <v>326</v>
      </c>
      <c r="AV130" s="26">
        <v>1163.47</v>
      </c>
      <c r="AW130" s="26">
        <v>3068.4430000000002</v>
      </c>
      <c r="AX130" s="26">
        <v>897.29899999999998</v>
      </c>
      <c r="AY130" s="26">
        <v>2602.6669999999999</v>
      </c>
      <c r="AZ130" s="26">
        <v>935.27099999999996</v>
      </c>
      <c r="BA130" s="26">
        <v>2057.9589999999998</v>
      </c>
      <c r="BB130" s="26">
        <v>1482.4179999999999</v>
      </c>
      <c r="BC130" s="26">
        <v>2091.931</v>
      </c>
      <c r="BD130" s="26">
        <v>1108.377</v>
      </c>
      <c r="BE130" s="26" t="s">
        <v>326</v>
      </c>
      <c r="BF130" s="26">
        <v>2173.3429999999998</v>
      </c>
      <c r="BG130" s="26">
        <v>1511.403</v>
      </c>
      <c r="BH130" s="26">
        <v>936.52499999999998</v>
      </c>
      <c r="BI130" s="26">
        <v>892.38099999999997</v>
      </c>
      <c r="BJ130" s="26">
        <v>1107.1379999999999</v>
      </c>
      <c r="BK130" s="26">
        <v>1102.3530000000001</v>
      </c>
      <c r="BL130" s="26">
        <v>903.91899999999998</v>
      </c>
      <c r="BM130" s="26">
        <v>2395.4870000000001</v>
      </c>
      <c r="BN130" s="26">
        <v>2521.9360000000001</v>
      </c>
      <c r="BO130" s="26" t="s">
        <v>326</v>
      </c>
      <c r="BP130" s="25" t="s">
        <v>326</v>
      </c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  <c r="MN130" s="35"/>
      <c r="MO130" s="35"/>
      <c r="MP130" s="35"/>
      <c r="MQ130" s="35"/>
      <c r="MR130" s="35"/>
      <c r="MS130" s="35"/>
      <c r="MT130" s="35"/>
      <c r="MU130" s="35"/>
      <c r="MV130" s="35"/>
      <c r="MW130" s="35"/>
      <c r="MX130" s="35"/>
      <c r="MY130" s="35"/>
      <c r="MZ130" s="35"/>
      <c r="NA130" s="35"/>
      <c r="NB130" s="35"/>
      <c r="NC130" s="35"/>
      <c r="ND130" s="35"/>
      <c r="NE130" s="35"/>
      <c r="NF130" s="35"/>
      <c r="NG130" s="35"/>
      <c r="NH130" s="35"/>
      <c r="NI130" s="35"/>
      <c r="NJ130" s="35"/>
      <c r="NK130" s="35"/>
      <c r="NL130" s="35"/>
      <c r="NM130" s="35"/>
      <c r="NN130" s="35"/>
      <c r="NO130" s="35"/>
      <c r="NP130" s="35"/>
      <c r="NQ130" s="35"/>
      <c r="NR130" s="35"/>
      <c r="NS130" s="35"/>
      <c r="NT130" s="35"/>
      <c r="NU130" s="35"/>
      <c r="NV130" s="35"/>
      <c r="NW130" s="35"/>
      <c r="NX130" s="35"/>
      <c r="NY130" s="35"/>
      <c r="NZ130" s="35"/>
      <c r="OA130" s="35"/>
      <c r="OB130" s="35"/>
      <c r="OC130" s="35"/>
      <c r="OD130" s="35"/>
      <c r="OE130" s="35"/>
      <c r="OF130" s="35"/>
      <c r="OG130" s="35"/>
      <c r="OH130" s="35"/>
      <c r="OI130" s="35"/>
      <c r="OJ130" s="35"/>
      <c r="OK130" s="35"/>
      <c r="OL130" s="35"/>
    </row>
    <row r="131" spans="1:403" x14ac:dyDescent="0.25">
      <c r="A131" s="11" t="s">
        <v>71</v>
      </c>
      <c r="B131" s="16" t="s">
        <v>72</v>
      </c>
      <c r="C131" s="27">
        <v>11090.386</v>
      </c>
      <c r="D131" s="27">
        <v>2792.3980000000001</v>
      </c>
      <c r="E131" s="27">
        <v>7969.7690000000002</v>
      </c>
      <c r="F131" s="27">
        <v>10243.133</v>
      </c>
      <c r="G131" s="27">
        <v>3951.326</v>
      </c>
      <c r="H131" s="27">
        <v>8251.7510000000002</v>
      </c>
      <c r="I131" s="27">
        <v>9926.2049999999999</v>
      </c>
      <c r="J131" s="27">
        <v>9495.6990000000005</v>
      </c>
      <c r="K131" s="27">
        <v>5158.4989999999998</v>
      </c>
      <c r="L131" s="27">
        <v>6557.88</v>
      </c>
      <c r="M131" s="27">
        <v>2210.0720000000001</v>
      </c>
      <c r="N131" s="27">
        <v>3980.962</v>
      </c>
      <c r="O131" s="27">
        <v>5356.6570000000002</v>
      </c>
      <c r="P131" s="27">
        <v>1901.6559999999999</v>
      </c>
      <c r="Q131" s="27">
        <v>5151.4830000000002</v>
      </c>
      <c r="R131" s="28">
        <v>3254.79</v>
      </c>
      <c r="S131" s="28">
        <v>2306.1950000000002</v>
      </c>
      <c r="T131" s="28">
        <v>2173.4650000000001</v>
      </c>
      <c r="U131" s="28">
        <v>2849.4549999999999</v>
      </c>
      <c r="V131" s="28">
        <v>3658.3809999999999</v>
      </c>
      <c r="W131" s="28">
        <v>3662.2150000000001</v>
      </c>
      <c r="X131" s="28">
        <v>804.83399999999995</v>
      </c>
      <c r="Y131" s="28">
        <v>3674.0720000000001</v>
      </c>
      <c r="Z131" s="28">
        <v>4301.0820000000003</v>
      </c>
      <c r="AA131" s="28">
        <v>6953.1949999999997</v>
      </c>
      <c r="AB131" s="28">
        <v>11159.098</v>
      </c>
      <c r="AC131" s="28">
        <v>2989.5070000000001</v>
      </c>
      <c r="AD131" s="28">
        <v>6236.0550000000003</v>
      </c>
      <c r="AE131" s="28">
        <v>5445.0320000000002</v>
      </c>
      <c r="AF131" s="28">
        <v>5383.76</v>
      </c>
      <c r="AG131" s="28">
        <v>1534.7139999999999</v>
      </c>
      <c r="AH131" s="28">
        <v>4551.5940000000001</v>
      </c>
      <c r="AI131" s="28">
        <v>3626.8879999999999</v>
      </c>
      <c r="AJ131" s="28">
        <v>3765.79</v>
      </c>
      <c r="AK131" s="28">
        <v>2708.192</v>
      </c>
      <c r="AL131" s="28">
        <v>8601.6370000000006</v>
      </c>
      <c r="AM131" s="28">
        <v>4700.4049999999997</v>
      </c>
      <c r="AN131" s="28">
        <v>5761.7439999999997</v>
      </c>
      <c r="AO131" s="28">
        <v>8616.3369999999995</v>
      </c>
      <c r="AP131" s="28">
        <v>2820.65</v>
      </c>
      <c r="AQ131" s="28">
        <v>12740.633</v>
      </c>
      <c r="AR131" s="28">
        <v>2999.0880000000002</v>
      </c>
      <c r="AS131" s="28">
        <v>5754.7749999999996</v>
      </c>
      <c r="AT131" s="28">
        <v>4087.4580000000001</v>
      </c>
      <c r="AU131" s="28">
        <v>1364.9770000000001</v>
      </c>
      <c r="AV131" s="28">
        <v>4870.5600000000004</v>
      </c>
      <c r="AW131" s="28">
        <v>7099.6840000000002</v>
      </c>
      <c r="AX131" s="28">
        <v>3141.7530000000002</v>
      </c>
      <c r="AY131" s="28">
        <v>9373.9490000000005</v>
      </c>
      <c r="AZ131" s="28">
        <v>4011.25</v>
      </c>
      <c r="BA131" s="28">
        <v>5206.527</v>
      </c>
      <c r="BB131" s="28">
        <v>4776.8980000000001</v>
      </c>
      <c r="BC131" s="28">
        <v>6390.1580000000004</v>
      </c>
      <c r="BD131" s="28">
        <v>3472.9540000000002</v>
      </c>
      <c r="BE131" s="28">
        <v>1049.3389999999999</v>
      </c>
      <c r="BF131" s="28">
        <v>6840.8729999999996</v>
      </c>
      <c r="BG131" s="28">
        <v>2357.2689999999998</v>
      </c>
      <c r="BH131" s="28">
        <v>3443.087</v>
      </c>
      <c r="BI131" s="28">
        <v>4221.6530000000002</v>
      </c>
      <c r="BJ131" s="28">
        <v>4647.2520000000004</v>
      </c>
      <c r="BK131" s="28">
        <v>2753.806</v>
      </c>
      <c r="BL131" s="28">
        <v>3203.748</v>
      </c>
      <c r="BM131" s="28">
        <v>6703.1310000000003</v>
      </c>
      <c r="BN131" s="28">
        <v>7951.4269999999997</v>
      </c>
      <c r="BO131" s="28">
        <v>2576.933</v>
      </c>
      <c r="BP131" s="27">
        <v>2148.1509999999998</v>
      </c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  <c r="MN131" s="35"/>
      <c r="MO131" s="35"/>
      <c r="MP131" s="35"/>
      <c r="MQ131" s="35"/>
      <c r="MR131" s="35"/>
      <c r="MS131" s="35"/>
      <c r="MT131" s="35"/>
      <c r="MU131" s="35"/>
      <c r="MV131" s="35"/>
      <c r="MW131" s="35"/>
      <c r="MX131" s="35"/>
      <c r="MY131" s="35"/>
      <c r="MZ131" s="35"/>
      <c r="NA131" s="35"/>
      <c r="NB131" s="35"/>
      <c r="NC131" s="35"/>
      <c r="ND131" s="35"/>
      <c r="NE131" s="35"/>
      <c r="NF131" s="35"/>
      <c r="NG131" s="35"/>
      <c r="NH131" s="35"/>
      <c r="NI131" s="35"/>
      <c r="NJ131" s="35"/>
      <c r="NK131" s="35"/>
      <c r="NL131" s="35"/>
      <c r="NM131" s="35"/>
      <c r="NN131" s="35"/>
      <c r="NO131" s="35"/>
      <c r="NP131" s="35"/>
      <c r="NQ131" s="35"/>
      <c r="NR131" s="35"/>
      <c r="NS131" s="35"/>
      <c r="NT131" s="35"/>
      <c r="NU131" s="35"/>
      <c r="NV131" s="35"/>
      <c r="NW131" s="35"/>
      <c r="NX131" s="35"/>
      <c r="NY131" s="35"/>
      <c r="NZ131" s="35"/>
      <c r="OA131" s="35"/>
      <c r="OB131" s="35"/>
      <c r="OC131" s="35"/>
      <c r="OD131" s="35"/>
      <c r="OE131" s="35"/>
      <c r="OF131" s="35"/>
      <c r="OG131" s="35"/>
      <c r="OH131" s="35"/>
      <c r="OI131" s="35"/>
      <c r="OJ131" s="35"/>
      <c r="OK131" s="35"/>
      <c r="OL131" s="35"/>
    </row>
    <row r="132" spans="1:403" x14ac:dyDescent="0.25">
      <c r="A132" s="9" t="s">
        <v>71</v>
      </c>
      <c r="B132" s="15" t="s">
        <v>73</v>
      </c>
      <c r="C132" s="25">
        <v>3287.4920000000002</v>
      </c>
      <c r="D132" s="25" t="s">
        <v>326</v>
      </c>
      <c r="E132" s="25">
        <v>1898.7059999999999</v>
      </c>
      <c r="F132" s="25">
        <v>3143.9540000000002</v>
      </c>
      <c r="G132" s="25">
        <v>1097.83</v>
      </c>
      <c r="H132" s="25">
        <v>2044.212</v>
      </c>
      <c r="I132" s="25">
        <v>2316.8580000000002</v>
      </c>
      <c r="J132" s="25">
        <v>1737.431</v>
      </c>
      <c r="K132" s="25">
        <v>863.15300000000002</v>
      </c>
      <c r="L132" s="25">
        <v>1395.693</v>
      </c>
      <c r="M132" s="25" t="s">
        <v>326</v>
      </c>
      <c r="N132" s="25">
        <v>1152.865</v>
      </c>
      <c r="O132" s="25">
        <v>1254.0899999999999</v>
      </c>
      <c r="P132" s="25" t="s">
        <v>326</v>
      </c>
      <c r="Q132" s="25">
        <v>994.279</v>
      </c>
      <c r="R132" s="26" t="s">
        <v>326</v>
      </c>
      <c r="S132" s="26" t="s">
        <v>326</v>
      </c>
      <c r="T132" s="26" t="s">
        <v>326</v>
      </c>
      <c r="U132" s="26" t="s">
        <v>326</v>
      </c>
      <c r="V132" s="26" t="s">
        <v>326</v>
      </c>
      <c r="W132" s="26">
        <v>823.29</v>
      </c>
      <c r="X132" s="26" t="s">
        <v>326</v>
      </c>
      <c r="Y132" s="26" t="s">
        <v>326</v>
      </c>
      <c r="Z132" s="26">
        <v>1245.0050000000001</v>
      </c>
      <c r="AA132" s="26">
        <v>1352.232</v>
      </c>
      <c r="AB132" s="26">
        <v>2805.5039999999999</v>
      </c>
      <c r="AC132" s="26" t="s">
        <v>326</v>
      </c>
      <c r="AD132" s="26">
        <v>1145.0809999999999</v>
      </c>
      <c r="AE132" s="26">
        <v>2287.2510000000002</v>
      </c>
      <c r="AF132" s="26">
        <v>1328.9480000000001</v>
      </c>
      <c r="AG132" s="26" t="s">
        <v>326</v>
      </c>
      <c r="AH132" s="26">
        <v>984.67399999999998</v>
      </c>
      <c r="AI132" s="26" t="s">
        <v>326</v>
      </c>
      <c r="AJ132" s="26" t="s">
        <v>326</v>
      </c>
      <c r="AK132" s="26" t="s">
        <v>326</v>
      </c>
      <c r="AL132" s="26">
        <v>1926.9159999999999</v>
      </c>
      <c r="AM132" s="26">
        <v>981.39499999999998</v>
      </c>
      <c r="AN132" s="26">
        <v>1338.2829999999999</v>
      </c>
      <c r="AO132" s="26">
        <v>1958.7460000000001</v>
      </c>
      <c r="AP132" s="26">
        <v>1355.08</v>
      </c>
      <c r="AQ132" s="26">
        <v>3832.482</v>
      </c>
      <c r="AR132" s="26">
        <v>1144.556</v>
      </c>
      <c r="AS132" s="26" t="s">
        <v>326</v>
      </c>
      <c r="AT132" s="26" t="s">
        <v>326</v>
      </c>
      <c r="AU132" s="26" t="s">
        <v>326</v>
      </c>
      <c r="AV132" s="26">
        <v>982.94100000000003</v>
      </c>
      <c r="AW132" s="26">
        <v>2620.1860000000001</v>
      </c>
      <c r="AX132" s="26" t="s">
        <v>326</v>
      </c>
      <c r="AY132" s="26">
        <v>1611.8230000000001</v>
      </c>
      <c r="AZ132" s="26">
        <v>847.6</v>
      </c>
      <c r="BA132" s="26">
        <v>1052.3869999999999</v>
      </c>
      <c r="BB132" s="26">
        <v>1653.249</v>
      </c>
      <c r="BC132" s="26">
        <v>1817.3630000000001</v>
      </c>
      <c r="BD132" s="26">
        <v>1116.625</v>
      </c>
      <c r="BE132" s="26" t="s">
        <v>326</v>
      </c>
      <c r="BF132" s="26">
        <v>1692.8520000000001</v>
      </c>
      <c r="BG132" s="26">
        <v>998.5</v>
      </c>
      <c r="BH132" s="26" t="s">
        <v>326</v>
      </c>
      <c r="BI132" s="26">
        <v>964.31100000000004</v>
      </c>
      <c r="BJ132" s="26">
        <v>1315.421</v>
      </c>
      <c r="BK132" s="26" t="s">
        <v>326</v>
      </c>
      <c r="BL132" s="26" t="s">
        <v>326</v>
      </c>
      <c r="BM132" s="26">
        <v>1948.5509999999999</v>
      </c>
      <c r="BN132" s="26">
        <v>2437.7910000000002</v>
      </c>
      <c r="BO132" s="26" t="s">
        <v>326</v>
      </c>
      <c r="BP132" s="25" t="s">
        <v>326</v>
      </c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  <c r="MN132" s="35"/>
      <c r="MO132" s="35"/>
      <c r="MP132" s="35"/>
      <c r="MQ132" s="35"/>
      <c r="MR132" s="35"/>
      <c r="MS132" s="35"/>
      <c r="MT132" s="35"/>
      <c r="MU132" s="35"/>
      <c r="MV132" s="35"/>
      <c r="MW132" s="35"/>
      <c r="MX132" s="35"/>
      <c r="MY132" s="35"/>
      <c r="MZ132" s="35"/>
      <c r="NA132" s="35"/>
      <c r="NB132" s="35"/>
      <c r="NC132" s="35"/>
      <c r="ND132" s="35"/>
      <c r="NE132" s="35"/>
      <c r="NF132" s="35"/>
      <c r="NG132" s="35"/>
      <c r="NH132" s="35"/>
      <c r="NI132" s="35"/>
      <c r="NJ132" s="35"/>
      <c r="NK132" s="35"/>
      <c r="NL132" s="35"/>
      <c r="NM132" s="35"/>
      <c r="NN132" s="35"/>
      <c r="NO132" s="35"/>
      <c r="NP132" s="35"/>
      <c r="NQ132" s="35"/>
      <c r="NR132" s="35"/>
      <c r="NS132" s="35"/>
      <c r="NT132" s="35"/>
      <c r="NU132" s="35"/>
      <c r="NV132" s="35"/>
      <c r="NW132" s="35"/>
      <c r="NX132" s="35"/>
      <c r="NY132" s="35"/>
      <c r="NZ132" s="35"/>
      <c r="OA132" s="35"/>
      <c r="OB132" s="35"/>
      <c r="OC132" s="35"/>
      <c r="OD132" s="35"/>
      <c r="OE132" s="35"/>
      <c r="OF132" s="35"/>
      <c r="OG132" s="35"/>
      <c r="OH132" s="35"/>
      <c r="OI132" s="35"/>
      <c r="OJ132" s="35"/>
      <c r="OK132" s="35"/>
      <c r="OL132" s="35"/>
    </row>
    <row r="133" spans="1:403" x14ac:dyDescent="0.25">
      <c r="A133" s="11" t="s">
        <v>71</v>
      </c>
      <c r="B133" s="16" t="s">
        <v>215</v>
      </c>
      <c r="C133" s="27">
        <v>5742.5680000000002</v>
      </c>
      <c r="D133" s="27">
        <v>1885.338</v>
      </c>
      <c r="E133" s="27">
        <v>8079.1289999999999</v>
      </c>
      <c r="F133" s="27">
        <v>8500.48</v>
      </c>
      <c r="G133" s="27">
        <v>2112.0740000000001</v>
      </c>
      <c r="H133" s="27">
        <v>5488.14</v>
      </c>
      <c r="I133" s="27">
        <v>4954.7359999999999</v>
      </c>
      <c r="J133" s="27">
        <v>3835.33</v>
      </c>
      <c r="K133" s="27">
        <v>2052.4859999999999</v>
      </c>
      <c r="L133" s="27">
        <v>4042.6729999999998</v>
      </c>
      <c r="M133" s="27">
        <v>1407.4359999999999</v>
      </c>
      <c r="N133" s="27">
        <v>2362.1770000000001</v>
      </c>
      <c r="O133" s="27">
        <v>5086.3010000000004</v>
      </c>
      <c r="P133" s="27">
        <v>899.08900000000006</v>
      </c>
      <c r="Q133" s="27">
        <v>4845.7920000000004</v>
      </c>
      <c r="R133" s="28">
        <v>1560.058</v>
      </c>
      <c r="S133" s="28">
        <v>3306.4949999999999</v>
      </c>
      <c r="T133" s="28">
        <v>1039.164</v>
      </c>
      <c r="U133" s="28" t="s">
        <v>326</v>
      </c>
      <c r="V133" s="28">
        <v>2323.6509999999998</v>
      </c>
      <c r="W133" s="28">
        <v>2561.3429999999998</v>
      </c>
      <c r="X133" s="28" t="s">
        <v>326</v>
      </c>
      <c r="Y133" s="28">
        <v>2003.855</v>
      </c>
      <c r="Z133" s="28">
        <v>2556.018</v>
      </c>
      <c r="AA133" s="28">
        <v>3961.761</v>
      </c>
      <c r="AB133" s="28">
        <v>8084.4380000000001</v>
      </c>
      <c r="AC133" s="28">
        <v>2649.7559999999999</v>
      </c>
      <c r="AD133" s="28">
        <v>1887.758</v>
      </c>
      <c r="AE133" s="28">
        <v>2717.779</v>
      </c>
      <c r="AF133" s="28">
        <v>4047.442</v>
      </c>
      <c r="AG133" s="28">
        <v>1194.7460000000001</v>
      </c>
      <c r="AH133" s="28">
        <v>2580.3960000000002</v>
      </c>
      <c r="AI133" s="28">
        <v>4163.6679999999997</v>
      </c>
      <c r="AJ133" s="28">
        <v>2701.4229999999998</v>
      </c>
      <c r="AK133" s="28">
        <v>1860.7349999999999</v>
      </c>
      <c r="AL133" s="28">
        <v>4580.6930000000002</v>
      </c>
      <c r="AM133" s="28">
        <v>2694.7640000000001</v>
      </c>
      <c r="AN133" s="28">
        <v>3412.5210000000002</v>
      </c>
      <c r="AO133" s="28">
        <v>6779.3789999999999</v>
      </c>
      <c r="AP133" s="28">
        <v>2383.6550000000002</v>
      </c>
      <c r="AQ133" s="28">
        <v>10410.656000000001</v>
      </c>
      <c r="AR133" s="28">
        <v>2592.5360000000001</v>
      </c>
      <c r="AS133" s="28">
        <v>3037.0329999999999</v>
      </c>
      <c r="AT133" s="28">
        <v>2198.2979999999998</v>
      </c>
      <c r="AU133" s="28" t="s">
        <v>326</v>
      </c>
      <c r="AV133" s="28">
        <v>1783.329</v>
      </c>
      <c r="AW133" s="28">
        <v>3214.096</v>
      </c>
      <c r="AX133" s="28">
        <v>1364.7260000000001</v>
      </c>
      <c r="AY133" s="28">
        <v>4166.0709999999999</v>
      </c>
      <c r="AZ133" s="28">
        <v>2390.3249999999998</v>
      </c>
      <c r="BA133" s="28">
        <v>3030.0630000000001</v>
      </c>
      <c r="BB133" s="28">
        <v>3246.6709999999998</v>
      </c>
      <c r="BC133" s="28">
        <v>4956.5330000000004</v>
      </c>
      <c r="BD133" s="28">
        <v>1783.6559999999999</v>
      </c>
      <c r="BE133" s="28" t="s">
        <v>326</v>
      </c>
      <c r="BF133" s="28">
        <v>5490.2730000000001</v>
      </c>
      <c r="BG133" s="28">
        <v>2829.65</v>
      </c>
      <c r="BH133" s="28">
        <v>3302.0129999999999</v>
      </c>
      <c r="BI133" s="28">
        <v>3789.5839999999998</v>
      </c>
      <c r="BJ133" s="28">
        <v>2153.3339999999998</v>
      </c>
      <c r="BK133" s="28">
        <v>1785.027</v>
      </c>
      <c r="BL133" s="28">
        <v>1678.1969999999999</v>
      </c>
      <c r="BM133" s="28">
        <v>2336.018</v>
      </c>
      <c r="BN133" s="28">
        <v>5622.9970000000003</v>
      </c>
      <c r="BO133" s="28">
        <v>1935.924</v>
      </c>
      <c r="BP133" s="27">
        <v>1574.0650000000001</v>
      </c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  <c r="MN133" s="35"/>
      <c r="MO133" s="35"/>
      <c r="MP133" s="35"/>
      <c r="MQ133" s="35"/>
      <c r="MR133" s="35"/>
      <c r="MS133" s="35"/>
      <c r="MT133" s="35"/>
      <c r="MU133" s="35"/>
      <c r="MV133" s="35"/>
      <c r="MW133" s="35"/>
      <c r="MX133" s="35"/>
      <c r="MY133" s="35"/>
      <c r="MZ133" s="35"/>
      <c r="NA133" s="35"/>
      <c r="NB133" s="35"/>
      <c r="NC133" s="35"/>
      <c r="ND133" s="35"/>
      <c r="NE133" s="35"/>
      <c r="NF133" s="35"/>
      <c r="NG133" s="35"/>
      <c r="NH133" s="35"/>
      <c r="NI133" s="35"/>
      <c r="NJ133" s="35"/>
      <c r="NK133" s="35"/>
      <c r="NL133" s="35"/>
      <c r="NM133" s="35"/>
      <c r="NN133" s="35"/>
      <c r="NO133" s="35"/>
      <c r="NP133" s="35"/>
      <c r="NQ133" s="35"/>
      <c r="NR133" s="35"/>
      <c r="NS133" s="35"/>
      <c r="NT133" s="35"/>
      <c r="NU133" s="35"/>
      <c r="NV133" s="35"/>
      <c r="NW133" s="35"/>
      <c r="NX133" s="35"/>
      <c r="NY133" s="35"/>
      <c r="NZ133" s="35"/>
      <c r="OA133" s="35"/>
      <c r="OB133" s="35"/>
      <c r="OC133" s="35"/>
      <c r="OD133" s="35"/>
      <c r="OE133" s="35"/>
      <c r="OF133" s="35"/>
      <c r="OG133" s="35"/>
      <c r="OH133" s="35"/>
      <c r="OI133" s="35"/>
      <c r="OJ133" s="35"/>
      <c r="OK133" s="35"/>
      <c r="OL133" s="35"/>
    </row>
    <row r="134" spans="1:403" x14ac:dyDescent="0.25">
      <c r="A134" s="9" t="s">
        <v>71</v>
      </c>
      <c r="B134" s="15" t="s">
        <v>216</v>
      </c>
      <c r="C134" s="25">
        <v>2650.1289999999999</v>
      </c>
      <c r="D134" s="25">
        <v>1320.425</v>
      </c>
      <c r="E134" s="25">
        <v>5395.2259999999997</v>
      </c>
      <c r="F134" s="25">
        <v>5340.3040000000001</v>
      </c>
      <c r="G134" s="25">
        <v>1151.5229999999999</v>
      </c>
      <c r="H134" s="25">
        <v>3530.5610000000001</v>
      </c>
      <c r="I134" s="25">
        <v>2341.1799999999998</v>
      </c>
      <c r="J134" s="25">
        <v>2799.433</v>
      </c>
      <c r="K134" s="25">
        <v>1268.009</v>
      </c>
      <c r="L134" s="25">
        <v>1817.8320000000001</v>
      </c>
      <c r="M134" s="25" t="s">
        <v>326</v>
      </c>
      <c r="N134" s="25">
        <v>1216.5840000000001</v>
      </c>
      <c r="O134" s="25">
        <v>2975.971</v>
      </c>
      <c r="P134" s="25" t="s">
        <v>326</v>
      </c>
      <c r="Q134" s="25">
        <v>2313.4859999999999</v>
      </c>
      <c r="R134" s="26">
        <v>1034.154</v>
      </c>
      <c r="S134" s="26">
        <v>1687.48</v>
      </c>
      <c r="T134" s="26" t="s">
        <v>326</v>
      </c>
      <c r="U134" s="26" t="s">
        <v>326</v>
      </c>
      <c r="V134" s="26">
        <v>938.60599999999999</v>
      </c>
      <c r="W134" s="26">
        <v>1696.412</v>
      </c>
      <c r="X134" s="26" t="s">
        <v>326</v>
      </c>
      <c r="Y134" s="26">
        <v>1275.241</v>
      </c>
      <c r="Z134" s="26">
        <v>1296.29</v>
      </c>
      <c r="AA134" s="26">
        <v>2300.5529999999999</v>
      </c>
      <c r="AB134" s="26">
        <v>5619.8959999999997</v>
      </c>
      <c r="AC134" s="26">
        <v>1625.6579999999999</v>
      </c>
      <c r="AD134" s="26">
        <v>1170.2550000000001</v>
      </c>
      <c r="AE134" s="26">
        <v>1354.098</v>
      </c>
      <c r="AF134" s="26">
        <v>1731.328</v>
      </c>
      <c r="AG134" s="26">
        <v>982.53399999999999</v>
      </c>
      <c r="AH134" s="26">
        <v>1713.818</v>
      </c>
      <c r="AI134" s="26">
        <v>2163.607</v>
      </c>
      <c r="AJ134" s="26">
        <v>1406.2760000000001</v>
      </c>
      <c r="AK134" s="26">
        <v>931.423</v>
      </c>
      <c r="AL134" s="26">
        <v>3661.634</v>
      </c>
      <c r="AM134" s="26">
        <v>1585.664</v>
      </c>
      <c r="AN134" s="26">
        <v>1428.9760000000001</v>
      </c>
      <c r="AO134" s="26">
        <v>2517.5279999999998</v>
      </c>
      <c r="AP134" s="26" t="s">
        <v>326</v>
      </c>
      <c r="AQ134" s="26">
        <v>7010.78</v>
      </c>
      <c r="AR134" s="26">
        <v>1461.82</v>
      </c>
      <c r="AS134" s="26">
        <v>1449.567</v>
      </c>
      <c r="AT134" s="26">
        <v>1601.318</v>
      </c>
      <c r="AU134" s="26" t="s">
        <v>326</v>
      </c>
      <c r="AV134" s="26">
        <v>1096.521</v>
      </c>
      <c r="AW134" s="26">
        <v>1416.325</v>
      </c>
      <c r="AX134" s="26">
        <v>990.84199999999998</v>
      </c>
      <c r="AY134" s="26">
        <v>2761.8040000000001</v>
      </c>
      <c r="AZ134" s="26">
        <v>1127.027</v>
      </c>
      <c r="BA134" s="26">
        <v>1306.422</v>
      </c>
      <c r="BB134" s="26">
        <v>1059.6179999999999</v>
      </c>
      <c r="BC134" s="26">
        <v>2858.3910000000001</v>
      </c>
      <c r="BD134" s="26">
        <v>997.60699999999997</v>
      </c>
      <c r="BE134" s="26" t="s">
        <v>326</v>
      </c>
      <c r="BF134" s="26">
        <v>2880.73</v>
      </c>
      <c r="BG134" s="26" t="s">
        <v>326</v>
      </c>
      <c r="BH134" s="26">
        <v>1701.2909999999999</v>
      </c>
      <c r="BI134" s="26">
        <v>3188.53</v>
      </c>
      <c r="BJ134" s="26">
        <v>1338.807</v>
      </c>
      <c r="BK134" s="26">
        <v>916.18100000000004</v>
      </c>
      <c r="BL134" s="26">
        <v>971.77800000000002</v>
      </c>
      <c r="BM134" s="26">
        <v>1212.7339999999999</v>
      </c>
      <c r="BN134" s="26">
        <v>2882.123</v>
      </c>
      <c r="BO134" s="26">
        <v>1177.318</v>
      </c>
      <c r="BP134" s="25">
        <v>1323.5170000000001</v>
      </c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L134" s="35"/>
      <c r="HM134" s="35"/>
      <c r="HN134" s="35"/>
      <c r="HO134" s="35"/>
      <c r="HP134" s="35"/>
      <c r="HQ134" s="35"/>
      <c r="HR134" s="35"/>
      <c r="HS134" s="35"/>
      <c r="HT134" s="35"/>
      <c r="HU134" s="35"/>
      <c r="HV134" s="35"/>
      <c r="HW134" s="35"/>
      <c r="HX134" s="35"/>
      <c r="HY134" s="35"/>
      <c r="HZ134" s="35"/>
      <c r="IA134" s="35"/>
      <c r="IB134" s="35"/>
      <c r="IC134" s="35"/>
      <c r="ID134" s="35"/>
      <c r="IE134" s="35"/>
      <c r="IF134" s="35"/>
      <c r="IG134" s="35"/>
      <c r="IH134" s="35"/>
      <c r="II134" s="35"/>
      <c r="IJ134" s="35"/>
      <c r="IK134" s="35"/>
      <c r="IL134" s="35"/>
      <c r="IM134" s="35"/>
      <c r="IN134" s="35"/>
      <c r="IO134" s="35"/>
      <c r="IP134" s="35"/>
      <c r="IQ134" s="35"/>
      <c r="IR134" s="35"/>
      <c r="IS134" s="35"/>
      <c r="IT134" s="35"/>
      <c r="IU134" s="35"/>
      <c r="IV134" s="35"/>
      <c r="IW134" s="35"/>
      <c r="IX134" s="35"/>
      <c r="IY134" s="35"/>
      <c r="IZ134" s="35"/>
      <c r="JA134" s="35"/>
      <c r="JB134" s="35"/>
      <c r="JC134" s="35"/>
      <c r="JD134" s="35"/>
      <c r="JE134" s="35"/>
      <c r="JF134" s="35"/>
      <c r="JG134" s="35"/>
      <c r="JH134" s="35"/>
      <c r="JI134" s="35"/>
      <c r="JJ134" s="35"/>
      <c r="JK134" s="35"/>
      <c r="JL134" s="35"/>
      <c r="JM134" s="35"/>
      <c r="JN134" s="35"/>
      <c r="JO134" s="35"/>
      <c r="JP134" s="35"/>
      <c r="JQ134" s="35"/>
      <c r="JR134" s="35"/>
      <c r="JS134" s="35"/>
      <c r="JT134" s="35"/>
      <c r="JU134" s="35"/>
      <c r="JV134" s="35"/>
      <c r="JW134" s="35"/>
      <c r="JX134" s="35"/>
      <c r="JY134" s="35"/>
      <c r="JZ134" s="35"/>
      <c r="KA134" s="35"/>
      <c r="KB134" s="35"/>
      <c r="KC134" s="35"/>
      <c r="KD134" s="35"/>
      <c r="KE134" s="35"/>
      <c r="KF134" s="35"/>
      <c r="KG134" s="35"/>
      <c r="KH134" s="35"/>
      <c r="KI134" s="35"/>
      <c r="KJ134" s="35"/>
      <c r="KK134" s="35"/>
      <c r="KL134" s="35"/>
      <c r="KM134" s="35"/>
      <c r="KN134" s="35"/>
      <c r="KO134" s="35"/>
      <c r="KP134" s="35"/>
      <c r="KQ134" s="35"/>
      <c r="KR134" s="35"/>
      <c r="KS134" s="35"/>
      <c r="KT134" s="35"/>
      <c r="KU134" s="35"/>
      <c r="KV134" s="35"/>
      <c r="KW134" s="35"/>
      <c r="KX134" s="35"/>
      <c r="KY134" s="35"/>
      <c r="KZ134" s="35"/>
      <c r="LA134" s="35"/>
      <c r="LB134" s="35"/>
      <c r="LC134" s="35"/>
      <c r="LD134" s="35"/>
      <c r="LE134" s="35"/>
      <c r="LF134" s="35"/>
      <c r="LG134" s="35"/>
      <c r="LH134" s="35"/>
      <c r="LI134" s="35"/>
      <c r="LJ134" s="35"/>
      <c r="LK134" s="35"/>
      <c r="LL134" s="35"/>
      <c r="LM134" s="35"/>
      <c r="LN134" s="35"/>
      <c r="LO134" s="35"/>
      <c r="LP134" s="35"/>
      <c r="LQ134" s="35"/>
      <c r="LR134" s="35"/>
      <c r="LS134" s="35"/>
      <c r="LT134" s="35"/>
      <c r="LU134" s="35"/>
      <c r="LV134" s="35"/>
      <c r="LW134" s="35"/>
      <c r="LX134" s="35"/>
      <c r="LY134" s="35"/>
      <c r="LZ134" s="35"/>
      <c r="MA134" s="35"/>
      <c r="MB134" s="35"/>
      <c r="MC134" s="35"/>
      <c r="MD134" s="35"/>
      <c r="ME134" s="35"/>
      <c r="MF134" s="35"/>
      <c r="MG134" s="35"/>
      <c r="MH134" s="35"/>
      <c r="MI134" s="35"/>
      <c r="MJ134" s="35"/>
      <c r="MK134" s="35"/>
      <c r="ML134" s="35"/>
      <c r="MM134" s="35"/>
      <c r="MN134" s="35"/>
      <c r="MO134" s="35"/>
      <c r="MP134" s="35"/>
      <c r="MQ134" s="35"/>
      <c r="MR134" s="35"/>
      <c r="MS134" s="35"/>
      <c r="MT134" s="35"/>
      <c r="MU134" s="35"/>
      <c r="MV134" s="35"/>
      <c r="MW134" s="35"/>
      <c r="MX134" s="35"/>
      <c r="MY134" s="35"/>
      <c r="MZ134" s="35"/>
      <c r="NA134" s="35"/>
      <c r="NB134" s="35"/>
      <c r="NC134" s="35"/>
      <c r="ND134" s="35"/>
      <c r="NE134" s="35"/>
      <c r="NF134" s="35"/>
      <c r="NG134" s="35"/>
      <c r="NH134" s="35"/>
      <c r="NI134" s="35"/>
      <c r="NJ134" s="35"/>
      <c r="NK134" s="35"/>
      <c r="NL134" s="35"/>
      <c r="NM134" s="35"/>
      <c r="NN134" s="35"/>
      <c r="NO134" s="35"/>
      <c r="NP134" s="35"/>
      <c r="NQ134" s="35"/>
      <c r="NR134" s="35"/>
      <c r="NS134" s="35"/>
      <c r="NT134" s="35"/>
      <c r="NU134" s="35"/>
      <c r="NV134" s="35"/>
      <c r="NW134" s="35"/>
      <c r="NX134" s="35"/>
      <c r="NY134" s="35"/>
      <c r="NZ134" s="35"/>
      <c r="OA134" s="35"/>
      <c r="OB134" s="35"/>
      <c r="OC134" s="35"/>
      <c r="OD134" s="35"/>
      <c r="OE134" s="35"/>
      <c r="OF134" s="35"/>
      <c r="OG134" s="35"/>
      <c r="OH134" s="35"/>
      <c r="OI134" s="35"/>
      <c r="OJ134" s="35"/>
      <c r="OK134" s="35"/>
      <c r="OL134" s="35"/>
    </row>
    <row r="135" spans="1:403" x14ac:dyDescent="0.25">
      <c r="A135" s="11" t="s">
        <v>71</v>
      </c>
      <c r="B135" s="16" t="s">
        <v>217</v>
      </c>
      <c r="C135" s="27">
        <v>2224.3649999999998</v>
      </c>
      <c r="D135" s="27" t="s">
        <v>326</v>
      </c>
      <c r="E135" s="27">
        <v>2429.4749999999999</v>
      </c>
      <c r="F135" s="27">
        <v>1450.009</v>
      </c>
      <c r="G135" s="27">
        <v>1176.5730000000001</v>
      </c>
      <c r="H135" s="27">
        <v>1817.2809999999999</v>
      </c>
      <c r="I135" s="27">
        <v>1976.5309999999999</v>
      </c>
      <c r="J135" s="27">
        <v>844.02700000000004</v>
      </c>
      <c r="K135" s="27">
        <v>1828.473</v>
      </c>
      <c r="L135" s="27">
        <v>2385.1179999999999</v>
      </c>
      <c r="M135" s="27">
        <v>1023.481</v>
      </c>
      <c r="N135" s="27">
        <v>1718.9880000000001</v>
      </c>
      <c r="O135" s="27">
        <v>2272.1289999999999</v>
      </c>
      <c r="P135" s="27">
        <v>1049.24</v>
      </c>
      <c r="Q135" s="27" t="s">
        <v>326</v>
      </c>
      <c r="R135" s="28">
        <v>1020.822</v>
      </c>
      <c r="S135" s="28">
        <v>2150.94</v>
      </c>
      <c r="T135" s="28">
        <v>1719.5809999999999</v>
      </c>
      <c r="U135" s="28">
        <v>2380.6990000000001</v>
      </c>
      <c r="V135" s="28">
        <v>1758.864</v>
      </c>
      <c r="W135" s="28">
        <v>1511.327</v>
      </c>
      <c r="X135" s="28" t="s">
        <v>326</v>
      </c>
      <c r="Y135" s="28">
        <v>1225.634</v>
      </c>
      <c r="Z135" s="28">
        <v>1533.605</v>
      </c>
      <c r="AA135" s="28">
        <v>2374.759</v>
      </c>
      <c r="AB135" s="28">
        <v>1426.1659999999999</v>
      </c>
      <c r="AC135" s="28">
        <v>951.16800000000001</v>
      </c>
      <c r="AD135" s="28">
        <v>1876.809</v>
      </c>
      <c r="AE135" s="28">
        <v>2173.2399999999998</v>
      </c>
      <c r="AF135" s="28">
        <v>1391.307</v>
      </c>
      <c r="AG135" s="28">
        <v>1488.713</v>
      </c>
      <c r="AH135" s="28">
        <v>1668.4380000000001</v>
      </c>
      <c r="AI135" s="28">
        <v>2408.069</v>
      </c>
      <c r="AJ135" s="28">
        <v>1854.7650000000001</v>
      </c>
      <c r="AK135" s="28">
        <v>857.09900000000005</v>
      </c>
      <c r="AL135" s="28">
        <v>2272.127</v>
      </c>
      <c r="AM135" s="28">
        <v>1381.538</v>
      </c>
      <c r="AN135" s="28">
        <v>1719.57</v>
      </c>
      <c r="AO135" s="28">
        <v>1984.432</v>
      </c>
      <c r="AP135" s="28">
        <v>1229.1569999999999</v>
      </c>
      <c r="AQ135" s="28">
        <v>3370.9009999999998</v>
      </c>
      <c r="AR135" s="28">
        <v>1075.519</v>
      </c>
      <c r="AS135" s="28">
        <v>1043.6110000000001</v>
      </c>
      <c r="AT135" s="28">
        <v>1064.365</v>
      </c>
      <c r="AU135" s="28">
        <v>1545.9780000000001</v>
      </c>
      <c r="AV135" s="28">
        <v>2366.694</v>
      </c>
      <c r="AW135" s="28">
        <v>1359.2270000000001</v>
      </c>
      <c r="AX135" s="28">
        <v>1665.73</v>
      </c>
      <c r="AY135" s="28" t="s">
        <v>326</v>
      </c>
      <c r="AZ135" s="28">
        <v>2310.7530000000002</v>
      </c>
      <c r="BA135" s="28">
        <v>1954.1980000000001</v>
      </c>
      <c r="BB135" s="28">
        <v>1898.962</v>
      </c>
      <c r="BC135" s="28">
        <v>2467.2640000000001</v>
      </c>
      <c r="BD135" s="28">
        <v>1763.337</v>
      </c>
      <c r="BE135" s="28" t="s">
        <v>326</v>
      </c>
      <c r="BF135" s="28">
        <v>1241.2429999999999</v>
      </c>
      <c r="BG135" s="28">
        <v>1683.0129999999999</v>
      </c>
      <c r="BH135" s="28">
        <v>1769.242</v>
      </c>
      <c r="BI135" s="28">
        <v>2572.7800000000002</v>
      </c>
      <c r="BJ135" s="28">
        <v>1948.0129999999999</v>
      </c>
      <c r="BK135" s="28">
        <v>920.64200000000005</v>
      </c>
      <c r="BL135" s="28">
        <v>1239.6130000000001</v>
      </c>
      <c r="BM135" s="28">
        <v>2400.0920000000001</v>
      </c>
      <c r="BN135" s="28">
        <v>1630.0909999999999</v>
      </c>
      <c r="BO135" s="28" t="s">
        <v>326</v>
      </c>
      <c r="BP135" s="27" t="s">
        <v>326</v>
      </c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  <c r="HM135" s="35"/>
      <c r="HN135" s="35"/>
      <c r="HO135" s="35"/>
      <c r="HP135" s="35"/>
      <c r="HQ135" s="35"/>
      <c r="HR135" s="35"/>
      <c r="HS135" s="35"/>
      <c r="HT135" s="35"/>
      <c r="HU135" s="35"/>
      <c r="HV135" s="35"/>
      <c r="HW135" s="35"/>
      <c r="HX135" s="35"/>
      <c r="HY135" s="35"/>
      <c r="HZ135" s="35"/>
      <c r="IA135" s="35"/>
      <c r="IB135" s="35"/>
      <c r="IC135" s="35"/>
      <c r="ID135" s="35"/>
      <c r="IE135" s="35"/>
      <c r="IF135" s="35"/>
      <c r="IG135" s="35"/>
      <c r="IH135" s="35"/>
      <c r="II135" s="35"/>
      <c r="IJ135" s="35"/>
      <c r="IK135" s="35"/>
      <c r="IL135" s="35"/>
      <c r="IM135" s="35"/>
      <c r="IN135" s="35"/>
      <c r="IO135" s="35"/>
      <c r="IP135" s="35"/>
      <c r="IQ135" s="35"/>
      <c r="IR135" s="35"/>
      <c r="IS135" s="35"/>
      <c r="IT135" s="35"/>
      <c r="IU135" s="35"/>
      <c r="IV135" s="35"/>
      <c r="IW135" s="35"/>
      <c r="IX135" s="35"/>
      <c r="IY135" s="35"/>
      <c r="IZ135" s="35"/>
      <c r="JA135" s="35"/>
      <c r="JB135" s="35"/>
      <c r="JC135" s="35"/>
      <c r="JD135" s="35"/>
      <c r="JE135" s="35"/>
      <c r="JF135" s="35"/>
      <c r="JG135" s="35"/>
      <c r="JH135" s="35"/>
      <c r="JI135" s="35"/>
      <c r="JJ135" s="35"/>
      <c r="JK135" s="35"/>
      <c r="JL135" s="35"/>
      <c r="JM135" s="35"/>
      <c r="JN135" s="35"/>
      <c r="JO135" s="35"/>
      <c r="JP135" s="35"/>
      <c r="JQ135" s="35"/>
      <c r="JR135" s="35"/>
      <c r="JS135" s="35"/>
      <c r="JT135" s="35"/>
      <c r="JU135" s="35"/>
      <c r="JV135" s="35"/>
      <c r="JW135" s="35"/>
      <c r="JX135" s="35"/>
      <c r="JY135" s="35"/>
      <c r="JZ135" s="35"/>
      <c r="KA135" s="35"/>
      <c r="KB135" s="35"/>
      <c r="KC135" s="35"/>
      <c r="KD135" s="35"/>
      <c r="KE135" s="35"/>
      <c r="KF135" s="35"/>
      <c r="KG135" s="35"/>
      <c r="KH135" s="35"/>
      <c r="KI135" s="35"/>
      <c r="KJ135" s="35"/>
      <c r="KK135" s="35"/>
      <c r="KL135" s="35"/>
      <c r="KM135" s="35"/>
      <c r="KN135" s="35"/>
      <c r="KO135" s="35"/>
      <c r="KP135" s="35"/>
      <c r="KQ135" s="35"/>
      <c r="KR135" s="35"/>
      <c r="KS135" s="35"/>
      <c r="KT135" s="35"/>
      <c r="KU135" s="35"/>
      <c r="KV135" s="35"/>
      <c r="KW135" s="35"/>
      <c r="KX135" s="35"/>
      <c r="KY135" s="35"/>
      <c r="KZ135" s="35"/>
      <c r="LA135" s="35"/>
      <c r="LB135" s="35"/>
      <c r="LC135" s="35"/>
      <c r="LD135" s="35"/>
      <c r="LE135" s="35"/>
      <c r="LF135" s="35"/>
      <c r="LG135" s="35"/>
      <c r="LH135" s="35"/>
      <c r="LI135" s="35"/>
      <c r="LJ135" s="35"/>
      <c r="LK135" s="35"/>
      <c r="LL135" s="35"/>
      <c r="LM135" s="35"/>
      <c r="LN135" s="35"/>
      <c r="LO135" s="35"/>
      <c r="LP135" s="35"/>
      <c r="LQ135" s="35"/>
      <c r="LR135" s="35"/>
      <c r="LS135" s="35"/>
      <c r="LT135" s="35"/>
      <c r="LU135" s="35"/>
      <c r="LV135" s="35"/>
      <c r="LW135" s="35"/>
      <c r="LX135" s="35"/>
      <c r="LY135" s="35"/>
      <c r="LZ135" s="35"/>
      <c r="MA135" s="35"/>
      <c r="MB135" s="35"/>
      <c r="MC135" s="35"/>
      <c r="MD135" s="35"/>
      <c r="ME135" s="35"/>
      <c r="MF135" s="35"/>
      <c r="MG135" s="35"/>
      <c r="MH135" s="35"/>
      <c r="MI135" s="35"/>
      <c r="MJ135" s="35"/>
      <c r="MK135" s="35"/>
      <c r="ML135" s="35"/>
      <c r="MM135" s="35"/>
      <c r="MN135" s="35"/>
      <c r="MO135" s="35"/>
      <c r="MP135" s="35"/>
      <c r="MQ135" s="35"/>
      <c r="MR135" s="35"/>
      <c r="MS135" s="35"/>
      <c r="MT135" s="35"/>
      <c r="MU135" s="35"/>
      <c r="MV135" s="35"/>
      <c r="MW135" s="35"/>
      <c r="MX135" s="35"/>
      <c r="MY135" s="35"/>
      <c r="MZ135" s="35"/>
      <c r="NA135" s="35"/>
      <c r="NB135" s="35"/>
      <c r="NC135" s="35"/>
      <c r="ND135" s="35"/>
      <c r="NE135" s="35"/>
      <c r="NF135" s="35"/>
      <c r="NG135" s="35"/>
      <c r="NH135" s="35"/>
      <c r="NI135" s="35"/>
      <c r="NJ135" s="35"/>
      <c r="NK135" s="35"/>
      <c r="NL135" s="35"/>
      <c r="NM135" s="35"/>
      <c r="NN135" s="35"/>
      <c r="NO135" s="35"/>
      <c r="NP135" s="35"/>
      <c r="NQ135" s="35"/>
      <c r="NR135" s="35"/>
      <c r="NS135" s="35"/>
      <c r="NT135" s="35"/>
      <c r="NU135" s="35"/>
      <c r="NV135" s="35"/>
      <c r="NW135" s="35"/>
      <c r="NX135" s="35"/>
      <c r="NY135" s="35"/>
      <c r="NZ135" s="35"/>
      <c r="OA135" s="35"/>
      <c r="OB135" s="35"/>
      <c r="OC135" s="35"/>
      <c r="OD135" s="35"/>
      <c r="OE135" s="35"/>
      <c r="OF135" s="35"/>
      <c r="OG135" s="35"/>
      <c r="OH135" s="35"/>
      <c r="OI135" s="35"/>
      <c r="OJ135" s="35"/>
      <c r="OK135" s="35"/>
      <c r="OL135" s="35"/>
    </row>
    <row r="136" spans="1:403" x14ac:dyDescent="0.25">
      <c r="A136" s="9" t="s">
        <v>71</v>
      </c>
      <c r="B136" s="15" t="s">
        <v>218</v>
      </c>
      <c r="C136" s="25">
        <v>18478.537</v>
      </c>
      <c r="D136" s="25" t="s">
        <v>326</v>
      </c>
      <c r="E136" s="25">
        <v>10114.305</v>
      </c>
      <c r="F136" s="25">
        <v>1128.3489999999999</v>
      </c>
      <c r="G136" s="25" t="s">
        <v>326</v>
      </c>
      <c r="H136" s="25" t="s">
        <v>326</v>
      </c>
      <c r="I136" s="25" t="s">
        <v>326</v>
      </c>
      <c r="J136" s="25" t="s">
        <v>326</v>
      </c>
      <c r="K136" s="25" t="s">
        <v>326</v>
      </c>
      <c r="L136" s="25">
        <v>18580.028999999999</v>
      </c>
      <c r="M136" s="25" t="s">
        <v>326</v>
      </c>
      <c r="N136" s="25">
        <v>17789.995999999999</v>
      </c>
      <c r="O136" s="25">
        <v>7751.2309999999998</v>
      </c>
      <c r="P136" s="25" t="s">
        <v>326</v>
      </c>
      <c r="Q136" s="25" t="s">
        <v>326</v>
      </c>
      <c r="R136" s="26" t="s">
        <v>326</v>
      </c>
      <c r="S136" s="26">
        <v>20027.650000000001</v>
      </c>
      <c r="T136" s="26">
        <v>12341.591</v>
      </c>
      <c r="U136" s="26">
        <v>21594.967000000001</v>
      </c>
      <c r="V136" s="26">
        <v>1455.7339999999999</v>
      </c>
      <c r="W136" s="26">
        <v>5334.3450000000003</v>
      </c>
      <c r="X136" s="26">
        <v>1045.838</v>
      </c>
      <c r="Y136" s="26" t="s">
        <v>326</v>
      </c>
      <c r="Z136" s="26">
        <v>2839.6030000000001</v>
      </c>
      <c r="AA136" s="26" t="s">
        <v>326</v>
      </c>
      <c r="AB136" s="26" t="s">
        <v>326</v>
      </c>
      <c r="AC136" s="26">
        <v>944.74900000000002</v>
      </c>
      <c r="AD136" s="26" t="s">
        <v>326</v>
      </c>
      <c r="AE136" s="26" t="s">
        <v>326</v>
      </c>
      <c r="AF136" s="26" t="s">
        <v>326</v>
      </c>
      <c r="AG136" s="26" t="s">
        <v>326</v>
      </c>
      <c r="AH136" s="26" t="s">
        <v>326</v>
      </c>
      <c r="AI136" s="26">
        <v>947.91099999999994</v>
      </c>
      <c r="AJ136" s="26" t="s">
        <v>326</v>
      </c>
      <c r="AK136" s="26">
        <v>954.26599999999996</v>
      </c>
      <c r="AL136" s="26">
        <v>6339.9539999999997</v>
      </c>
      <c r="AM136" s="26" t="s">
        <v>326</v>
      </c>
      <c r="AN136" s="26" t="s">
        <v>326</v>
      </c>
      <c r="AO136" s="26">
        <v>6946.1689999999999</v>
      </c>
      <c r="AP136" s="26" t="s">
        <v>326</v>
      </c>
      <c r="AQ136" s="26">
        <v>821.66099999999994</v>
      </c>
      <c r="AR136" s="26" t="s">
        <v>326</v>
      </c>
      <c r="AS136" s="26" t="s">
        <v>326</v>
      </c>
      <c r="AT136" s="26" t="s">
        <v>326</v>
      </c>
      <c r="AU136" s="26">
        <v>17080.625</v>
      </c>
      <c r="AV136" s="26">
        <v>1061.9559999999999</v>
      </c>
      <c r="AW136" s="26" t="s">
        <v>326</v>
      </c>
      <c r="AX136" s="26" t="s">
        <v>326</v>
      </c>
      <c r="AY136" s="26" t="s">
        <v>326</v>
      </c>
      <c r="AZ136" s="26">
        <v>8269.3359999999993</v>
      </c>
      <c r="BA136" s="26" t="s">
        <v>326</v>
      </c>
      <c r="BB136" s="26">
        <v>14031.022999999999</v>
      </c>
      <c r="BC136" s="26">
        <v>1072.415</v>
      </c>
      <c r="BD136" s="26" t="s">
        <v>326</v>
      </c>
      <c r="BE136" s="26" t="s">
        <v>326</v>
      </c>
      <c r="BF136" s="26">
        <v>8157.7860000000001</v>
      </c>
      <c r="BG136" s="26">
        <v>10857.974</v>
      </c>
      <c r="BH136" s="26">
        <v>18095.221000000001</v>
      </c>
      <c r="BI136" s="26" t="s">
        <v>326</v>
      </c>
      <c r="BJ136" s="26" t="s">
        <v>326</v>
      </c>
      <c r="BK136" s="26">
        <v>10024.898999999999</v>
      </c>
      <c r="BL136" s="26">
        <v>2048.06</v>
      </c>
      <c r="BM136" s="26" t="s">
        <v>326</v>
      </c>
      <c r="BN136" s="26" t="s">
        <v>326</v>
      </c>
      <c r="BO136" s="26" t="s">
        <v>326</v>
      </c>
      <c r="BP136" s="25" t="s">
        <v>326</v>
      </c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  <c r="HM136" s="35"/>
      <c r="HN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35"/>
      <c r="IS136" s="35"/>
      <c r="IT136" s="35"/>
      <c r="IU136" s="35"/>
      <c r="IV136" s="35"/>
      <c r="IW136" s="35"/>
      <c r="IX136" s="35"/>
      <c r="IY136" s="35"/>
      <c r="IZ136" s="35"/>
      <c r="JA136" s="35"/>
      <c r="JB136" s="35"/>
      <c r="JC136" s="35"/>
      <c r="JD136" s="35"/>
      <c r="JE136" s="35"/>
      <c r="JF136" s="35"/>
      <c r="JG136" s="35"/>
      <c r="JH136" s="35"/>
      <c r="JI136" s="35"/>
      <c r="JJ136" s="35"/>
      <c r="JK136" s="35"/>
      <c r="JL136" s="35"/>
      <c r="JM136" s="35"/>
      <c r="JN136" s="35"/>
      <c r="JO136" s="35"/>
      <c r="JP136" s="35"/>
      <c r="JQ136" s="35"/>
      <c r="JR136" s="35"/>
      <c r="JS136" s="35"/>
      <c r="JT136" s="35"/>
      <c r="JU136" s="35"/>
      <c r="JV136" s="35"/>
      <c r="JW136" s="35"/>
      <c r="JX136" s="35"/>
      <c r="JY136" s="35"/>
      <c r="JZ136" s="35"/>
      <c r="KA136" s="35"/>
      <c r="KB136" s="35"/>
      <c r="KC136" s="35"/>
      <c r="KD136" s="35"/>
      <c r="KE136" s="35"/>
      <c r="KF136" s="35"/>
      <c r="KG136" s="35"/>
      <c r="KH136" s="35"/>
      <c r="KI136" s="35"/>
      <c r="KJ136" s="35"/>
      <c r="KK136" s="35"/>
      <c r="KL136" s="35"/>
      <c r="KM136" s="35"/>
      <c r="KN136" s="35"/>
      <c r="KO136" s="35"/>
      <c r="KP136" s="35"/>
      <c r="KQ136" s="35"/>
      <c r="KR136" s="35"/>
      <c r="KS136" s="35"/>
      <c r="KT136" s="35"/>
      <c r="KU136" s="35"/>
      <c r="KV136" s="35"/>
      <c r="KW136" s="35"/>
      <c r="KX136" s="35"/>
      <c r="KY136" s="35"/>
      <c r="KZ136" s="35"/>
      <c r="LA136" s="35"/>
      <c r="LB136" s="35"/>
      <c r="LC136" s="35"/>
      <c r="LD136" s="35"/>
      <c r="LE136" s="35"/>
      <c r="LF136" s="35"/>
      <c r="LG136" s="35"/>
      <c r="LH136" s="35"/>
      <c r="LI136" s="35"/>
      <c r="LJ136" s="35"/>
      <c r="LK136" s="35"/>
      <c r="LL136" s="35"/>
      <c r="LM136" s="35"/>
      <c r="LN136" s="35"/>
      <c r="LO136" s="35"/>
      <c r="LP136" s="35"/>
      <c r="LQ136" s="35"/>
      <c r="LR136" s="35"/>
      <c r="LS136" s="35"/>
      <c r="LT136" s="35"/>
      <c r="LU136" s="35"/>
      <c r="LV136" s="35"/>
      <c r="LW136" s="35"/>
      <c r="LX136" s="35"/>
      <c r="LY136" s="35"/>
      <c r="LZ136" s="35"/>
      <c r="MA136" s="35"/>
      <c r="MB136" s="35"/>
      <c r="MC136" s="35"/>
      <c r="MD136" s="35"/>
      <c r="ME136" s="35"/>
      <c r="MF136" s="35"/>
      <c r="MG136" s="35"/>
      <c r="MH136" s="35"/>
      <c r="MI136" s="35"/>
      <c r="MJ136" s="35"/>
      <c r="MK136" s="35"/>
      <c r="ML136" s="35"/>
      <c r="MM136" s="35"/>
      <c r="MN136" s="35"/>
      <c r="MO136" s="35"/>
      <c r="MP136" s="35"/>
      <c r="MQ136" s="35"/>
      <c r="MR136" s="35"/>
      <c r="MS136" s="35"/>
      <c r="MT136" s="35"/>
      <c r="MU136" s="35"/>
      <c r="MV136" s="35"/>
      <c r="MW136" s="35"/>
      <c r="MX136" s="35"/>
      <c r="MY136" s="35"/>
      <c r="MZ136" s="35"/>
      <c r="NA136" s="35"/>
      <c r="NB136" s="35"/>
      <c r="NC136" s="35"/>
      <c r="ND136" s="35"/>
      <c r="NE136" s="35"/>
      <c r="NF136" s="35"/>
      <c r="NG136" s="35"/>
      <c r="NH136" s="35"/>
      <c r="NI136" s="35"/>
      <c r="NJ136" s="35"/>
      <c r="NK136" s="35"/>
      <c r="NL136" s="35"/>
      <c r="NM136" s="35"/>
      <c r="NN136" s="35"/>
      <c r="NO136" s="35"/>
      <c r="NP136" s="35"/>
      <c r="NQ136" s="35"/>
      <c r="NR136" s="35"/>
      <c r="NS136" s="35"/>
      <c r="NT136" s="35"/>
      <c r="NU136" s="35"/>
      <c r="NV136" s="35"/>
      <c r="NW136" s="35"/>
      <c r="NX136" s="35"/>
      <c r="NY136" s="35"/>
      <c r="NZ136" s="35"/>
      <c r="OA136" s="35"/>
      <c r="OB136" s="35"/>
      <c r="OC136" s="35"/>
      <c r="OD136" s="35"/>
      <c r="OE136" s="35"/>
      <c r="OF136" s="35"/>
      <c r="OG136" s="35"/>
      <c r="OH136" s="35"/>
      <c r="OI136" s="35"/>
      <c r="OJ136" s="35"/>
      <c r="OK136" s="35"/>
      <c r="OL136" s="35"/>
    </row>
    <row r="137" spans="1:403" x14ac:dyDescent="0.25">
      <c r="A137" s="11" t="s">
        <v>71</v>
      </c>
      <c r="B137" s="16" t="s">
        <v>219</v>
      </c>
      <c r="C137" s="27">
        <v>1014.245</v>
      </c>
      <c r="D137" s="27">
        <v>1522.1420000000001</v>
      </c>
      <c r="E137" s="27">
        <v>1707.3810000000001</v>
      </c>
      <c r="F137" s="27">
        <v>1990.79</v>
      </c>
      <c r="G137" s="27">
        <v>2457.2359999999999</v>
      </c>
      <c r="H137" s="27">
        <v>3465.8760000000002</v>
      </c>
      <c r="I137" s="27">
        <v>3572.4490000000001</v>
      </c>
      <c r="J137" s="27">
        <v>2188.4699999999998</v>
      </c>
      <c r="K137" s="27">
        <v>2325.3220000000001</v>
      </c>
      <c r="L137" s="27">
        <v>1375.854</v>
      </c>
      <c r="M137" s="27">
        <v>2682.7640000000001</v>
      </c>
      <c r="N137" s="27" t="s">
        <v>326</v>
      </c>
      <c r="O137" s="27">
        <v>2417.8649999999998</v>
      </c>
      <c r="P137" s="27">
        <v>2166.89</v>
      </c>
      <c r="Q137" s="27">
        <v>2287.598</v>
      </c>
      <c r="R137" s="28">
        <v>2881.3409999999999</v>
      </c>
      <c r="S137" s="28" t="s">
        <v>326</v>
      </c>
      <c r="T137" s="28" t="s">
        <v>326</v>
      </c>
      <c r="U137" s="28">
        <v>1327.039</v>
      </c>
      <c r="V137" s="28" t="s">
        <v>326</v>
      </c>
      <c r="W137" s="28">
        <v>1540.0519999999999</v>
      </c>
      <c r="X137" s="28">
        <v>2882.9679999999998</v>
      </c>
      <c r="Y137" s="28">
        <v>1149.692</v>
      </c>
      <c r="Z137" s="28">
        <v>1089.5229999999999</v>
      </c>
      <c r="AA137" s="28">
        <v>2278.973</v>
      </c>
      <c r="AB137" s="28">
        <v>2825.7330000000002</v>
      </c>
      <c r="AC137" s="28">
        <v>1224.729</v>
      </c>
      <c r="AD137" s="28">
        <v>3387.085</v>
      </c>
      <c r="AE137" s="28">
        <v>3373.5509999999999</v>
      </c>
      <c r="AF137" s="28">
        <v>2926.4549999999999</v>
      </c>
      <c r="AG137" s="28">
        <v>3018.6669999999999</v>
      </c>
      <c r="AH137" s="28">
        <v>3263.7620000000002</v>
      </c>
      <c r="AI137" s="28">
        <v>3701.5839999999998</v>
      </c>
      <c r="AJ137" s="28">
        <v>1037.2470000000001</v>
      </c>
      <c r="AK137" s="28">
        <v>2814.826</v>
      </c>
      <c r="AL137" s="28">
        <v>2182.1689999999999</v>
      </c>
      <c r="AM137" s="28">
        <v>2645.8980000000001</v>
      </c>
      <c r="AN137" s="28">
        <v>3692.14</v>
      </c>
      <c r="AO137" s="28">
        <v>2319.7919999999999</v>
      </c>
      <c r="AP137" s="28">
        <v>2144.4499999999998</v>
      </c>
      <c r="AQ137" s="28">
        <v>4273.62</v>
      </c>
      <c r="AR137" s="28">
        <v>3091.377</v>
      </c>
      <c r="AS137" s="28">
        <v>2647.1559999999999</v>
      </c>
      <c r="AT137" s="28">
        <v>2837.5859999999998</v>
      </c>
      <c r="AU137" s="28">
        <v>3172.7449999999999</v>
      </c>
      <c r="AV137" s="28">
        <v>2845.3820000000001</v>
      </c>
      <c r="AW137" s="28">
        <v>3590.8539999999998</v>
      </c>
      <c r="AX137" s="28">
        <v>2541.6840000000002</v>
      </c>
      <c r="AY137" s="28">
        <v>3892.25</v>
      </c>
      <c r="AZ137" s="28">
        <v>1161.075</v>
      </c>
      <c r="BA137" s="28">
        <v>4100.7420000000002</v>
      </c>
      <c r="BB137" s="28" t="s">
        <v>326</v>
      </c>
      <c r="BC137" s="28">
        <v>3383.7950000000001</v>
      </c>
      <c r="BD137" s="28">
        <v>3454.29</v>
      </c>
      <c r="BE137" s="28">
        <v>3397.529</v>
      </c>
      <c r="BF137" s="28">
        <v>2510.114</v>
      </c>
      <c r="BG137" s="28">
        <v>2011.9010000000001</v>
      </c>
      <c r="BH137" s="28" t="s">
        <v>326</v>
      </c>
      <c r="BI137" s="28">
        <v>2678.422</v>
      </c>
      <c r="BJ137" s="28">
        <v>3433.0810000000001</v>
      </c>
      <c r="BK137" s="28">
        <v>1844.1959999999999</v>
      </c>
      <c r="BL137" s="28">
        <v>2062.0010000000002</v>
      </c>
      <c r="BM137" s="28">
        <v>3044.7420000000002</v>
      </c>
      <c r="BN137" s="28">
        <v>2608.9569999999999</v>
      </c>
      <c r="BO137" s="28">
        <v>3465.069</v>
      </c>
      <c r="BP137" s="27">
        <v>3917.636</v>
      </c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  <c r="JF137" s="35"/>
      <c r="JG137" s="35"/>
      <c r="JH137" s="35"/>
      <c r="JI137" s="35"/>
      <c r="JJ137" s="35"/>
      <c r="JK137" s="35"/>
      <c r="JL137" s="35"/>
      <c r="JM137" s="35"/>
      <c r="JN137" s="35"/>
      <c r="JO137" s="35"/>
      <c r="JP137" s="35"/>
      <c r="JQ137" s="35"/>
      <c r="JR137" s="35"/>
      <c r="JS137" s="35"/>
      <c r="JT137" s="35"/>
      <c r="JU137" s="35"/>
      <c r="JV137" s="35"/>
      <c r="JW137" s="35"/>
      <c r="JX137" s="35"/>
      <c r="JY137" s="35"/>
      <c r="JZ137" s="35"/>
      <c r="KA137" s="35"/>
      <c r="KB137" s="35"/>
      <c r="KC137" s="35"/>
      <c r="KD137" s="35"/>
      <c r="KE137" s="35"/>
      <c r="KF137" s="35"/>
      <c r="KG137" s="35"/>
      <c r="KH137" s="35"/>
      <c r="KI137" s="35"/>
      <c r="KJ137" s="35"/>
      <c r="KK137" s="35"/>
      <c r="KL137" s="35"/>
      <c r="KM137" s="35"/>
      <c r="KN137" s="35"/>
      <c r="KO137" s="35"/>
      <c r="KP137" s="35"/>
      <c r="KQ137" s="35"/>
      <c r="KR137" s="35"/>
      <c r="KS137" s="35"/>
      <c r="KT137" s="35"/>
      <c r="KU137" s="35"/>
      <c r="KV137" s="35"/>
      <c r="KW137" s="35"/>
      <c r="KX137" s="35"/>
      <c r="KY137" s="35"/>
      <c r="KZ137" s="35"/>
      <c r="LA137" s="35"/>
      <c r="LB137" s="35"/>
      <c r="LC137" s="35"/>
      <c r="LD137" s="35"/>
      <c r="LE137" s="35"/>
      <c r="LF137" s="35"/>
      <c r="LG137" s="35"/>
      <c r="LH137" s="35"/>
      <c r="LI137" s="35"/>
      <c r="LJ137" s="35"/>
      <c r="LK137" s="35"/>
      <c r="LL137" s="35"/>
      <c r="LM137" s="35"/>
      <c r="LN137" s="35"/>
      <c r="LO137" s="35"/>
      <c r="LP137" s="35"/>
      <c r="LQ137" s="35"/>
      <c r="LR137" s="35"/>
      <c r="LS137" s="35"/>
      <c r="LT137" s="35"/>
      <c r="LU137" s="35"/>
      <c r="LV137" s="35"/>
      <c r="LW137" s="35"/>
      <c r="LX137" s="35"/>
      <c r="LY137" s="35"/>
      <c r="LZ137" s="35"/>
      <c r="MA137" s="35"/>
      <c r="MB137" s="35"/>
      <c r="MC137" s="35"/>
      <c r="MD137" s="35"/>
      <c r="ME137" s="35"/>
      <c r="MF137" s="35"/>
      <c r="MG137" s="35"/>
      <c r="MH137" s="35"/>
      <c r="MI137" s="35"/>
      <c r="MJ137" s="35"/>
      <c r="MK137" s="35"/>
      <c r="ML137" s="35"/>
      <c r="MM137" s="35"/>
      <c r="MN137" s="35"/>
      <c r="MO137" s="35"/>
      <c r="MP137" s="35"/>
      <c r="MQ137" s="35"/>
      <c r="MR137" s="35"/>
      <c r="MS137" s="35"/>
      <c r="MT137" s="35"/>
      <c r="MU137" s="35"/>
      <c r="MV137" s="35"/>
      <c r="MW137" s="35"/>
      <c r="MX137" s="35"/>
      <c r="MY137" s="35"/>
      <c r="MZ137" s="35"/>
      <c r="NA137" s="35"/>
      <c r="NB137" s="35"/>
      <c r="NC137" s="35"/>
      <c r="ND137" s="35"/>
      <c r="NE137" s="35"/>
      <c r="NF137" s="35"/>
      <c r="NG137" s="35"/>
      <c r="NH137" s="35"/>
      <c r="NI137" s="35"/>
      <c r="NJ137" s="35"/>
      <c r="NK137" s="35"/>
      <c r="NL137" s="35"/>
      <c r="NM137" s="35"/>
      <c r="NN137" s="35"/>
      <c r="NO137" s="35"/>
      <c r="NP137" s="35"/>
      <c r="NQ137" s="35"/>
      <c r="NR137" s="35"/>
      <c r="NS137" s="35"/>
      <c r="NT137" s="35"/>
      <c r="NU137" s="35"/>
      <c r="NV137" s="35"/>
      <c r="NW137" s="35"/>
      <c r="NX137" s="35"/>
      <c r="NY137" s="35"/>
      <c r="NZ137" s="35"/>
      <c r="OA137" s="35"/>
      <c r="OB137" s="35"/>
      <c r="OC137" s="35"/>
      <c r="OD137" s="35"/>
      <c r="OE137" s="35"/>
      <c r="OF137" s="35"/>
      <c r="OG137" s="35"/>
      <c r="OH137" s="35"/>
      <c r="OI137" s="35"/>
      <c r="OJ137" s="35"/>
      <c r="OK137" s="35"/>
      <c r="OL137" s="35"/>
    </row>
    <row r="138" spans="1:403" x14ac:dyDescent="0.25">
      <c r="A138" s="9" t="s">
        <v>71</v>
      </c>
      <c r="B138" s="15" t="s">
        <v>220</v>
      </c>
      <c r="C138" s="25">
        <v>1239.0509999999999</v>
      </c>
      <c r="D138" s="25">
        <v>1299.731</v>
      </c>
      <c r="E138" s="25">
        <v>1388.4829999999999</v>
      </c>
      <c r="F138" s="25">
        <v>1246.616</v>
      </c>
      <c r="G138" s="25">
        <v>3662.1579999999999</v>
      </c>
      <c r="H138" s="25">
        <v>2669.0030000000002</v>
      </c>
      <c r="I138" s="25">
        <v>833.28599999999994</v>
      </c>
      <c r="J138" s="25">
        <v>1254.3530000000001</v>
      </c>
      <c r="K138" s="25">
        <v>820.12699999999995</v>
      </c>
      <c r="L138" s="25" t="s">
        <v>326</v>
      </c>
      <c r="M138" s="25">
        <v>840.34299999999996</v>
      </c>
      <c r="N138" s="25">
        <v>1432.0519999999999</v>
      </c>
      <c r="O138" s="25">
        <v>1663.787</v>
      </c>
      <c r="P138" s="25">
        <v>3986.0610000000001</v>
      </c>
      <c r="Q138" s="25">
        <v>1233.771</v>
      </c>
      <c r="R138" s="26">
        <v>2015.088</v>
      </c>
      <c r="S138" s="26">
        <v>984.72</v>
      </c>
      <c r="T138" s="26">
        <v>856.93899999999996</v>
      </c>
      <c r="U138" s="26">
        <v>6903.143</v>
      </c>
      <c r="V138" s="26">
        <v>3087.3960000000002</v>
      </c>
      <c r="W138" s="26">
        <v>4005.712</v>
      </c>
      <c r="X138" s="26" t="s">
        <v>326</v>
      </c>
      <c r="Y138" s="26">
        <v>1266.529</v>
      </c>
      <c r="Z138" s="26">
        <v>1440.204</v>
      </c>
      <c r="AA138" s="26">
        <v>1298.8330000000001</v>
      </c>
      <c r="AB138" s="26">
        <v>1382.5329999999999</v>
      </c>
      <c r="AC138" s="26" t="s">
        <v>326</v>
      </c>
      <c r="AD138" s="26">
        <v>1898.3889999999999</v>
      </c>
      <c r="AE138" s="26">
        <v>3467.384</v>
      </c>
      <c r="AF138" s="26">
        <v>1278.9259999999999</v>
      </c>
      <c r="AG138" s="26">
        <v>1519.56</v>
      </c>
      <c r="AH138" s="26">
        <v>2176.3960000000002</v>
      </c>
      <c r="AI138" s="26">
        <v>3009.616</v>
      </c>
      <c r="AJ138" s="26">
        <v>1156.9380000000001</v>
      </c>
      <c r="AK138" s="26">
        <v>967.35900000000004</v>
      </c>
      <c r="AL138" s="26">
        <v>2979.4070000000002</v>
      </c>
      <c r="AM138" s="26">
        <v>1498.941</v>
      </c>
      <c r="AN138" s="26">
        <v>1976.9690000000001</v>
      </c>
      <c r="AO138" s="26">
        <v>2567.0650000000001</v>
      </c>
      <c r="AP138" s="26">
        <v>825.74800000000005</v>
      </c>
      <c r="AQ138" s="26">
        <v>2260.9650000000001</v>
      </c>
      <c r="AR138" s="26">
        <v>2829.5230000000001</v>
      </c>
      <c r="AS138" s="26">
        <v>2212.4389999999999</v>
      </c>
      <c r="AT138" s="26">
        <v>2473.2820000000002</v>
      </c>
      <c r="AU138" s="26">
        <v>1538.451</v>
      </c>
      <c r="AV138" s="26">
        <v>3892.9859999999999</v>
      </c>
      <c r="AW138" s="26" t="s">
        <v>326</v>
      </c>
      <c r="AX138" s="26" t="s">
        <v>326</v>
      </c>
      <c r="AY138" s="26">
        <v>2138.3829999999998</v>
      </c>
      <c r="AZ138" s="26">
        <v>1424.5830000000001</v>
      </c>
      <c r="BA138" s="26">
        <v>1858</v>
      </c>
      <c r="BB138" s="26">
        <v>3408.5909999999999</v>
      </c>
      <c r="BC138" s="26">
        <v>4783.5950000000003</v>
      </c>
      <c r="BD138" s="26">
        <v>1954.644</v>
      </c>
      <c r="BE138" s="26">
        <v>851.58600000000001</v>
      </c>
      <c r="BF138" s="26">
        <v>835.24199999999996</v>
      </c>
      <c r="BG138" s="26">
        <v>2972.049</v>
      </c>
      <c r="BH138" s="26">
        <v>1049.327</v>
      </c>
      <c r="BI138" s="26" t="s">
        <v>326</v>
      </c>
      <c r="BJ138" s="26">
        <v>2294.2240000000002</v>
      </c>
      <c r="BK138" s="26">
        <v>1298.21</v>
      </c>
      <c r="BL138" s="26" t="s">
        <v>326</v>
      </c>
      <c r="BM138" s="26">
        <v>1540.598</v>
      </c>
      <c r="BN138" s="26">
        <v>1781.412</v>
      </c>
      <c r="BO138" s="26">
        <v>877.68100000000004</v>
      </c>
      <c r="BP138" s="25">
        <v>1882.0609999999999</v>
      </c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  <c r="HM138" s="35"/>
      <c r="HN138" s="35"/>
      <c r="HO138" s="35"/>
      <c r="HP138" s="35"/>
      <c r="HQ138" s="35"/>
      <c r="HR138" s="35"/>
      <c r="HS138" s="35"/>
      <c r="HT138" s="35"/>
      <c r="HU138" s="35"/>
      <c r="HV138" s="35"/>
      <c r="HW138" s="35"/>
      <c r="HX138" s="35"/>
      <c r="HY138" s="35"/>
      <c r="HZ138" s="35"/>
      <c r="IA138" s="35"/>
      <c r="IB138" s="35"/>
      <c r="IC138" s="35"/>
      <c r="ID138" s="35"/>
      <c r="IE138" s="35"/>
      <c r="IF138" s="35"/>
      <c r="IG138" s="35"/>
      <c r="IH138" s="35"/>
      <c r="II138" s="35"/>
      <c r="IJ138" s="35"/>
      <c r="IK138" s="35"/>
      <c r="IL138" s="35"/>
      <c r="IM138" s="35"/>
      <c r="IN138" s="35"/>
      <c r="IO138" s="35"/>
      <c r="IP138" s="35"/>
      <c r="IQ138" s="35"/>
      <c r="IR138" s="35"/>
      <c r="IS138" s="35"/>
      <c r="IT138" s="35"/>
      <c r="IU138" s="35"/>
      <c r="IV138" s="35"/>
      <c r="IW138" s="35"/>
      <c r="IX138" s="35"/>
      <c r="IY138" s="35"/>
      <c r="IZ138" s="35"/>
      <c r="JA138" s="35"/>
      <c r="JB138" s="35"/>
      <c r="JC138" s="35"/>
      <c r="JD138" s="35"/>
      <c r="JE138" s="35"/>
      <c r="JF138" s="35"/>
      <c r="JG138" s="35"/>
      <c r="JH138" s="35"/>
      <c r="JI138" s="35"/>
      <c r="JJ138" s="35"/>
      <c r="JK138" s="35"/>
      <c r="JL138" s="35"/>
      <c r="JM138" s="35"/>
      <c r="JN138" s="35"/>
      <c r="JO138" s="35"/>
      <c r="JP138" s="35"/>
      <c r="JQ138" s="35"/>
      <c r="JR138" s="35"/>
      <c r="JS138" s="35"/>
      <c r="JT138" s="35"/>
      <c r="JU138" s="35"/>
      <c r="JV138" s="35"/>
      <c r="JW138" s="35"/>
      <c r="JX138" s="35"/>
      <c r="JY138" s="35"/>
      <c r="JZ138" s="35"/>
      <c r="KA138" s="35"/>
      <c r="KB138" s="35"/>
      <c r="KC138" s="35"/>
      <c r="KD138" s="35"/>
      <c r="KE138" s="35"/>
      <c r="KF138" s="35"/>
      <c r="KG138" s="35"/>
      <c r="KH138" s="35"/>
      <c r="KI138" s="35"/>
      <c r="KJ138" s="35"/>
      <c r="KK138" s="35"/>
      <c r="KL138" s="35"/>
      <c r="KM138" s="35"/>
      <c r="KN138" s="35"/>
      <c r="KO138" s="35"/>
      <c r="KP138" s="35"/>
      <c r="KQ138" s="35"/>
      <c r="KR138" s="35"/>
      <c r="KS138" s="35"/>
      <c r="KT138" s="35"/>
      <c r="KU138" s="35"/>
      <c r="KV138" s="35"/>
      <c r="KW138" s="35"/>
      <c r="KX138" s="35"/>
      <c r="KY138" s="35"/>
      <c r="KZ138" s="35"/>
      <c r="LA138" s="35"/>
      <c r="LB138" s="35"/>
      <c r="LC138" s="35"/>
      <c r="LD138" s="35"/>
      <c r="LE138" s="35"/>
      <c r="LF138" s="35"/>
      <c r="LG138" s="35"/>
      <c r="LH138" s="35"/>
      <c r="LI138" s="35"/>
      <c r="LJ138" s="35"/>
      <c r="LK138" s="35"/>
      <c r="LL138" s="35"/>
      <c r="LM138" s="35"/>
      <c r="LN138" s="35"/>
      <c r="LO138" s="35"/>
      <c r="LP138" s="35"/>
      <c r="LQ138" s="35"/>
      <c r="LR138" s="35"/>
      <c r="LS138" s="35"/>
      <c r="LT138" s="35"/>
      <c r="LU138" s="35"/>
      <c r="LV138" s="35"/>
      <c r="LW138" s="35"/>
      <c r="LX138" s="35"/>
      <c r="LY138" s="35"/>
      <c r="LZ138" s="35"/>
      <c r="MA138" s="35"/>
      <c r="MB138" s="35"/>
      <c r="MC138" s="35"/>
      <c r="MD138" s="35"/>
      <c r="ME138" s="35"/>
      <c r="MF138" s="35"/>
      <c r="MG138" s="35"/>
      <c r="MH138" s="35"/>
      <c r="MI138" s="35"/>
      <c r="MJ138" s="35"/>
      <c r="MK138" s="35"/>
      <c r="ML138" s="35"/>
      <c r="MM138" s="35"/>
      <c r="MN138" s="35"/>
      <c r="MO138" s="35"/>
      <c r="MP138" s="35"/>
      <c r="MQ138" s="35"/>
      <c r="MR138" s="35"/>
      <c r="MS138" s="35"/>
      <c r="MT138" s="35"/>
      <c r="MU138" s="35"/>
      <c r="MV138" s="35"/>
      <c r="MW138" s="35"/>
      <c r="MX138" s="35"/>
      <c r="MY138" s="35"/>
      <c r="MZ138" s="35"/>
      <c r="NA138" s="35"/>
      <c r="NB138" s="35"/>
      <c r="NC138" s="35"/>
      <c r="ND138" s="35"/>
      <c r="NE138" s="35"/>
      <c r="NF138" s="35"/>
      <c r="NG138" s="35"/>
      <c r="NH138" s="35"/>
      <c r="NI138" s="35"/>
      <c r="NJ138" s="35"/>
      <c r="NK138" s="35"/>
      <c r="NL138" s="35"/>
      <c r="NM138" s="35"/>
      <c r="NN138" s="35"/>
      <c r="NO138" s="35"/>
      <c r="NP138" s="35"/>
      <c r="NQ138" s="35"/>
      <c r="NR138" s="35"/>
      <c r="NS138" s="35"/>
      <c r="NT138" s="35"/>
      <c r="NU138" s="35"/>
      <c r="NV138" s="35"/>
      <c r="NW138" s="35"/>
      <c r="NX138" s="35"/>
      <c r="NY138" s="35"/>
      <c r="NZ138" s="35"/>
      <c r="OA138" s="35"/>
      <c r="OB138" s="35"/>
      <c r="OC138" s="35"/>
      <c r="OD138" s="35"/>
      <c r="OE138" s="35"/>
      <c r="OF138" s="35"/>
      <c r="OG138" s="35"/>
      <c r="OH138" s="35"/>
      <c r="OI138" s="35"/>
      <c r="OJ138" s="35"/>
      <c r="OK138" s="35"/>
      <c r="OL138" s="35"/>
    </row>
    <row r="139" spans="1:403" x14ac:dyDescent="0.25">
      <c r="A139" s="11" t="s">
        <v>71</v>
      </c>
      <c r="B139" s="16" t="s">
        <v>221</v>
      </c>
      <c r="C139" s="27" t="s">
        <v>326</v>
      </c>
      <c r="D139" s="27">
        <v>828.60299999999995</v>
      </c>
      <c r="E139" s="27">
        <v>953.14300000000003</v>
      </c>
      <c r="F139" s="27">
        <v>1069.0219999999999</v>
      </c>
      <c r="G139" s="27">
        <v>1906.4090000000001</v>
      </c>
      <c r="H139" s="27">
        <v>1703.2629999999999</v>
      </c>
      <c r="I139" s="27" t="s">
        <v>326</v>
      </c>
      <c r="J139" s="27" t="s">
        <v>326</v>
      </c>
      <c r="K139" s="27" t="s">
        <v>326</v>
      </c>
      <c r="L139" s="27" t="s">
        <v>326</v>
      </c>
      <c r="M139" s="27" t="s">
        <v>326</v>
      </c>
      <c r="N139" s="27">
        <v>968.53800000000001</v>
      </c>
      <c r="O139" s="27">
        <v>1558.4079999999999</v>
      </c>
      <c r="P139" s="27">
        <v>1056.915</v>
      </c>
      <c r="Q139" s="27" t="s">
        <v>326</v>
      </c>
      <c r="R139" s="28">
        <v>824.64200000000005</v>
      </c>
      <c r="S139" s="28">
        <v>817.13900000000001</v>
      </c>
      <c r="T139" s="28" t="s">
        <v>326</v>
      </c>
      <c r="U139" s="28">
        <v>2686.4450000000002</v>
      </c>
      <c r="V139" s="28">
        <v>1384.4469999999999</v>
      </c>
      <c r="W139" s="28">
        <v>1895.713</v>
      </c>
      <c r="X139" s="28" t="s">
        <v>326</v>
      </c>
      <c r="Y139" s="28" t="s">
        <v>326</v>
      </c>
      <c r="Z139" s="28">
        <v>1098.163</v>
      </c>
      <c r="AA139" s="28" t="s">
        <v>326</v>
      </c>
      <c r="AB139" s="28">
        <v>1007.088</v>
      </c>
      <c r="AC139" s="28" t="s">
        <v>326</v>
      </c>
      <c r="AD139" s="28">
        <v>1194.2860000000001</v>
      </c>
      <c r="AE139" s="28">
        <v>2631.37</v>
      </c>
      <c r="AF139" s="28">
        <v>826.55600000000004</v>
      </c>
      <c r="AG139" s="28">
        <v>1096.0509999999999</v>
      </c>
      <c r="AH139" s="28">
        <v>1205.5239999999999</v>
      </c>
      <c r="AI139" s="28">
        <v>1620.192</v>
      </c>
      <c r="AJ139" s="28" t="s">
        <v>326</v>
      </c>
      <c r="AK139" s="28" t="s">
        <v>326</v>
      </c>
      <c r="AL139" s="28">
        <v>1279.0029999999999</v>
      </c>
      <c r="AM139" s="28" t="s">
        <v>326</v>
      </c>
      <c r="AN139" s="28">
        <v>920.024</v>
      </c>
      <c r="AO139" s="28">
        <v>1397.0350000000001</v>
      </c>
      <c r="AP139" s="28">
        <v>1046.5709999999999</v>
      </c>
      <c r="AQ139" s="28">
        <v>1114.4680000000001</v>
      </c>
      <c r="AR139" s="28">
        <v>3222.498</v>
      </c>
      <c r="AS139" s="28">
        <v>837.57600000000002</v>
      </c>
      <c r="AT139" s="28">
        <v>1471.8579999999999</v>
      </c>
      <c r="AU139" s="28">
        <v>1071.4000000000001</v>
      </c>
      <c r="AV139" s="28">
        <v>1591.17</v>
      </c>
      <c r="AW139" s="28" t="s">
        <v>326</v>
      </c>
      <c r="AX139" s="28" t="s">
        <v>326</v>
      </c>
      <c r="AY139" s="28" t="s">
        <v>326</v>
      </c>
      <c r="AZ139" s="28" t="s">
        <v>326</v>
      </c>
      <c r="BA139" s="28">
        <v>1042.548</v>
      </c>
      <c r="BB139" s="28">
        <v>2389.0720000000001</v>
      </c>
      <c r="BC139" s="28">
        <v>4468.366</v>
      </c>
      <c r="BD139" s="28">
        <v>904.51800000000003</v>
      </c>
      <c r="BE139" s="28" t="s">
        <v>326</v>
      </c>
      <c r="BF139" s="28" t="s">
        <v>326</v>
      </c>
      <c r="BG139" s="28">
        <v>1342.52</v>
      </c>
      <c r="BH139" s="28" t="s">
        <v>326</v>
      </c>
      <c r="BI139" s="28" t="s">
        <v>326</v>
      </c>
      <c r="BJ139" s="28">
        <v>1361.3489999999999</v>
      </c>
      <c r="BK139" s="28" t="s">
        <v>326</v>
      </c>
      <c r="BL139" s="28" t="s">
        <v>326</v>
      </c>
      <c r="BM139" s="28">
        <v>1483.0260000000001</v>
      </c>
      <c r="BN139" s="28">
        <v>1144.021</v>
      </c>
      <c r="BO139" s="28" t="s">
        <v>326</v>
      </c>
      <c r="BP139" s="27" t="s">
        <v>326</v>
      </c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L139" s="35"/>
      <c r="HM139" s="35"/>
      <c r="HN139" s="35"/>
      <c r="HO139" s="35"/>
      <c r="HP139" s="35"/>
      <c r="HQ139" s="35"/>
      <c r="HR139" s="35"/>
      <c r="HS139" s="35"/>
      <c r="HT139" s="35"/>
      <c r="HU139" s="35"/>
      <c r="HV139" s="35"/>
      <c r="HW139" s="35"/>
      <c r="HX139" s="35"/>
      <c r="HY139" s="35"/>
      <c r="HZ139" s="35"/>
      <c r="IA139" s="35"/>
      <c r="IB139" s="35"/>
      <c r="IC139" s="35"/>
      <c r="ID139" s="35"/>
      <c r="IE139" s="35"/>
      <c r="IF139" s="35"/>
      <c r="IG139" s="35"/>
      <c r="IH139" s="35"/>
      <c r="II139" s="35"/>
      <c r="IJ139" s="35"/>
      <c r="IK139" s="35"/>
      <c r="IL139" s="35"/>
      <c r="IM139" s="35"/>
      <c r="IN139" s="35"/>
      <c r="IO139" s="35"/>
      <c r="IP139" s="35"/>
      <c r="IQ139" s="35"/>
      <c r="IR139" s="35"/>
      <c r="IS139" s="35"/>
      <c r="IT139" s="35"/>
      <c r="IU139" s="35"/>
      <c r="IV139" s="35"/>
      <c r="IW139" s="35"/>
      <c r="IX139" s="35"/>
      <c r="IY139" s="35"/>
      <c r="IZ139" s="35"/>
      <c r="JA139" s="35"/>
      <c r="JB139" s="35"/>
      <c r="JC139" s="35"/>
      <c r="JD139" s="35"/>
      <c r="JE139" s="35"/>
      <c r="JF139" s="35"/>
      <c r="JG139" s="35"/>
      <c r="JH139" s="35"/>
      <c r="JI139" s="35"/>
      <c r="JJ139" s="35"/>
      <c r="JK139" s="35"/>
      <c r="JL139" s="35"/>
      <c r="JM139" s="35"/>
      <c r="JN139" s="35"/>
      <c r="JO139" s="35"/>
      <c r="JP139" s="35"/>
      <c r="JQ139" s="35"/>
      <c r="JR139" s="35"/>
      <c r="JS139" s="35"/>
      <c r="JT139" s="35"/>
      <c r="JU139" s="35"/>
      <c r="JV139" s="35"/>
      <c r="JW139" s="35"/>
      <c r="JX139" s="35"/>
      <c r="JY139" s="35"/>
      <c r="JZ139" s="35"/>
      <c r="KA139" s="35"/>
      <c r="KB139" s="35"/>
      <c r="KC139" s="35"/>
      <c r="KD139" s="35"/>
      <c r="KE139" s="35"/>
      <c r="KF139" s="35"/>
      <c r="KG139" s="35"/>
      <c r="KH139" s="35"/>
      <c r="KI139" s="35"/>
      <c r="KJ139" s="35"/>
      <c r="KK139" s="35"/>
      <c r="KL139" s="35"/>
      <c r="KM139" s="35"/>
      <c r="KN139" s="35"/>
      <c r="KO139" s="35"/>
      <c r="KP139" s="35"/>
      <c r="KQ139" s="35"/>
      <c r="KR139" s="35"/>
      <c r="KS139" s="35"/>
      <c r="KT139" s="35"/>
      <c r="KU139" s="35"/>
      <c r="KV139" s="35"/>
      <c r="KW139" s="35"/>
      <c r="KX139" s="35"/>
      <c r="KY139" s="35"/>
      <c r="KZ139" s="35"/>
      <c r="LA139" s="35"/>
      <c r="LB139" s="35"/>
      <c r="LC139" s="35"/>
      <c r="LD139" s="35"/>
      <c r="LE139" s="35"/>
      <c r="LF139" s="35"/>
      <c r="LG139" s="35"/>
      <c r="LH139" s="35"/>
      <c r="LI139" s="35"/>
      <c r="LJ139" s="35"/>
      <c r="LK139" s="35"/>
      <c r="LL139" s="35"/>
      <c r="LM139" s="35"/>
      <c r="LN139" s="35"/>
      <c r="LO139" s="35"/>
      <c r="LP139" s="35"/>
      <c r="LQ139" s="35"/>
      <c r="LR139" s="35"/>
      <c r="LS139" s="35"/>
      <c r="LT139" s="35"/>
      <c r="LU139" s="35"/>
      <c r="LV139" s="35"/>
      <c r="LW139" s="35"/>
      <c r="LX139" s="35"/>
      <c r="LY139" s="35"/>
      <c r="LZ139" s="35"/>
      <c r="MA139" s="35"/>
      <c r="MB139" s="35"/>
      <c r="MC139" s="35"/>
      <c r="MD139" s="35"/>
      <c r="ME139" s="35"/>
      <c r="MF139" s="35"/>
      <c r="MG139" s="35"/>
      <c r="MH139" s="35"/>
      <c r="MI139" s="35"/>
      <c r="MJ139" s="35"/>
      <c r="MK139" s="35"/>
      <c r="ML139" s="35"/>
      <c r="MM139" s="35"/>
      <c r="MN139" s="35"/>
      <c r="MO139" s="35"/>
      <c r="MP139" s="35"/>
      <c r="MQ139" s="35"/>
      <c r="MR139" s="35"/>
      <c r="MS139" s="35"/>
      <c r="MT139" s="35"/>
      <c r="MU139" s="35"/>
      <c r="MV139" s="35"/>
      <c r="MW139" s="35"/>
      <c r="MX139" s="35"/>
      <c r="MY139" s="35"/>
      <c r="MZ139" s="35"/>
      <c r="NA139" s="35"/>
      <c r="NB139" s="35"/>
      <c r="NC139" s="35"/>
      <c r="ND139" s="35"/>
      <c r="NE139" s="35"/>
      <c r="NF139" s="35"/>
      <c r="NG139" s="35"/>
      <c r="NH139" s="35"/>
      <c r="NI139" s="35"/>
      <c r="NJ139" s="35"/>
      <c r="NK139" s="35"/>
      <c r="NL139" s="35"/>
      <c r="NM139" s="35"/>
      <c r="NN139" s="35"/>
      <c r="NO139" s="35"/>
      <c r="NP139" s="35"/>
      <c r="NQ139" s="35"/>
      <c r="NR139" s="35"/>
      <c r="NS139" s="35"/>
      <c r="NT139" s="35"/>
      <c r="NU139" s="35"/>
      <c r="NV139" s="35"/>
      <c r="NW139" s="35"/>
      <c r="NX139" s="35"/>
      <c r="NY139" s="35"/>
      <c r="NZ139" s="35"/>
      <c r="OA139" s="35"/>
      <c r="OB139" s="35"/>
      <c r="OC139" s="35"/>
      <c r="OD139" s="35"/>
      <c r="OE139" s="35"/>
      <c r="OF139" s="35"/>
      <c r="OG139" s="35"/>
      <c r="OH139" s="35"/>
      <c r="OI139" s="35"/>
      <c r="OJ139" s="35"/>
      <c r="OK139" s="35"/>
      <c r="OL139" s="35"/>
    </row>
    <row r="140" spans="1:403" s="7" customFormat="1" x14ac:dyDescent="0.25">
      <c r="A140" s="7" t="s">
        <v>75</v>
      </c>
      <c r="B140" s="7" t="s">
        <v>222</v>
      </c>
      <c r="C140" s="32">
        <v>232129.68799999999</v>
      </c>
      <c r="D140" s="32">
        <v>191042.09400000001</v>
      </c>
      <c r="E140" s="32">
        <v>275602</v>
      </c>
      <c r="F140" s="32">
        <v>223751.32800000001</v>
      </c>
      <c r="G140" s="32">
        <v>209309.07800000001</v>
      </c>
      <c r="H140" s="32">
        <v>277699.125</v>
      </c>
      <c r="I140" s="32">
        <v>291299.90600000002</v>
      </c>
      <c r="J140" s="32">
        <v>263900.06300000002</v>
      </c>
      <c r="K140" s="32">
        <v>299845.96899999998</v>
      </c>
      <c r="L140" s="32">
        <v>300029.56300000002</v>
      </c>
      <c r="M140" s="32">
        <v>277099.34399999998</v>
      </c>
      <c r="N140" s="32">
        <v>284221.28100000002</v>
      </c>
      <c r="O140" s="32">
        <v>258802.45300000001</v>
      </c>
      <c r="P140" s="32">
        <v>289334.09399999998</v>
      </c>
      <c r="Q140" s="32">
        <v>300697.68800000002</v>
      </c>
      <c r="R140" s="32">
        <v>244244.78099999999</v>
      </c>
      <c r="S140" s="32">
        <v>307792.40600000002</v>
      </c>
      <c r="T140" s="32">
        <v>286239.90600000002</v>
      </c>
      <c r="U140" s="32">
        <v>307318.56300000002</v>
      </c>
      <c r="V140" s="32">
        <v>254235.125</v>
      </c>
      <c r="W140" s="32">
        <v>242359.734</v>
      </c>
      <c r="X140" s="32">
        <v>239859.82800000001</v>
      </c>
      <c r="Y140" s="32">
        <v>223541.32800000001</v>
      </c>
      <c r="Z140" s="32">
        <v>206224.859</v>
      </c>
      <c r="AA140" s="32">
        <v>255945.359</v>
      </c>
      <c r="AB140" s="32">
        <v>271463.15600000002</v>
      </c>
      <c r="AC140" s="32">
        <v>188334.65599999999</v>
      </c>
      <c r="AD140" s="32">
        <v>235176.5</v>
      </c>
      <c r="AE140" s="32">
        <v>245602.54699999999</v>
      </c>
      <c r="AF140" s="32">
        <v>233800.78099999999</v>
      </c>
      <c r="AG140" s="32">
        <v>248000.71900000001</v>
      </c>
      <c r="AH140" s="32">
        <v>246968.46900000001</v>
      </c>
      <c r="AI140" s="32">
        <v>246849.516</v>
      </c>
      <c r="AJ140" s="32">
        <v>233150.31299999999</v>
      </c>
      <c r="AK140" s="32">
        <v>281125.25</v>
      </c>
      <c r="AL140" s="32">
        <v>236648.516</v>
      </c>
      <c r="AM140" s="32">
        <v>235439.09400000001</v>
      </c>
      <c r="AN140" s="32">
        <v>256953.29699999999</v>
      </c>
      <c r="AO140" s="32">
        <v>221356.34400000001</v>
      </c>
      <c r="AP140" s="32">
        <v>213205.81299999999</v>
      </c>
      <c r="AQ140" s="32">
        <v>270018.06300000002</v>
      </c>
      <c r="AR140" s="32">
        <v>231691.234</v>
      </c>
      <c r="AS140" s="32">
        <v>214937.234</v>
      </c>
      <c r="AT140" s="32">
        <v>221966.59400000001</v>
      </c>
      <c r="AU140" s="32">
        <v>244218.125</v>
      </c>
      <c r="AV140" s="32">
        <v>265529.375</v>
      </c>
      <c r="AW140" s="32">
        <v>239201.81299999999</v>
      </c>
      <c r="AX140" s="32">
        <v>279722.56300000002</v>
      </c>
      <c r="AY140" s="32">
        <v>219914.09400000001</v>
      </c>
      <c r="AZ140" s="32">
        <v>266214.31300000002</v>
      </c>
      <c r="BA140" s="32">
        <v>206569.57800000001</v>
      </c>
      <c r="BB140" s="32">
        <v>226007.81299999999</v>
      </c>
      <c r="BC140" s="32">
        <v>243656.84400000001</v>
      </c>
      <c r="BD140" s="32">
        <v>231587.68799999999</v>
      </c>
      <c r="BE140" s="32">
        <v>217648</v>
      </c>
      <c r="BF140" s="32">
        <v>244675.07800000001</v>
      </c>
      <c r="BG140" s="32">
        <v>232822.43799999999</v>
      </c>
      <c r="BH140" s="32">
        <v>232158.71900000001</v>
      </c>
      <c r="BI140" s="32">
        <v>226318.266</v>
      </c>
      <c r="BJ140" s="32">
        <v>215347.29699999999</v>
      </c>
      <c r="BK140" s="32">
        <v>188582.18799999999</v>
      </c>
      <c r="BL140" s="32">
        <v>149936.641</v>
      </c>
      <c r="BM140" s="32">
        <v>192441.07800000001</v>
      </c>
      <c r="BN140" s="32">
        <v>152252.96900000001</v>
      </c>
      <c r="BO140" s="32">
        <v>173596.266</v>
      </c>
      <c r="BP140" s="32">
        <v>202750.21900000001</v>
      </c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/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37"/>
      <c r="HQ140" s="37"/>
      <c r="HR140" s="37"/>
      <c r="HS140" s="37"/>
      <c r="HT140" s="37"/>
      <c r="HU140" s="37"/>
      <c r="HV140" s="37"/>
      <c r="HW140" s="37"/>
      <c r="HX140" s="37"/>
      <c r="HY140" s="37"/>
      <c r="HZ140" s="37"/>
      <c r="IA140" s="37"/>
      <c r="IB140" s="37"/>
      <c r="IC140" s="37"/>
      <c r="ID140" s="37"/>
      <c r="IE140" s="37"/>
      <c r="IF140" s="37"/>
      <c r="IG140" s="37"/>
      <c r="IH140" s="37"/>
      <c r="II140" s="37"/>
      <c r="IJ140" s="37"/>
      <c r="IK140" s="37"/>
      <c r="IL140" s="37"/>
      <c r="IM140" s="37"/>
      <c r="IN140" s="37"/>
      <c r="IO140" s="37"/>
      <c r="IP140" s="37"/>
      <c r="IQ140" s="37"/>
      <c r="IR140" s="37"/>
      <c r="IS140" s="37"/>
      <c r="IT140" s="37"/>
      <c r="IU140" s="37"/>
      <c r="IV140" s="37"/>
      <c r="IW140" s="37"/>
      <c r="IX140" s="37"/>
      <c r="IY140" s="37"/>
      <c r="IZ140" s="37"/>
      <c r="JA140" s="37"/>
      <c r="JB140" s="37"/>
      <c r="JC140" s="37"/>
      <c r="JD140" s="37"/>
      <c r="JE140" s="37"/>
      <c r="JF140" s="37"/>
      <c r="JG140" s="37"/>
      <c r="JH140" s="37"/>
      <c r="JI140" s="37"/>
      <c r="JJ140" s="37"/>
      <c r="JK140" s="37"/>
      <c r="JL140" s="37"/>
      <c r="JM140" s="37"/>
      <c r="JN140" s="37"/>
      <c r="JO140" s="37"/>
      <c r="JP140" s="37"/>
      <c r="JQ140" s="37"/>
      <c r="JR140" s="37"/>
      <c r="JS140" s="37"/>
      <c r="JT140" s="37"/>
      <c r="JU140" s="37"/>
      <c r="JV140" s="37"/>
      <c r="JW140" s="37"/>
      <c r="JX140" s="37"/>
      <c r="JY140" s="37"/>
      <c r="JZ140" s="37"/>
      <c r="KA140" s="37"/>
      <c r="KB140" s="37"/>
      <c r="KC140" s="37"/>
      <c r="KD140" s="37"/>
      <c r="KE140" s="37"/>
      <c r="KF140" s="37"/>
      <c r="KG140" s="37"/>
      <c r="KH140" s="37"/>
      <c r="KI140" s="37"/>
      <c r="KJ140" s="37"/>
      <c r="KK140" s="37"/>
      <c r="KL140" s="37"/>
      <c r="KM140" s="37"/>
      <c r="KN140" s="37"/>
      <c r="KO140" s="37"/>
      <c r="KP140" s="37"/>
      <c r="KQ140" s="37"/>
      <c r="KR140" s="37"/>
      <c r="KS140" s="37"/>
      <c r="KT140" s="37"/>
      <c r="KU140" s="37"/>
      <c r="KV140" s="37"/>
      <c r="KW140" s="37"/>
      <c r="KX140" s="37"/>
      <c r="KY140" s="37"/>
      <c r="KZ140" s="37"/>
      <c r="LA140" s="37"/>
      <c r="LB140" s="37"/>
      <c r="LC140" s="37"/>
      <c r="LD140" s="37"/>
      <c r="LE140" s="37"/>
      <c r="LF140" s="37"/>
      <c r="LG140" s="37"/>
      <c r="LH140" s="37"/>
      <c r="LI140" s="37"/>
      <c r="LJ140" s="37"/>
      <c r="LK140" s="37"/>
      <c r="LL140" s="37"/>
      <c r="LM140" s="37"/>
      <c r="LN140" s="37"/>
      <c r="LO140" s="37"/>
      <c r="LP140" s="37"/>
      <c r="LQ140" s="37"/>
      <c r="LR140" s="37"/>
      <c r="LS140" s="37"/>
      <c r="LT140" s="37"/>
      <c r="LU140" s="37"/>
      <c r="LV140" s="37"/>
      <c r="LW140" s="37"/>
      <c r="LX140" s="37"/>
      <c r="LY140" s="37"/>
      <c r="LZ140" s="37"/>
      <c r="MA140" s="37"/>
      <c r="MB140" s="37"/>
      <c r="MC140" s="37"/>
      <c r="MD140" s="37"/>
      <c r="ME140" s="37"/>
      <c r="MF140" s="37"/>
      <c r="MG140" s="37"/>
      <c r="MH140" s="37"/>
      <c r="MI140" s="37"/>
      <c r="MJ140" s="37"/>
      <c r="MK140" s="37"/>
      <c r="ML140" s="37"/>
      <c r="MM140" s="37"/>
      <c r="MN140" s="37"/>
      <c r="MO140" s="37"/>
      <c r="MP140" s="37"/>
      <c r="MQ140" s="37"/>
      <c r="MR140" s="37"/>
      <c r="MS140" s="37"/>
      <c r="MT140" s="37"/>
      <c r="MU140" s="37"/>
      <c r="MV140" s="37"/>
      <c r="MW140" s="37"/>
      <c r="MX140" s="37"/>
      <c r="MY140" s="37"/>
      <c r="MZ140" s="37"/>
      <c r="NA140" s="37"/>
      <c r="NB140" s="37"/>
      <c r="NC140" s="37"/>
      <c r="ND140" s="37"/>
      <c r="NE140" s="37"/>
      <c r="NF140" s="37"/>
      <c r="NG140" s="37"/>
      <c r="NH140" s="37"/>
      <c r="NI140" s="37"/>
      <c r="NJ140" s="37"/>
      <c r="NK140" s="37"/>
      <c r="NL140" s="37"/>
      <c r="NM140" s="37"/>
      <c r="NN140" s="37"/>
      <c r="NO140" s="37"/>
      <c r="NP140" s="37"/>
      <c r="NQ140" s="37"/>
      <c r="NR140" s="37"/>
      <c r="NS140" s="37"/>
      <c r="NT140" s="37"/>
      <c r="NU140" s="37"/>
      <c r="NV140" s="37"/>
      <c r="NW140" s="37"/>
      <c r="NX140" s="37"/>
      <c r="NY140" s="37"/>
      <c r="NZ140" s="37"/>
      <c r="OA140" s="37"/>
      <c r="OB140" s="37"/>
      <c r="OC140" s="37"/>
      <c r="OD140" s="37"/>
      <c r="OE140" s="37"/>
      <c r="OF140" s="37"/>
      <c r="OG140" s="37"/>
      <c r="OH140" s="37"/>
      <c r="OI140" s="37"/>
      <c r="OJ140" s="37"/>
      <c r="OK140" s="37"/>
      <c r="OL140" s="37"/>
      <c r="OM140" s="8"/>
    </row>
    <row r="141" spans="1:403" s="9" customFormat="1" x14ac:dyDescent="0.25">
      <c r="A141" s="9" t="s">
        <v>75</v>
      </c>
      <c r="B141" s="9" t="s">
        <v>223</v>
      </c>
      <c r="C141" s="31">
        <v>2869.395</v>
      </c>
      <c r="D141" s="31">
        <v>2139.0889999999999</v>
      </c>
      <c r="E141" s="31">
        <v>3002.317</v>
      </c>
      <c r="F141" s="31">
        <v>3167.2820000000002</v>
      </c>
      <c r="G141" s="31">
        <v>2101.2069999999999</v>
      </c>
      <c r="H141" s="31">
        <v>4194.0810000000001</v>
      </c>
      <c r="I141" s="31">
        <v>1919.6020000000001</v>
      </c>
      <c r="J141" s="31">
        <v>2452.951</v>
      </c>
      <c r="K141" s="31">
        <v>1136.5899999999999</v>
      </c>
      <c r="L141" s="31">
        <v>2467.0010000000002</v>
      </c>
      <c r="M141" s="31">
        <v>1832.74</v>
      </c>
      <c r="N141" s="31">
        <v>3262.7220000000002</v>
      </c>
      <c r="O141" s="31">
        <v>2805.4110000000001</v>
      </c>
      <c r="P141" s="31">
        <v>2119.643</v>
      </c>
      <c r="Q141" s="31">
        <v>3524.5259999999998</v>
      </c>
      <c r="R141" s="31">
        <v>1808.8879999999999</v>
      </c>
      <c r="S141" s="31">
        <v>3590.7820000000002</v>
      </c>
      <c r="T141" s="31">
        <v>1880.81</v>
      </c>
      <c r="U141" s="31">
        <v>1541.4159999999999</v>
      </c>
      <c r="V141" s="31">
        <v>2544.7739999999999</v>
      </c>
      <c r="W141" s="31">
        <v>3051.8780000000002</v>
      </c>
      <c r="X141" s="31">
        <v>2534.7440000000001</v>
      </c>
      <c r="Y141" s="31">
        <v>1218.5540000000001</v>
      </c>
      <c r="Z141" s="31">
        <v>1218.8040000000001</v>
      </c>
      <c r="AA141" s="31">
        <v>2040.742</v>
      </c>
      <c r="AB141" s="31">
        <v>1939.92</v>
      </c>
      <c r="AC141" s="31">
        <v>2339.0720000000001</v>
      </c>
      <c r="AD141" s="31">
        <v>1085.654</v>
      </c>
      <c r="AE141" s="31">
        <v>4021.32</v>
      </c>
      <c r="AF141" s="31">
        <v>2716.8009999999999</v>
      </c>
      <c r="AG141" s="31">
        <v>2320.36</v>
      </c>
      <c r="AH141" s="31">
        <v>2475.2809999999999</v>
      </c>
      <c r="AI141" s="31">
        <v>4061.6680000000001</v>
      </c>
      <c r="AJ141" s="31">
        <v>1953.4939999999999</v>
      </c>
      <c r="AK141" s="31" t="s">
        <v>326</v>
      </c>
      <c r="AL141" s="31">
        <v>2415.8829999999998</v>
      </c>
      <c r="AM141" s="31" t="s">
        <v>326</v>
      </c>
      <c r="AN141" s="31">
        <v>2292.6179999999999</v>
      </c>
      <c r="AO141" s="31">
        <v>3261.3679999999999</v>
      </c>
      <c r="AP141" s="31">
        <v>2271.297</v>
      </c>
      <c r="AQ141" s="31">
        <v>1750.194</v>
      </c>
      <c r="AR141" s="31">
        <v>4322.6210000000001</v>
      </c>
      <c r="AS141" s="31">
        <v>1655.549</v>
      </c>
      <c r="AT141" s="31">
        <v>3022.9549999999999</v>
      </c>
      <c r="AU141" s="31">
        <v>3278.502</v>
      </c>
      <c r="AV141" s="31">
        <v>2320.7600000000002</v>
      </c>
      <c r="AW141" s="31">
        <v>1745.4939999999999</v>
      </c>
      <c r="AX141" s="31">
        <v>1618.345</v>
      </c>
      <c r="AY141" s="31">
        <v>2381.9070000000002</v>
      </c>
      <c r="AZ141" s="31">
        <v>2327.8130000000001</v>
      </c>
      <c r="BA141" s="31">
        <v>4223.4049999999997</v>
      </c>
      <c r="BB141" s="31">
        <v>1935.355</v>
      </c>
      <c r="BC141" s="31">
        <v>2435.2060000000001</v>
      </c>
      <c r="BD141" s="31">
        <v>2121.6039999999998</v>
      </c>
      <c r="BE141" s="31">
        <v>1940.5429999999999</v>
      </c>
      <c r="BF141" s="31">
        <v>2069.3580000000002</v>
      </c>
      <c r="BG141" s="31">
        <v>1689.5409999999999</v>
      </c>
      <c r="BH141" s="31">
        <v>1075.367</v>
      </c>
      <c r="BI141" s="31">
        <v>1015.534</v>
      </c>
      <c r="BJ141" s="31">
        <v>2919.9250000000002</v>
      </c>
      <c r="BK141" s="31">
        <v>3090.2779999999998</v>
      </c>
      <c r="BL141" s="31">
        <v>988.26499999999999</v>
      </c>
      <c r="BM141" s="31">
        <v>1928.4390000000001</v>
      </c>
      <c r="BN141" s="31">
        <v>4285.5780000000004</v>
      </c>
      <c r="BO141" s="31">
        <v>2172.3820000000001</v>
      </c>
      <c r="BP141" s="31">
        <v>1814.518</v>
      </c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  <c r="GB141" s="37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  <c r="GM141" s="37"/>
      <c r="GN141" s="37"/>
      <c r="GO141" s="37"/>
      <c r="GP141" s="37"/>
      <c r="GQ141" s="37"/>
      <c r="GR141" s="37"/>
      <c r="GS141" s="37"/>
      <c r="GT141" s="37"/>
      <c r="GU141" s="37"/>
      <c r="GV141" s="37"/>
      <c r="GW141" s="37"/>
      <c r="GX141" s="37"/>
      <c r="GY141" s="37"/>
      <c r="GZ141" s="37"/>
      <c r="HA141" s="37"/>
      <c r="HB141" s="37"/>
      <c r="HC141" s="37"/>
      <c r="HD141" s="37"/>
      <c r="HE141" s="37"/>
      <c r="HF141" s="37"/>
      <c r="HG141" s="37"/>
      <c r="HH141" s="37"/>
      <c r="HI141" s="37"/>
      <c r="HJ141" s="37"/>
      <c r="HK141" s="37"/>
      <c r="HL141" s="37"/>
      <c r="HM141" s="37"/>
      <c r="HN141" s="37"/>
      <c r="HO141" s="37"/>
      <c r="HP141" s="37"/>
      <c r="HQ141" s="37"/>
      <c r="HR141" s="37"/>
      <c r="HS141" s="37"/>
      <c r="HT141" s="37"/>
      <c r="HU141" s="37"/>
      <c r="HV141" s="37"/>
      <c r="HW141" s="37"/>
      <c r="HX141" s="37"/>
      <c r="HY141" s="37"/>
      <c r="HZ141" s="37"/>
      <c r="IA141" s="37"/>
      <c r="IB141" s="37"/>
      <c r="IC141" s="37"/>
      <c r="ID141" s="37"/>
      <c r="IE141" s="37"/>
      <c r="IF141" s="37"/>
      <c r="IG141" s="37"/>
      <c r="IH141" s="37"/>
      <c r="II141" s="37"/>
      <c r="IJ141" s="37"/>
      <c r="IK141" s="37"/>
      <c r="IL141" s="37"/>
      <c r="IM141" s="37"/>
      <c r="IN141" s="37"/>
      <c r="IO141" s="37"/>
      <c r="IP141" s="37"/>
      <c r="IQ141" s="37"/>
      <c r="IR141" s="37"/>
      <c r="IS141" s="37"/>
      <c r="IT141" s="37"/>
      <c r="IU141" s="37"/>
      <c r="IV141" s="37"/>
      <c r="IW141" s="37"/>
      <c r="IX141" s="37"/>
      <c r="IY141" s="37"/>
      <c r="IZ141" s="37"/>
      <c r="JA141" s="37"/>
      <c r="JB141" s="37"/>
      <c r="JC141" s="37"/>
      <c r="JD141" s="37"/>
      <c r="JE141" s="37"/>
      <c r="JF141" s="37"/>
      <c r="JG141" s="37"/>
      <c r="JH141" s="37"/>
      <c r="JI141" s="37"/>
      <c r="JJ141" s="37"/>
      <c r="JK141" s="37"/>
      <c r="JL141" s="37"/>
      <c r="JM141" s="37"/>
      <c r="JN141" s="37"/>
      <c r="JO141" s="37"/>
      <c r="JP141" s="37"/>
      <c r="JQ141" s="37"/>
      <c r="JR141" s="37"/>
      <c r="JS141" s="37"/>
      <c r="JT141" s="37"/>
      <c r="JU141" s="37"/>
      <c r="JV141" s="37"/>
      <c r="JW141" s="37"/>
      <c r="JX141" s="37"/>
      <c r="JY141" s="37"/>
      <c r="JZ141" s="37"/>
      <c r="KA141" s="37"/>
      <c r="KB141" s="37"/>
      <c r="KC141" s="37"/>
      <c r="KD141" s="37"/>
      <c r="KE141" s="37"/>
      <c r="KF141" s="37"/>
      <c r="KG141" s="37"/>
      <c r="KH141" s="37"/>
      <c r="KI141" s="37"/>
      <c r="KJ141" s="37"/>
      <c r="KK141" s="37"/>
      <c r="KL141" s="37"/>
      <c r="KM141" s="37"/>
      <c r="KN141" s="37"/>
      <c r="KO141" s="37"/>
      <c r="KP141" s="37"/>
      <c r="KQ141" s="37"/>
      <c r="KR141" s="37"/>
      <c r="KS141" s="37"/>
      <c r="KT141" s="37"/>
      <c r="KU141" s="37"/>
      <c r="KV141" s="37"/>
      <c r="KW141" s="37"/>
      <c r="KX141" s="37"/>
      <c r="KY141" s="37"/>
      <c r="KZ141" s="37"/>
      <c r="LA141" s="37"/>
      <c r="LB141" s="37"/>
      <c r="LC141" s="37"/>
      <c r="LD141" s="37"/>
      <c r="LE141" s="37"/>
      <c r="LF141" s="37"/>
      <c r="LG141" s="37"/>
      <c r="LH141" s="37"/>
      <c r="LI141" s="37"/>
      <c r="LJ141" s="37"/>
      <c r="LK141" s="37"/>
      <c r="LL141" s="37"/>
      <c r="LM141" s="37"/>
      <c r="LN141" s="37"/>
      <c r="LO141" s="37"/>
      <c r="LP141" s="37"/>
      <c r="LQ141" s="37"/>
      <c r="LR141" s="37"/>
      <c r="LS141" s="37"/>
      <c r="LT141" s="37"/>
      <c r="LU141" s="37"/>
      <c r="LV141" s="37"/>
      <c r="LW141" s="37"/>
      <c r="LX141" s="37"/>
      <c r="LY141" s="37"/>
      <c r="LZ141" s="37"/>
      <c r="MA141" s="37"/>
      <c r="MB141" s="37"/>
      <c r="MC141" s="37"/>
      <c r="MD141" s="37"/>
      <c r="ME141" s="37"/>
      <c r="MF141" s="37"/>
      <c r="MG141" s="37"/>
      <c r="MH141" s="37"/>
      <c r="MI141" s="37"/>
      <c r="MJ141" s="37"/>
      <c r="MK141" s="37"/>
      <c r="ML141" s="37"/>
      <c r="MM141" s="37"/>
      <c r="MN141" s="37"/>
      <c r="MO141" s="37"/>
      <c r="MP141" s="37"/>
      <c r="MQ141" s="37"/>
      <c r="MR141" s="37"/>
      <c r="MS141" s="37"/>
      <c r="MT141" s="37"/>
      <c r="MU141" s="37"/>
      <c r="MV141" s="37"/>
      <c r="MW141" s="37"/>
      <c r="MX141" s="37"/>
      <c r="MY141" s="37"/>
      <c r="MZ141" s="37"/>
      <c r="NA141" s="37"/>
      <c r="NB141" s="37"/>
      <c r="NC141" s="37"/>
      <c r="ND141" s="37"/>
      <c r="NE141" s="37"/>
      <c r="NF141" s="37"/>
      <c r="NG141" s="37"/>
      <c r="NH141" s="37"/>
      <c r="NI141" s="37"/>
      <c r="NJ141" s="37"/>
      <c r="NK141" s="37"/>
      <c r="NL141" s="37"/>
      <c r="NM141" s="37"/>
      <c r="NN141" s="37"/>
      <c r="NO141" s="37"/>
      <c r="NP141" s="37"/>
      <c r="NQ141" s="37"/>
      <c r="NR141" s="37"/>
      <c r="NS141" s="37"/>
      <c r="NT141" s="37"/>
      <c r="NU141" s="37"/>
      <c r="NV141" s="37"/>
      <c r="NW141" s="37"/>
      <c r="NX141" s="37"/>
      <c r="NY141" s="37"/>
      <c r="NZ141" s="37"/>
      <c r="OA141" s="37"/>
      <c r="OB141" s="37"/>
      <c r="OC141" s="37"/>
      <c r="OD141" s="37"/>
      <c r="OE141" s="37"/>
      <c r="OF141" s="37"/>
      <c r="OG141" s="37"/>
      <c r="OH141" s="37"/>
      <c r="OI141" s="37"/>
      <c r="OJ141" s="37"/>
      <c r="OK141" s="37"/>
      <c r="OL141" s="37"/>
      <c r="OM141" s="10"/>
    </row>
    <row r="142" spans="1:403" s="11" customFormat="1" x14ac:dyDescent="0.25">
      <c r="A142" s="11" t="s">
        <v>75</v>
      </c>
      <c r="B142" s="11" t="s">
        <v>224</v>
      </c>
      <c r="C142" s="29">
        <v>39206.5</v>
      </c>
      <c r="D142" s="29">
        <v>32779.535000000003</v>
      </c>
      <c r="E142" s="29">
        <v>38405.313000000002</v>
      </c>
      <c r="F142" s="29">
        <v>44463.714999999997</v>
      </c>
      <c r="G142" s="29">
        <v>37194.641000000003</v>
      </c>
      <c r="H142" s="29">
        <v>57777.809000000001</v>
      </c>
      <c r="I142" s="29">
        <v>29114.391</v>
      </c>
      <c r="J142" s="29">
        <v>35204.828000000001</v>
      </c>
      <c r="K142" s="29">
        <v>21001.583999999999</v>
      </c>
      <c r="L142" s="29">
        <v>37173.292999999998</v>
      </c>
      <c r="M142" s="29">
        <v>31633.686000000002</v>
      </c>
      <c r="N142" s="29">
        <v>52069.625</v>
      </c>
      <c r="O142" s="29">
        <v>45456.207000000002</v>
      </c>
      <c r="P142" s="29">
        <v>30315.978999999999</v>
      </c>
      <c r="Q142" s="29">
        <v>45686.684000000001</v>
      </c>
      <c r="R142" s="29">
        <v>26551.963</v>
      </c>
      <c r="S142" s="29">
        <v>50259.648000000001</v>
      </c>
      <c r="T142" s="29">
        <v>25488.16</v>
      </c>
      <c r="U142" s="29">
        <v>46238.483999999997</v>
      </c>
      <c r="V142" s="29">
        <v>37078.358999999997</v>
      </c>
      <c r="W142" s="29">
        <v>35739.718999999997</v>
      </c>
      <c r="X142" s="29">
        <v>37436.777000000002</v>
      </c>
      <c r="Y142" s="29">
        <v>22500.146000000001</v>
      </c>
      <c r="Z142" s="29">
        <v>24519.232</v>
      </c>
      <c r="AA142" s="29">
        <v>29161.561000000002</v>
      </c>
      <c r="AB142" s="29">
        <v>32113.537</v>
      </c>
      <c r="AC142" s="29">
        <v>30201.942999999999</v>
      </c>
      <c r="AD142" s="29">
        <v>19371.57</v>
      </c>
      <c r="AE142" s="29">
        <v>54827.762000000002</v>
      </c>
      <c r="AF142" s="29">
        <v>37264.601999999999</v>
      </c>
      <c r="AG142" s="29">
        <v>36494.855000000003</v>
      </c>
      <c r="AH142" s="29">
        <v>35209.531000000003</v>
      </c>
      <c r="AI142" s="29">
        <v>56943.718999999997</v>
      </c>
      <c r="AJ142" s="29">
        <v>32231.469000000001</v>
      </c>
      <c r="AK142" s="29">
        <v>10133.813</v>
      </c>
      <c r="AL142" s="29">
        <v>39967.980000000003</v>
      </c>
      <c r="AM142" s="29">
        <v>30219.455000000002</v>
      </c>
      <c r="AN142" s="29">
        <v>33966.199000000001</v>
      </c>
      <c r="AO142" s="29">
        <v>45378.464999999997</v>
      </c>
      <c r="AP142" s="29">
        <v>34939.813000000002</v>
      </c>
      <c r="AQ142" s="29">
        <v>28096.687999999998</v>
      </c>
      <c r="AR142" s="29">
        <v>56117.309000000001</v>
      </c>
      <c r="AS142" s="29">
        <v>24020.395</v>
      </c>
      <c r="AT142" s="29">
        <v>44471.773000000001</v>
      </c>
      <c r="AU142" s="29">
        <v>44891.27</v>
      </c>
      <c r="AV142" s="29">
        <v>35150.292999999998</v>
      </c>
      <c r="AW142" s="29">
        <v>27056.546999999999</v>
      </c>
      <c r="AX142" s="29">
        <v>25790.52</v>
      </c>
      <c r="AY142" s="29">
        <v>35291.910000000003</v>
      </c>
      <c r="AZ142" s="29">
        <v>32599.526999999998</v>
      </c>
      <c r="BA142" s="29">
        <v>55152.086000000003</v>
      </c>
      <c r="BB142" s="29">
        <v>30116.381000000001</v>
      </c>
      <c r="BC142" s="29">
        <v>32477.206999999999</v>
      </c>
      <c r="BD142" s="29">
        <v>32831.773000000001</v>
      </c>
      <c r="BE142" s="29">
        <v>28091.115000000002</v>
      </c>
      <c r="BF142" s="29">
        <v>31212.861000000001</v>
      </c>
      <c r="BG142" s="29">
        <v>33918.616999999998</v>
      </c>
      <c r="BH142" s="29">
        <v>20121.809000000001</v>
      </c>
      <c r="BI142" s="29">
        <v>19417.021000000001</v>
      </c>
      <c r="BJ142" s="29">
        <v>40493.542999999998</v>
      </c>
      <c r="BK142" s="29">
        <v>41442.425999999999</v>
      </c>
      <c r="BL142" s="29">
        <v>16698.688999999998</v>
      </c>
      <c r="BM142" s="29">
        <v>31632.578000000001</v>
      </c>
      <c r="BN142" s="29">
        <v>57774.641000000003</v>
      </c>
      <c r="BO142" s="29">
        <v>31786.035</v>
      </c>
      <c r="BP142" s="29">
        <v>29555.484</v>
      </c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37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37"/>
      <c r="FV142" s="37"/>
      <c r="FW142" s="37"/>
      <c r="FX142" s="37"/>
      <c r="FY142" s="37"/>
      <c r="FZ142" s="37"/>
      <c r="GA142" s="37"/>
      <c r="GB142" s="37"/>
      <c r="GC142" s="37"/>
      <c r="GD142" s="37"/>
      <c r="GE142" s="37"/>
      <c r="GF142" s="37"/>
      <c r="GG142" s="37"/>
      <c r="GH142" s="37"/>
      <c r="GI142" s="37"/>
      <c r="GJ142" s="37"/>
      <c r="GK142" s="37"/>
      <c r="GL142" s="37"/>
      <c r="GM142" s="37"/>
      <c r="GN142" s="37"/>
      <c r="GO142" s="37"/>
      <c r="GP142" s="37"/>
      <c r="GQ142" s="37"/>
      <c r="GR142" s="37"/>
      <c r="GS142" s="37"/>
      <c r="GT142" s="37"/>
      <c r="GU142" s="37"/>
      <c r="GV142" s="37"/>
      <c r="GW142" s="37"/>
      <c r="GX142" s="37"/>
      <c r="GY142" s="37"/>
      <c r="GZ142" s="37"/>
      <c r="HA142" s="37"/>
      <c r="HB142" s="37"/>
      <c r="HC142" s="37"/>
      <c r="HD142" s="37"/>
      <c r="HE142" s="37"/>
      <c r="HF142" s="37"/>
      <c r="HG142" s="37"/>
      <c r="HH142" s="37"/>
      <c r="HI142" s="37"/>
      <c r="HJ142" s="37"/>
      <c r="HK142" s="37"/>
      <c r="HL142" s="37"/>
      <c r="HM142" s="37"/>
      <c r="HN142" s="37"/>
      <c r="HO142" s="37"/>
      <c r="HP142" s="37"/>
      <c r="HQ142" s="37"/>
      <c r="HR142" s="37"/>
      <c r="HS142" s="37"/>
      <c r="HT142" s="37"/>
      <c r="HU142" s="37"/>
      <c r="HV142" s="37"/>
      <c r="HW142" s="37"/>
      <c r="HX142" s="37"/>
      <c r="HY142" s="37"/>
      <c r="HZ142" s="37"/>
      <c r="IA142" s="37"/>
      <c r="IB142" s="37"/>
      <c r="IC142" s="37"/>
      <c r="ID142" s="37"/>
      <c r="IE142" s="37"/>
      <c r="IF142" s="37"/>
      <c r="IG142" s="37"/>
      <c r="IH142" s="37"/>
      <c r="II142" s="37"/>
      <c r="IJ142" s="37"/>
      <c r="IK142" s="37"/>
      <c r="IL142" s="37"/>
      <c r="IM142" s="37"/>
      <c r="IN142" s="37"/>
      <c r="IO142" s="37"/>
      <c r="IP142" s="37"/>
      <c r="IQ142" s="37"/>
      <c r="IR142" s="37"/>
      <c r="IS142" s="37"/>
      <c r="IT142" s="37"/>
      <c r="IU142" s="37"/>
      <c r="IV142" s="37"/>
      <c r="IW142" s="37"/>
      <c r="IX142" s="37"/>
      <c r="IY142" s="37"/>
      <c r="IZ142" s="37"/>
      <c r="JA142" s="37"/>
      <c r="JB142" s="37"/>
      <c r="JC142" s="37"/>
      <c r="JD142" s="37"/>
      <c r="JE142" s="37"/>
      <c r="JF142" s="37"/>
      <c r="JG142" s="37"/>
      <c r="JH142" s="37"/>
      <c r="JI142" s="37"/>
      <c r="JJ142" s="37"/>
      <c r="JK142" s="37"/>
      <c r="JL142" s="37"/>
      <c r="JM142" s="37"/>
      <c r="JN142" s="37"/>
      <c r="JO142" s="37"/>
      <c r="JP142" s="37"/>
      <c r="JQ142" s="37"/>
      <c r="JR142" s="37"/>
      <c r="JS142" s="37"/>
      <c r="JT142" s="37"/>
      <c r="JU142" s="37"/>
      <c r="JV142" s="37"/>
      <c r="JW142" s="37"/>
      <c r="JX142" s="37"/>
      <c r="JY142" s="37"/>
      <c r="JZ142" s="37"/>
      <c r="KA142" s="37"/>
      <c r="KB142" s="37"/>
      <c r="KC142" s="37"/>
      <c r="KD142" s="37"/>
      <c r="KE142" s="37"/>
      <c r="KF142" s="37"/>
      <c r="KG142" s="37"/>
      <c r="KH142" s="37"/>
      <c r="KI142" s="37"/>
      <c r="KJ142" s="37"/>
      <c r="KK142" s="37"/>
      <c r="KL142" s="37"/>
      <c r="KM142" s="37"/>
      <c r="KN142" s="37"/>
      <c r="KO142" s="37"/>
      <c r="KP142" s="37"/>
      <c r="KQ142" s="37"/>
      <c r="KR142" s="37"/>
      <c r="KS142" s="37"/>
      <c r="KT142" s="37"/>
      <c r="KU142" s="37"/>
      <c r="KV142" s="37"/>
      <c r="KW142" s="37"/>
      <c r="KX142" s="37"/>
      <c r="KY142" s="37"/>
      <c r="KZ142" s="37"/>
      <c r="LA142" s="37"/>
      <c r="LB142" s="37"/>
      <c r="LC142" s="37"/>
      <c r="LD142" s="37"/>
      <c r="LE142" s="37"/>
      <c r="LF142" s="37"/>
      <c r="LG142" s="37"/>
      <c r="LH142" s="37"/>
      <c r="LI142" s="37"/>
      <c r="LJ142" s="37"/>
      <c r="LK142" s="37"/>
      <c r="LL142" s="37"/>
      <c r="LM142" s="37"/>
      <c r="LN142" s="37"/>
      <c r="LO142" s="37"/>
      <c r="LP142" s="37"/>
      <c r="LQ142" s="37"/>
      <c r="LR142" s="37"/>
      <c r="LS142" s="37"/>
      <c r="LT142" s="37"/>
      <c r="LU142" s="37"/>
      <c r="LV142" s="37"/>
      <c r="LW142" s="37"/>
      <c r="LX142" s="37"/>
      <c r="LY142" s="37"/>
      <c r="LZ142" s="37"/>
      <c r="MA142" s="37"/>
      <c r="MB142" s="37"/>
      <c r="MC142" s="37"/>
      <c r="MD142" s="37"/>
      <c r="ME142" s="37"/>
      <c r="MF142" s="37"/>
      <c r="MG142" s="37"/>
      <c r="MH142" s="37"/>
      <c r="MI142" s="37"/>
      <c r="MJ142" s="37"/>
      <c r="MK142" s="37"/>
      <c r="ML142" s="37"/>
      <c r="MM142" s="37"/>
      <c r="MN142" s="37"/>
      <c r="MO142" s="37"/>
      <c r="MP142" s="37"/>
      <c r="MQ142" s="37"/>
      <c r="MR142" s="37"/>
      <c r="MS142" s="37"/>
      <c r="MT142" s="37"/>
      <c r="MU142" s="37"/>
      <c r="MV142" s="37"/>
      <c r="MW142" s="37"/>
      <c r="MX142" s="37"/>
      <c r="MY142" s="37"/>
      <c r="MZ142" s="37"/>
      <c r="NA142" s="37"/>
      <c r="NB142" s="37"/>
      <c r="NC142" s="37"/>
      <c r="ND142" s="37"/>
      <c r="NE142" s="37"/>
      <c r="NF142" s="37"/>
      <c r="NG142" s="37"/>
      <c r="NH142" s="37"/>
      <c r="NI142" s="37"/>
      <c r="NJ142" s="37"/>
      <c r="NK142" s="37"/>
      <c r="NL142" s="37"/>
      <c r="NM142" s="37"/>
      <c r="NN142" s="37"/>
      <c r="NO142" s="37"/>
      <c r="NP142" s="37"/>
      <c r="NQ142" s="37"/>
      <c r="NR142" s="37"/>
      <c r="NS142" s="37"/>
      <c r="NT142" s="37"/>
      <c r="NU142" s="37"/>
      <c r="NV142" s="37"/>
      <c r="NW142" s="37"/>
      <c r="NX142" s="37"/>
      <c r="NY142" s="37"/>
      <c r="NZ142" s="37"/>
      <c r="OA142" s="37"/>
      <c r="OB142" s="37"/>
      <c r="OC142" s="37"/>
      <c r="OD142" s="37"/>
      <c r="OE142" s="37"/>
      <c r="OF142" s="37"/>
      <c r="OG142" s="37"/>
      <c r="OH142" s="37"/>
      <c r="OI142" s="37"/>
      <c r="OJ142" s="37"/>
      <c r="OK142" s="37"/>
      <c r="OL142" s="37"/>
      <c r="OM142" s="12"/>
    </row>
    <row r="143" spans="1:403" s="9" customFormat="1" x14ac:dyDescent="0.25">
      <c r="A143" s="9" t="s">
        <v>75</v>
      </c>
      <c r="B143" s="9" t="s">
        <v>225</v>
      </c>
      <c r="C143" s="31">
        <v>26424.33</v>
      </c>
      <c r="D143" s="31">
        <v>23757.766</v>
      </c>
      <c r="E143" s="31">
        <v>27996.206999999999</v>
      </c>
      <c r="F143" s="31">
        <v>29611.592000000001</v>
      </c>
      <c r="G143" s="31">
        <v>22424.891</v>
      </c>
      <c r="H143" s="31">
        <v>37419.315999999999</v>
      </c>
      <c r="I143" s="31">
        <v>23606.701000000001</v>
      </c>
      <c r="J143" s="31">
        <v>24976.044999999998</v>
      </c>
      <c r="K143" s="31">
        <v>18170.346000000001</v>
      </c>
      <c r="L143" s="31">
        <v>27512.473000000002</v>
      </c>
      <c r="M143" s="31">
        <v>22366.273000000001</v>
      </c>
      <c r="N143" s="31">
        <v>30110.848000000002</v>
      </c>
      <c r="O143" s="31">
        <v>25935.550999999999</v>
      </c>
      <c r="P143" s="31">
        <v>22413.805</v>
      </c>
      <c r="Q143" s="31">
        <v>30869.473000000002</v>
      </c>
      <c r="R143" s="31">
        <v>19591.275000000001</v>
      </c>
      <c r="S143" s="31">
        <v>28400.734</v>
      </c>
      <c r="T143" s="31">
        <v>21766.932000000001</v>
      </c>
      <c r="U143" s="31">
        <v>24338.18</v>
      </c>
      <c r="V143" s="31">
        <v>22288.949000000001</v>
      </c>
      <c r="W143" s="31">
        <v>20393.650000000001</v>
      </c>
      <c r="X143" s="31">
        <v>28188.978999999999</v>
      </c>
      <c r="Y143" s="31">
        <v>15302.532999999999</v>
      </c>
      <c r="Z143" s="31">
        <v>15453.623</v>
      </c>
      <c r="AA143" s="31">
        <v>21100.421999999999</v>
      </c>
      <c r="AB143" s="31">
        <v>23725.59</v>
      </c>
      <c r="AC143" s="31">
        <v>18255.046999999999</v>
      </c>
      <c r="AD143" s="31">
        <v>15289.278</v>
      </c>
      <c r="AE143" s="31">
        <v>28099.375</v>
      </c>
      <c r="AF143" s="31">
        <v>24532.280999999999</v>
      </c>
      <c r="AG143" s="31">
        <v>19431.351999999999</v>
      </c>
      <c r="AH143" s="31">
        <v>27663.646000000001</v>
      </c>
      <c r="AI143" s="31">
        <v>36295.711000000003</v>
      </c>
      <c r="AJ143" s="31">
        <v>24738.881000000001</v>
      </c>
      <c r="AK143" s="31">
        <v>13084.941000000001</v>
      </c>
      <c r="AL143" s="31">
        <v>19370.317999999999</v>
      </c>
      <c r="AM143" s="31">
        <v>22835.963</v>
      </c>
      <c r="AN143" s="31">
        <v>25609.763999999999</v>
      </c>
      <c r="AO143" s="31">
        <v>36415.836000000003</v>
      </c>
      <c r="AP143" s="31">
        <v>22524.254000000001</v>
      </c>
      <c r="AQ143" s="31">
        <v>23354.080000000002</v>
      </c>
      <c r="AR143" s="31">
        <v>31181.903999999999</v>
      </c>
      <c r="AS143" s="31">
        <v>18542.099999999999</v>
      </c>
      <c r="AT143" s="31">
        <v>27127.561000000002</v>
      </c>
      <c r="AU143" s="31">
        <v>29706.717000000001</v>
      </c>
      <c r="AV143" s="31">
        <v>20636.240000000002</v>
      </c>
      <c r="AW143" s="31">
        <v>18811.561000000002</v>
      </c>
      <c r="AX143" s="31">
        <v>16012.124</v>
      </c>
      <c r="AY143" s="31">
        <v>27200.241999999998</v>
      </c>
      <c r="AZ143" s="31">
        <v>22030.083999999999</v>
      </c>
      <c r="BA143" s="31">
        <v>37240.226999999999</v>
      </c>
      <c r="BB143" s="31">
        <v>17295.096000000001</v>
      </c>
      <c r="BC143" s="31">
        <v>18874.298999999999</v>
      </c>
      <c r="BD143" s="31">
        <v>21300.405999999999</v>
      </c>
      <c r="BE143" s="31">
        <v>21779.43</v>
      </c>
      <c r="BF143" s="31">
        <v>19138.118999999999</v>
      </c>
      <c r="BG143" s="31">
        <v>29664.528999999999</v>
      </c>
      <c r="BH143" s="31">
        <v>17148.136999999999</v>
      </c>
      <c r="BI143" s="31">
        <v>14223.026</v>
      </c>
      <c r="BJ143" s="31">
        <v>29206.476999999999</v>
      </c>
      <c r="BK143" s="31">
        <v>26905</v>
      </c>
      <c r="BL143" s="31">
        <v>11778.954</v>
      </c>
      <c r="BM143" s="31">
        <v>19255.311000000002</v>
      </c>
      <c r="BN143" s="31">
        <v>36663.641000000003</v>
      </c>
      <c r="BO143" s="31">
        <v>23639.528999999999</v>
      </c>
      <c r="BP143" s="31">
        <v>23185.263999999999</v>
      </c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37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37"/>
      <c r="FV143" s="37"/>
      <c r="FW143" s="37"/>
      <c r="FX143" s="37"/>
      <c r="FY143" s="37"/>
      <c r="FZ143" s="37"/>
      <c r="GA143" s="37"/>
      <c r="GB143" s="37"/>
      <c r="GC143" s="37"/>
      <c r="GD143" s="37"/>
      <c r="GE143" s="37"/>
      <c r="GF143" s="37"/>
      <c r="GG143" s="37"/>
      <c r="GH143" s="37"/>
      <c r="GI143" s="37"/>
      <c r="GJ143" s="37"/>
      <c r="GK143" s="37"/>
      <c r="GL143" s="37"/>
      <c r="GM143" s="37"/>
      <c r="GN143" s="37"/>
      <c r="GO143" s="37"/>
      <c r="GP143" s="37"/>
      <c r="GQ143" s="37"/>
      <c r="GR143" s="37"/>
      <c r="GS143" s="37"/>
      <c r="GT143" s="37"/>
      <c r="GU143" s="37"/>
      <c r="GV143" s="37"/>
      <c r="GW143" s="37"/>
      <c r="GX143" s="37"/>
      <c r="GY143" s="37"/>
      <c r="GZ143" s="37"/>
      <c r="HA143" s="37"/>
      <c r="HB143" s="37"/>
      <c r="HC143" s="37"/>
      <c r="HD143" s="37"/>
      <c r="HE143" s="37"/>
      <c r="HF143" s="37"/>
      <c r="HG143" s="37"/>
      <c r="HH143" s="37"/>
      <c r="HI143" s="37"/>
      <c r="HJ143" s="37"/>
      <c r="HK143" s="37"/>
      <c r="HL143" s="37"/>
      <c r="HM143" s="37"/>
      <c r="HN143" s="37"/>
      <c r="HO143" s="37"/>
      <c r="HP143" s="37"/>
      <c r="HQ143" s="37"/>
      <c r="HR143" s="37"/>
      <c r="HS143" s="37"/>
      <c r="HT143" s="37"/>
      <c r="HU143" s="37"/>
      <c r="HV143" s="37"/>
      <c r="HW143" s="37"/>
      <c r="HX143" s="37"/>
      <c r="HY143" s="37"/>
      <c r="HZ143" s="37"/>
      <c r="IA143" s="37"/>
      <c r="IB143" s="37"/>
      <c r="IC143" s="37"/>
      <c r="ID143" s="37"/>
      <c r="IE143" s="37"/>
      <c r="IF143" s="37"/>
      <c r="IG143" s="37"/>
      <c r="IH143" s="37"/>
      <c r="II143" s="37"/>
      <c r="IJ143" s="37"/>
      <c r="IK143" s="37"/>
      <c r="IL143" s="37"/>
      <c r="IM143" s="37"/>
      <c r="IN143" s="37"/>
      <c r="IO143" s="37"/>
      <c r="IP143" s="37"/>
      <c r="IQ143" s="37"/>
      <c r="IR143" s="37"/>
      <c r="IS143" s="37"/>
      <c r="IT143" s="37"/>
      <c r="IU143" s="37"/>
      <c r="IV143" s="37"/>
      <c r="IW143" s="37"/>
      <c r="IX143" s="37"/>
      <c r="IY143" s="37"/>
      <c r="IZ143" s="37"/>
      <c r="JA143" s="37"/>
      <c r="JB143" s="37"/>
      <c r="JC143" s="37"/>
      <c r="JD143" s="37"/>
      <c r="JE143" s="37"/>
      <c r="JF143" s="37"/>
      <c r="JG143" s="37"/>
      <c r="JH143" s="37"/>
      <c r="JI143" s="37"/>
      <c r="JJ143" s="37"/>
      <c r="JK143" s="37"/>
      <c r="JL143" s="37"/>
      <c r="JM143" s="37"/>
      <c r="JN143" s="37"/>
      <c r="JO143" s="37"/>
      <c r="JP143" s="37"/>
      <c r="JQ143" s="37"/>
      <c r="JR143" s="37"/>
      <c r="JS143" s="37"/>
      <c r="JT143" s="37"/>
      <c r="JU143" s="37"/>
      <c r="JV143" s="37"/>
      <c r="JW143" s="37"/>
      <c r="JX143" s="37"/>
      <c r="JY143" s="37"/>
      <c r="JZ143" s="37"/>
      <c r="KA143" s="37"/>
      <c r="KB143" s="37"/>
      <c r="KC143" s="37"/>
      <c r="KD143" s="37"/>
      <c r="KE143" s="37"/>
      <c r="KF143" s="37"/>
      <c r="KG143" s="37"/>
      <c r="KH143" s="37"/>
      <c r="KI143" s="37"/>
      <c r="KJ143" s="37"/>
      <c r="KK143" s="37"/>
      <c r="KL143" s="37"/>
      <c r="KM143" s="37"/>
      <c r="KN143" s="37"/>
      <c r="KO143" s="37"/>
      <c r="KP143" s="37"/>
      <c r="KQ143" s="37"/>
      <c r="KR143" s="37"/>
      <c r="KS143" s="37"/>
      <c r="KT143" s="37"/>
      <c r="KU143" s="37"/>
      <c r="KV143" s="37"/>
      <c r="KW143" s="37"/>
      <c r="KX143" s="37"/>
      <c r="KY143" s="37"/>
      <c r="KZ143" s="37"/>
      <c r="LA143" s="37"/>
      <c r="LB143" s="37"/>
      <c r="LC143" s="37"/>
      <c r="LD143" s="37"/>
      <c r="LE143" s="37"/>
      <c r="LF143" s="37"/>
      <c r="LG143" s="37"/>
      <c r="LH143" s="37"/>
      <c r="LI143" s="37"/>
      <c r="LJ143" s="37"/>
      <c r="LK143" s="37"/>
      <c r="LL143" s="37"/>
      <c r="LM143" s="37"/>
      <c r="LN143" s="37"/>
      <c r="LO143" s="37"/>
      <c r="LP143" s="37"/>
      <c r="LQ143" s="37"/>
      <c r="LR143" s="37"/>
      <c r="LS143" s="37"/>
      <c r="LT143" s="37"/>
      <c r="LU143" s="37"/>
      <c r="LV143" s="37"/>
      <c r="LW143" s="37"/>
      <c r="LX143" s="37"/>
      <c r="LY143" s="37"/>
      <c r="LZ143" s="37"/>
      <c r="MA143" s="37"/>
      <c r="MB143" s="37"/>
      <c r="MC143" s="37"/>
      <c r="MD143" s="37"/>
      <c r="ME143" s="37"/>
      <c r="MF143" s="37"/>
      <c r="MG143" s="37"/>
      <c r="MH143" s="37"/>
      <c r="MI143" s="37"/>
      <c r="MJ143" s="37"/>
      <c r="MK143" s="37"/>
      <c r="ML143" s="37"/>
      <c r="MM143" s="37"/>
      <c r="MN143" s="37"/>
      <c r="MO143" s="37"/>
      <c r="MP143" s="37"/>
      <c r="MQ143" s="37"/>
      <c r="MR143" s="37"/>
      <c r="MS143" s="37"/>
      <c r="MT143" s="37"/>
      <c r="MU143" s="37"/>
      <c r="MV143" s="37"/>
      <c r="MW143" s="37"/>
      <c r="MX143" s="37"/>
      <c r="MY143" s="37"/>
      <c r="MZ143" s="37"/>
      <c r="NA143" s="37"/>
      <c r="NB143" s="37"/>
      <c r="NC143" s="37"/>
      <c r="ND143" s="37"/>
      <c r="NE143" s="37"/>
      <c r="NF143" s="37"/>
      <c r="NG143" s="37"/>
      <c r="NH143" s="37"/>
      <c r="NI143" s="37"/>
      <c r="NJ143" s="37"/>
      <c r="NK143" s="37"/>
      <c r="NL143" s="37"/>
      <c r="NM143" s="37"/>
      <c r="NN143" s="37"/>
      <c r="NO143" s="37"/>
      <c r="NP143" s="37"/>
      <c r="NQ143" s="37"/>
      <c r="NR143" s="37"/>
      <c r="NS143" s="37"/>
      <c r="NT143" s="37"/>
      <c r="NU143" s="37"/>
      <c r="NV143" s="37"/>
      <c r="NW143" s="37"/>
      <c r="NX143" s="37"/>
      <c r="NY143" s="37"/>
      <c r="NZ143" s="37"/>
      <c r="OA143" s="37"/>
      <c r="OB143" s="37"/>
      <c r="OC143" s="37"/>
      <c r="OD143" s="37"/>
      <c r="OE143" s="37"/>
      <c r="OF143" s="37"/>
      <c r="OG143" s="37"/>
      <c r="OH143" s="37"/>
      <c r="OI143" s="37"/>
      <c r="OJ143" s="37"/>
      <c r="OK143" s="37"/>
      <c r="OL143" s="37"/>
      <c r="OM143" s="10"/>
    </row>
    <row r="144" spans="1:403" s="11" customFormat="1" x14ac:dyDescent="0.25">
      <c r="A144" s="11" t="s">
        <v>75</v>
      </c>
      <c r="B144" s="11" t="s">
        <v>226</v>
      </c>
      <c r="C144" s="29">
        <v>35656.578000000001</v>
      </c>
      <c r="D144" s="29">
        <v>35826.461000000003</v>
      </c>
      <c r="E144" s="29">
        <v>47971.152000000002</v>
      </c>
      <c r="F144" s="29">
        <v>44698.843999999997</v>
      </c>
      <c r="G144" s="29">
        <v>47890.754000000001</v>
      </c>
      <c r="H144" s="29">
        <v>50108.406000000003</v>
      </c>
      <c r="I144" s="29">
        <v>44528.27</v>
      </c>
      <c r="J144" s="29">
        <v>58373.851999999999</v>
      </c>
      <c r="K144" s="29">
        <v>35689.625</v>
      </c>
      <c r="L144" s="29">
        <v>52180.862999999998</v>
      </c>
      <c r="M144" s="29">
        <v>32654.521000000001</v>
      </c>
      <c r="N144" s="29">
        <v>32761.921999999999</v>
      </c>
      <c r="O144" s="29">
        <v>65717.601999999999</v>
      </c>
      <c r="P144" s="29">
        <v>34148.699000000001</v>
      </c>
      <c r="Q144" s="29">
        <v>54196.593999999997</v>
      </c>
      <c r="R144" s="29">
        <v>50640.620999999999</v>
      </c>
      <c r="S144" s="29">
        <v>43457.644999999997</v>
      </c>
      <c r="T144" s="29">
        <v>30533.879000000001</v>
      </c>
      <c r="U144" s="29">
        <v>13384.678</v>
      </c>
      <c r="V144" s="29">
        <v>38548.097999999998</v>
      </c>
      <c r="W144" s="29">
        <v>29394.581999999999</v>
      </c>
      <c r="X144" s="29">
        <v>39421.269999999997</v>
      </c>
      <c r="Y144" s="29">
        <v>28868.859</v>
      </c>
      <c r="Z144" s="29">
        <v>23506.73</v>
      </c>
      <c r="AA144" s="29">
        <v>16795.184000000001</v>
      </c>
      <c r="AB144" s="29">
        <v>48734.171999999999</v>
      </c>
      <c r="AC144" s="29">
        <v>14021.239</v>
      </c>
      <c r="AD144" s="29">
        <v>40921.050999999999</v>
      </c>
      <c r="AE144" s="29">
        <v>51601.218999999997</v>
      </c>
      <c r="AF144" s="29">
        <v>48782.343999999997</v>
      </c>
      <c r="AG144" s="29">
        <v>28401.219000000001</v>
      </c>
      <c r="AH144" s="29">
        <v>39968.343999999997</v>
      </c>
      <c r="AI144" s="29">
        <v>60633.457000000002</v>
      </c>
      <c r="AJ144" s="29">
        <v>33577.805</v>
      </c>
      <c r="AK144" s="29">
        <v>28496.5</v>
      </c>
      <c r="AL144" s="29">
        <v>25112.236000000001</v>
      </c>
      <c r="AM144" s="29">
        <v>26438.668000000001</v>
      </c>
      <c r="AN144" s="29">
        <v>40292.347999999998</v>
      </c>
      <c r="AO144" s="29">
        <v>56410.633000000002</v>
      </c>
      <c r="AP144" s="29">
        <v>37172.718999999997</v>
      </c>
      <c r="AQ144" s="29">
        <v>52874.582000000002</v>
      </c>
      <c r="AR144" s="29">
        <v>34059.620999999999</v>
      </c>
      <c r="AS144" s="29">
        <v>37704.684000000001</v>
      </c>
      <c r="AT144" s="29">
        <v>48736.391000000003</v>
      </c>
      <c r="AU144" s="29">
        <v>37580.964999999997</v>
      </c>
      <c r="AV144" s="29">
        <v>32094.331999999999</v>
      </c>
      <c r="AW144" s="29">
        <v>32087.401999999998</v>
      </c>
      <c r="AX144" s="29">
        <v>49715.108999999997</v>
      </c>
      <c r="AY144" s="29">
        <v>51035.07</v>
      </c>
      <c r="AZ144" s="29">
        <v>35118.233999999997</v>
      </c>
      <c r="BA144" s="29">
        <v>54595.27</v>
      </c>
      <c r="BB144" s="29">
        <v>46812.77</v>
      </c>
      <c r="BC144" s="29">
        <v>27336.812999999998</v>
      </c>
      <c r="BD144" s="29">
        <v>36057.917999999998</v>
      </c>
      <c r="BE144" s="29">
        <v>38997.875</v>
      </c>
      <c r="BF144" s="29">
        <v>27939.004000000001</v>
      </c>
      <c r="BG144" s="29">
        <v>33691.305</v>
      </c>
      <c r="BH144" s="29">
        <v>20139.085999999999</v>
      </c>
      <c r="BI144" s="29">
        <v>42084.707000000002</v>
      </c>
      <c r="BJ144" s="29">
        <v>47610.347999999998</v>
      </c>
      <c r="BK144" s="29">
        <v>31615.182000000001</v>
      </c>
      <c r="BL144" s="29">
        <v>33549.68</v>
      </c>
      <c r="BM144" s="29">
        <v>40995.292999999998</v>
      </c>
      <c r="BN144" s="29">
        <v>65265.983999999997</v>
      </c>
      <c r="BO144" s="29">
        <v>29289.338</v>
      </c>
      <c r="BP144" s="29">
        <v>34714.902000000002</v>
      </c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37"/>
      <c r="EQ144" s="37"/>
      <c r="ER144" s="37"/>
      <c r="ES144" s="37"/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37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37"/>
      <c r="FV144" s="37"/>
      <c r="FW144" s="37"/>
      <c r="FX144" s="37"/>
      <c r="FY144" s="37"/>
      <c r="FZ144" s="37"/>
      <c r="GA144" s="37"/>
      <c r="GB144" s="37"/>
      <c r="GC144" s="37"/>
      <c r="GD144" s="37"/>
      <c r="GE144" s="37"/>
      <c r="GF144" s="37"/>
      <c r="GG144" s="37"/>
      <c r="GH144" s="37"/>
      <c r="GI144" s="37"/>
      <c r="GJ144" s="37"/>
      <c r="GK144" s="37"/>
      <c r="GL144" s="37"/>
      <c r="GM144" s="37"/>
      <c r="GN144" s="37"/>
      <c r="GO144" s="37"/>
      <c r="GP144" s="37"/>
      <c r="GQ144" s="37"/>
      <c r="GR144" s="37"/>
      <c r="GS144" s="37"/>
      <c r="GT144" s="37"/>
      <c r="GU144" s="37"/>
      <c r="GV144" s="37"/>
      <c r="GW144" s="37"/>
      <c r="GX144" s="37"/>
      <c r="GY144" s="37"/>
      <c r="GZ144" s="37"/>
      <c r="HA144" s="37"/>
      <c r="HB144" s="37"/>
      <c r="HC144" s="37"/>
      <c r="HD144" s="37"/>
      <c r="HE144" s="37"/>
      <c r="HF144" s="37"/>
      <c r="HG144" s="37"/>
      <c r="HH144" s="37"/>
      <c r="HI144" s="37"/>
      <c r="HJ144" s="37"/>
      <c r="HK144" s="37"/>
      <c r="HL144" s="37"/>
      <c r="HM144" s="37"/>
      <c r="HN144" s="37"/>
      <c r="HO144" s="37"/>
      <c r="HP144" s="37"/>
      <c r="HQ144" s="37"/>
      <c r="HR144" s="37"/>
      <c r="HS144" s="37"/>
      <c r="HT144" s="37"/>
      <c r="HU144" s="37"/>
      <c r="HV144" s="37"/>
      <c r="HW144" s="37"/>
      <c r="HX144" s="37"/>
      <c r="HY144" s="37"/>
      <c r="HZ144" s="37"/>
      <c r="IA144" s="37"/>
      <c r="IB144" s="37"/>
      <c r="IC144" s="37"/>
      <c r="ID144" s="37"/>
      <c r="IE144" s="37"/>
      <c r="IF144" s="37"/>
      <c r="IG144" s="37"/>
      <c r="IH144" s="37"/>
      <c r="II144" s="37"/>
      <c r="IJ144" s="37"/>
      <c r="IK144" s="37"/>
      <c r="IL144" s="37"/>
      <c r="IM144" s="37"/>
      <c r="IN144" s="37"/>
      <c r="IO144" s="37"/>
      <c r="IP144" s="37"/>
      <c r="IQ144" s="37"/>
      <c r="IR144" s="37"/>
      <c r="IS144" s="37"/>
      <c r="IT144" s="37"/>
      <c r="IU144" s="37"/>
      <c r="IV144" s="37"/>
      <c r="IW144" s="37"/>
      <c r="IX144" s="37"/>
      <c r="IY144" s="37"/>
      <c r="IZ144" s="37"/>
      <c r="JA144" s="37"/>
      <c r="JB144" s="37"/>
      <c r="JC144" s="37"/>
      <c r="JD144" s="37"/>
      <c r="JE144" s="37"/>
      <c r="JF144" s="37"/>
      <c r="JG144" s="37"/>
      <c r="JH144" s="37"/>
      <c r="JI144" s="37"/>
      <c r="JJ144" s="37"/>
      <c r="JK144" s="37"/>
      <c r="JL144" s="37"/>
      <c r="JM144" s="37"/>
      <c r="JN144" s="37"/>
      <c r="JO144" s="37"/>
      <c r="JP144" s="37"/>
      <c r="JQ144" s="37"/>
      <c r="JR144" s="37"/>
      <c r="JS144" s="37"/>
      <c r="JT144" s="37"/>
      <c r="JU144" s="37"/>
      <c r="JV144" s="37"/>
      <c r="JW144" s="37"/>
      <c r="JX144" s="37"/>
      <c r="JY144" s="37"/>
      <c r="JZ144" s="37"/>
      <c r="KA144" s="37"/>
      <c r="KB144" s="37"/>
      <c r="KC144" s="37"/>
      <c r="KD144" s="37"/>
      <c r="KE144" s="37"/>
      <c r="KF144" s="37"/>
      <c r="KG144" s="37"/>
      <c r="KH144" s="37"/>
      <c r="KI144" s="37"/>
      <c r="KJ144" s="37"/>
      <c r="KK144" s="37"/>
      <c r="KL144" s="37"/>
      <c r="KM144" s="37"/>
      <c r="KN144" s="37"/>
      <c r="KO144" s="37"/>
      <c r="KP144" s="37"/>
      <c r="KQ144" s="37"/>
      <c r="KR144" s="37"/>
      <c r="KS144" s="37"/>
      <c r="KT144" s="37"/>
      <c r="KU144" s="37"/>
      <c r="KV144" s="37"/>
      <c r="KW144" s="37"/>
      <c r="KX144" s="37"/>
      <c r="KY144" s="37"/>
      <c r="KZ144" s="37"/>
      <c r="LA144" s="37"/>
      <c r="LB144" s="37"/>
      <c r="LC144" s="37"/>
      <c r="LD144" s="37"/>
      <c r="LE144" s="37"/>
      <c r="LF144" s="37"/>
      <c r="LG144" s="37"/>
      <c r="LH144" s="37"/>
      <c r="LI144" s="37"/>
      <c r="LJ144" s="37"/>
      <c r="LK144" s="37"/>
      <c r="LL144" s="37"/>
      <c r="LM144" s="37"/>
      <c r="LN144" s="37"/>
      <c r="LO144" s="37"/>
      <c r="LP144" s="37"/>
      <c r="LQ144" s="37"/>
      <c r="LR144" s="37"/>
      <c r="LS144" s="37"/>
      <c r="LT144" s="37"/>
      <c r="LU144" s="37"/>
      <c r="LV144" s="37"/>
      <c r="LW144" s="37"/>
      <c r="LX144" s="37"/>
      <c r="LY144" s="37"/>
      <c r="LZ144" s="37"/>
      <c r="MA144" s="37"/>
      <c r="MB144" s="37"/>
      <c r="MC144" s="37"/>
      <c r="MD144" s="37"/>
      <c r="ME144" s="37"/>
      <c r="MF144" s="37"/>
      <c r="MG144" s="37"/>
      <c r="MH144" s="37"/>
      <c r="MI144" s="37"/>
      <c r="MJ144" s="37"/>
      <c r="MK144" s="37"/>
      <c r="ML144" s="37"/>
      <c r="MM144" s="37"/>
      <c r="MN144" s="37"/>
      <c r="MO144" s="37"/>
      <c r="MP144" s="37"/>
      <c r="MQ144" s="37"/>
      <c r="MR144" s="37"/>
      <c r="MS144" s="37"/>
      <c r="MT144" s="37"/>
      <c r="MU144" s="37"/>
      <c r="MV144" s="37"/>
      <c r="MW144" s="37"/>
      <c r="MX144" s="37"/>
      <c r="MY144" s="37"/>
      <c r="MZ144" s="37"/>
      <c r="NA144" s="37"/>
      <c r="NB144" s="37"/>
      <c r="NC144" s="37"/>
      <c r="ND144" s="37"/>
      <c r="NE144" s="37"/>
      <c r="NF144" s="37"/>
      <c r="NG144" s="37"/>
      <c r="NH144" s="37"/>
      <c r="NI144" s="37"/>
      <c r="NJ144" s="37"/>
      <c r="NK144" s="37"/>
      <c r="NL144" s="37"/>
      <c r="NM144" s="37"/>
      <c r="NN144" s="37"/>
      <c r="NO144" s="37"/>
      <c r="NP144" s="37"/>
      <c r="NQ144" s="37"/>
      <c r="NR144" s="37"/>
      <c r="NS144" s="37"/>
      <c r="NT144" s="37"/>
      <c r="NU144" s="37"/>
      <c r="NV144" s="37"/>
      <c r="NW144" s="37"/>
      <c r="NX144" s="37"/>
      <c r="NY144" s="37"/>
      <c r="NZ144" s="37"/>
      <c r="OA144" s="37"/>
      <c r="OB144" s="37"/>
      <c r="OC144" s="37"/>
      <c r="OD144" s="37"/>
      <c r="OE144" s="37"/>
      <c r="OF144" s="37"/>
      <c r="OG144" s="37"/>
      <c r="OH144" s="37"/>
      <c r="OI144" s="37"/>
      <c r="OJ144" s="37"/>
      <c r="OK144" s="37"/>
      <c r="OL144" s="37"/>
      <c r="OM144" s="12"/>
    </row>
    <row r="145" spans="1:403" s="9" customFormat="1" x14ac:dyDescent="0.25">
      <c r="A145" s="9" t="s">
        <v>75</v>
      </c>
      <c r="B145" s="9" t="s">
        <v>227</v>
      </c>
      <c r="C145" s="31">
        <v>590016.18799999997</v>
      </c>
      <c r="D145" s="31">
        <v>579669</v>
      </c>
      <c r="E145" s="31">
        <v>675614.625</v>
      </c>
      <c r="F145" s="31">
        <v>640923.625</v>
      </c>
      <c r="G145" s="31">
        <v>627291.25</v>
      </c>
      <c r="H145" s="31">
        <v>714867.31299999997</v>
      </c>
      <c r="I145" s="31">
        <v>529782.5</v>
      </c>
      <c r="J145" s="31">
        <v>734929.375</v>
      </c>
      <c r="K145" s="31">
        <v>484036.31300000002</v>
      </c>
      <c r="L145" s="31">
        <v>663831.375</v>
      </c>
      <c r="M145" s="31">
        <v>494522.125</v>
      </c>
      <c r="N145" s="31">
        <v>722269.31299999997</v>
      </c>
      <c r="O145" s="31">
        <v>779304.375</v>
      </c>
      <c r="P145" s="31">
        <v>552684.375</v>
      </c>
      <c r="Q145" s="31">
        <v>746857.25</v>
      </c>
      <c r="R145" s="31">
        <v>623985.43799999997</v>
      </c>
      <c r="S145" s="31">
        <v>689141.06299999997</v>
      </c>
      <c r="T145" s="31">
        <v>570509.06299999997</v>
      </c>
      <c r="U145" s="31">
        <v>667416.875</v>
      </c>
      <c r="V145" s="31">
        <v>671825.875</v>
      </c>
      <c r="W145" s="31">
        <v>496065.84399999998</v>
      </c>
      <c r="X145" s="31">
        <v>587058.25</v>
      </c>
      <c r="Y145" s="31">
        <v>405814.25</v>
      </c>
      <c r="Z145" s="31">
        <v>387734.375</v>
      </c>
      <c r="AA145" s="31">
        <v>602399.56299999997</v>
      </c>
      <c r="AB145" s="31">
        <v>704085.375</v>
      </c>
      <c r="AC145" s="31">
        <v>362484.625</v>
      </c>
      <c r="AD145" s="31">
        <v>554044.75</v>
      </c>
      <c r="AE145" s="31">
        <v>783223.81299999997</v>
      </c>
      <c r="AF145" s="31">
        <v>649738.43799999997</v>
      </c>
      <c r="AG145" s="31">
        <v>547786.43799999997</v>
      </c>
      <c r="AH145" s="31">
        <v>579917.31299999997</v>
      </c>
      <c r="AI145" s="31">
        <v>800858.125</v>
      </c>
      <c r="AJ145" s="31">
        <v>580101.56299999997</v>
      </c>
      <c r="AK145" s="31">
        <v>442799.53100000002</v>
      </c>
      <c r="AL145" s="31">
        <v>492502.71899999998</v>
      </c>
      <c r="AM145" s="31">
        <v>510425.875</v>
      </c>
      <c r="AN145" s="31">
        <v>570301</v>
      </c>
      <c r="AO145" s="31">
        <v>462702.34399999998</v>
      </c>
      <c r="AP145" s="31">
        <v>435080.875</v>
      </c>
      <c r="AQ145" s="31">
        <v>674124.93799999997</v>
      </c>
      <c r="AR145" s="31">
        <v>783859.68799999997</v>
      </c>
      <c r="AS145" s="31">
        <v>576348.56299999997</v>
      </c>
      <c r="AT145" s="31">
        <v>600461.06299999997</v>
      </c>
      <c r="AU145" s="31">
        <v>515026.59399999998</v>
      </c>
      <c r="AV145" s="31">
        <v>436571.21899999998</v>
      </c>
      <c r="AW145" s="31">
        <v>485331.28100000002</v>
      </c>
      <c r="AX145" s="31">
        <v>684284.43799999997</v>
      </c>
      <c r="AY145" s="31">
        <v>644932.375</v>
      </c>
      <c r="AZ145" s="31">
        <v>487447.21899999998</v>
      </c>
      <c r="BA145" s="31">
        <v>686766.375</v>
      </c>
      <c r="BB145" s="31">
        <v>611899.25</v>
      </c>
      <c r="BC145" s="31">
        <v>479648.09399999998</v>
      </c>
      <c r="BD145" s="31">
        <v>503230.28100000002</v>
      </c>
      <c r="BE145" s="31">
        <v>518284.59399999998</v>
      </c>
      <c r="BF145" s="31">
        <v>397767</v>
      </c>
      <c r="BG145" s="31">
        <v>736143.375</v>
      </c>
      <c r="BH145" s="31">
        <v>598768.375</v>
      </c>
      <c r="BI145" s="31">
        <v>612481.75</v>
      </c>
      <c r="BJ145" s="31">
        <v>610163.5</v>
      </c>
      <c r="BK145" s="31">
        <v>483158.31300000002</v>
      </c>
      <c r="BL145" s="31">
        <v>458549.31300000002</v>
      </c>
      <c r="BM145" s="31">
        <v>512891.43800000002</v>
      </c>
      <c r="BN145" s="31">
        <v>794554.81299999997</v>
      </c>
      <c r="BO145" s="31">
        <v>404898.06300000002</v>
      </c>
      <c r="BP145" s="31">
        <v>482827.56300000002</v>
      </c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/>
      <c r="EJ145" s="37"/>
      <c r="EK145" s="37"/>
      <c r="EL145" s="37"/>
      <c r="EM145" s="37"/>
      <c r="EN145" s="37"/>
      <c r="EO145" s="37"/>
      <c r="EP145" s="37"/>
      <c r="EQ145" s="37"/>
      <c r="ER145" s="37"/>
      <c r="ES145" s="37"/>
      <c r="ET145" s="37"/>
      <c r="EU145" s="37"/>
      <c r="EV145" s="37"/>
      <c r="EW145" s="37"/>
      <c r="EX145" s="37"/>
      <c r="EY145" s="37"/>
      <c r="EZ145" s="37"/>
      <c r="FA145" s="37"/>
      <c r="FB145" s="37"/>
      <c r="FC145" s="37"/>
      <c r="FD145" s="37"/>
      <c r="FE145" s="37"/>
      <c r="FF145" s="37"/>
      <c r="FG145" s="37"/>
      <c r="FH145" s="37"/>
      <c r="FI145" s="37"/>
      <c r="FJ145" s="37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37"/>
      <c r="FV145" s="37"/>
      <c r="FW145" s="37"/>
      <c r="FX145" s="37"/>
      <c r="FY145" s="37"/>
      <c r="FZ145" s="37"/>
      <c r="GA145" s="37"/>
      <c r="GB145" s="37"/>
      <c r="GC145" s="37"/>
      <c r="GD145" s="37"/>
      <c r="GE145" s="37"/>
      <c r="GF145" s="37"/>
      <c r="GG145" s="37"/>
      <c r="GH145" s="37"/>
      <c r="GI145" s="37"/>
      <c r="GJ145" s="37"/>
      <c r="GK145" s="37"/>
      <c r="GL145" s="37"/>
      <c r="GM145" s="37"/>
      <c r="GN145" s="37"/>
      <c r="GO145" s="37"/>
      <c r="GP145" s="37"/>
      <c r="GQ145" s="37"/>
      <c r="GR145" s="37"/>
      <c r="GS145" s="37"/>
      <c r="GT145" s="37"/>
      <c r="GU145" s="37"/>
      <c r="GV145" s="37"/>
      <c r="GW145" s="37"/>
      <c r="GX145" s="37"/>
      <c r="GY145" s="37"/>
      <c r="GZ145" s="37"/>
      <c r="HA145" s="37"/>
      <c r="HB145" s="37"/>
      <c r="HC145" s="37"/>
      <c r="HD145" s="37"/>
      <c r="HE145" s="37"/>
      <c r="HF145" s="37"/>
      <c r="HG145" s="37"/>
      <c r="HH145" s="37"/>
      <c r="HI145" s="37"/>
      <c r="HJ145" s="37"/>
      <c r="HK145" s="37"/>
      <c r="HL145" s="37"/>
      <c r="HM145" s="37"/>
      <c r="HN145" s="37"/>
      <c r="HO145" s="37"/>
      <c r="HP145" s="37"/>
      <c r="HQ145" s="37"/>
      <c r="HR145" s="37"/>
      <c r="HS145" s="37"/>
      <c r="HT145" s="37"/>
      <c r="HU145" s="37"/>
      <c r="HV145" s="37"/>
      <c r="HW145" s="37"/>
      <c r="HX145" s="37"/>
      <c r="HY145" s="37"/>
      <c r="HZ145" s="37"/>
      <c r="IA145" s="37"/>
      <c r="IB145" s="37"/>
      <c r="IC145" s="37"/>
      <c r="ID145" s="37"/>
      <c r="IE145" s="37"/>
      <c r="IF145" s="37"/>
      <c r="IG145" s="37"/>
      <c r="IH145" s="37"/>
      <c r="II145" s="37"/>
      <c r="IJ145" s="37"/>
      <c r="IK145" s="37"/>
      <c r="IL145" s="37"/>
      <c r="IM145" s="37"/>
      <c r="IN145" s="37"/>
      <c r="IO145" s="37"/>
      <c r="IP145" s="37"/>
      <c r="IQ145" s="37"/>
      <c r="IR145" s="37"/>
      <c r="IS145" s="37"/>
      <c r="IT145" s="37"/>
      <c r="IU145" s="37"/>
      <c r="IV145" s="37"/>
      <c r="IW145" s="37"/>
      <c r="IX145" s="37"/>
      <c r="IY145" s="37"/>
      <c r="IZ145" s="37"/>
      <c r="JA145" s="37"/>
      <c r="JB145" s="37"/>
      <c r="JC145" s="37"/>
      <c r="JD145" s="37"/>
      <c r="JE145" s="37"/>
      <c r="JF145" s="37"/>
      <c r="JG145" s="37"/>
      <c r="JH145" s="37"/>
      <c r="JI145" s="37"/>
      <c r="JJ145" s="37"/>
      <c r="JK145" s="37"/>
      <c r="JL145" s="37"/>
      <c r="JM145" s="37"/>
      <c r="JN145" s="37"/>
      <c r="JO145" s="37"/>
      <c r="JP145" s="37"/>
      <c r="JQ145" s="37"/>
      <c r="JR145" s="37"/>
      <c r="JS145" s="37"/>
      <c r="JT145" s="37"/>
      <c r="JU145" s="37"/>
      <c r="JV145" s="37"/>
      <c r="JW145" s="37"/>
      <c r="JX145" s="37"/>
      <c r="JY145" s="37"/>
      <c r="JZ145" s="37"/>
      <c r="KA145" s="37"/>
      <c r="KB145" s="37"/>
      <c r="KC145" s="37"/>
      <c r="KD145" s="37"/>
      <c r="KE145" s="37"/>
      <c r="KF145" s="37"/>
      <c r="KG145" s="37"/>
      <c r="KH145" s="37"/>
      <c r="KI145" s="37"/>
      <c r="KJ145" s="37"/>
      <c r="KK145" s="37"/>
      <c r="KL145" s="37"/>
      <c r="KM145" s="37"/>
      <c r="KN145" s="37"/>
      <c r="KO145" s="37"/>
      <c r="KP145" s="37"/>
      <c r="KQ145" s="37"/>
      <c r="KR145" s="37"/>
      <c r="KS145" s="37"/>
      <c r="KT145" s="37"/>
      <c r="KU145" s="37"/>
      <c r="KV145" s="37"/>
      <c r="KW145" s="37"/>
      <c r="KX145" s="37"/>
      <c r="KY145" s="37"/>
      <c r="KZ145" s="37"/>
      <c r="LA145" s="37"/>
      <c r="LB145" s="37"/>
      <c r="LC145" s="37"/>
      <c r="LD145" s="37"/>
      <c r="LE145" s="37"/>
      <c r="LF145" s="37"/>
      <c r="LG145" s="37"/>
      <c r="LH145" s="37"/>
      <c r="LI145" s="37"/>
      <c r="LJ145" s="37"/>
      <c r="LK145" s="37"/>
      <c r="LL145" s="37"/>
      <c r="LM145" s="37"/>
      <c r="LN145" s="37"/>
      <c r="LO145" s="37"/>
      <c r="LP145" s="37"/>
      <c r="LQ145" s="37"/>
      <c r="LR145" s="37"/>
      <c r="LS145" s="37"/>
      <c r="LT145" s="37"/>
      <c r="LU145" s="37"/>
      <c r="LV145" s="37"/>
      <c r="LW145" s="37"/>
      <c r="LX145" s="37"/>
      <c r="LY145" s="37"/>
      <c r="LZ145" s="37"/>
      <c r="MA145" s="37"/>
      <c r="MB145" s="37"/>
      <c r="MC145" s="37"/>
      <c r="MD145" s="37"/>
      <c r="ME145" s="37"/>
      <c r="MF145" s="37"/>
      <c r="MG145" s="37"/>
      <c r="MH145" s="37"/>
      <c r="MI145" s="37"/>
      <c r="MJ145" s="37"/>
      <c r="MK145" s="37"/>
      <c r="ML145" s="37"/>
      <c r="MM145" s="37"/>
      <c r="MN145" s="37"/>
      <c r="MO145" s="37"/>
      <c r="MP145" s="37"/>
      <c r="MQ145" s="37"/>
      <c r="MR145" s="37"/>
      <c r="MS145" s="37"/>
      <c r="MT145" s="37"/>
      <c r="MU145" s="37"/>
      <c r="MV145" s="37"/>
      <c r="MW145" s="37"/>
      <c r="MX145" s="37"/>
      <c r="MY145" s="37"/>
      <c r="MZ145" s="37"/>
      <c r="NA145" s="37"/>
      <c r="NB145" s="37"/>
      <c r="NC145" s="37"/>
      <c r="ND145" s="37"/>
      <c r="NE145" s="37"/>
      <c r="NF145" s="37"/>
      <c r="NG145" s="37"/>
      <c r="NH145" s="37"/>
      <c r="NI145" s="37"/>
      <c r="NJ145" s="37"/>
      <c r="NK145" s="37"/>
      <c r="NL145" s="37"/>
      <c r="NM145" s="37"/>
      <c r="NN145" s="37"/>
      <c r="NO145" s="37"/>
      <c r="NP145" s="37"/>
      <c r="NQ145" s="37"/>
      <c r="NR145" s="37"/>
      <c r="NS145" s="37"/>
      <c r="NT145" s="37"/>
      <c r="NU145" s="37"/>
      <c r="NV145" s="37"/>
      <c r="NW145" s="37"/>
      <c r="NX145" s="37"/>
      <c r="NY145" s="37"/>
      <c r="NZ145" s="37"/>
      <c r="OA145" s="37"/>
      <c r="OB145" s="37"/>
      <c r="OC145" s="37"/>
      <c r="OD145" s="37"/>
      <c r="OE145" s="37"/>
      <c r="OF145" s="37"/>
      <c r="OG145" s="37"/>
      <c r="OH145" s="37"/>
      <c r="OI145" s="37"/>
      <c r="OJ145" s="37"/>
      <c r="OK145" s="37"/>
      <c r="OL145" s="37"/>
      <c r="OM145" s="10"/>
    </row>
    <row r="146" spans="1:403" s="11" customFormat="1" x14ac:dyDescent="0.25">
      <c r="A146" s="11" t="s">
        <v>75</v>
      </c>
      <c r="B146" s="11" t="s">
        <v>228</v>
      </c>
      <c r="C146" s="29">
        <v>75695.804999999993</v>
      </c>
      <c r="D146" s="29">
        <v>60780.226999999999</v>
      </c>
      <c r="E146" s="29">
        <v>105927.406</v>
      </c>
      <c r="F146" s="29">
        <v>83127.585999999996</v>
      </c>
      <c r="G146" s="29">
        <v>48299.277000000002</v>
      </c>
      <c r="H146" s="29">
        <v>128189.289</v>
      </c>
      <c r="I146" s="29">
        <v>62130.233999999997</v>
      </c>
      <c r="J146" s="29">
        <v>132802.31299999999</v>
      </c>
      <c r="K146" s="29">
        <v>55250.292999999998</v>
      </c>
      <c r="L146" s="29">
        <v>88226.266000000003</v>
      </c>
      <c r="M146" s="29">
        <v>56291.737999999998</v>
      </c>
      <c r="N146" s="29">
        <v>72594.570000000007</v>
      </c>
      <c r="O146" s="29">
        <v>108306.852</v>
      </c>
      <c r="P146" s="29">
        <v>52054.741999999998</v>
      </c>
      <c r="Q146" s="29">
        <v>115223.352</v>
      </c>
      <c r="R146" s="29">
        <v>66239.054999999993</v>
      </c>
      <c r="S146" s="29">
        <v>83866.968999999997</v>
      </c>
      <c r="T146" s="29">
        <v>76388.820000000007</v>
      </c>
      <c r="U146" s="29">
        <v>88511.789000000004</v>
      </c>
      <c r="V146" s="29">
        <v>65961.047000000006</v>
      </c>
      <c r="W146" s="29">
        <v>65570.968999999997</v>
      </c>
      <c r="X146" s="29">
        <v>62426.413999999997</v>
      </c>
      <c r="Y146" s="29">
        <v>60223.824000000001</v>
      </c>
      <c r="Z146" s="29">
        <v>40809.726999999999</v>
      </c>
      <c r="AA146" s="29">
        <v>66411.054999999993</v>
      </c>
      <c r="AB146" s="29">
        <v>108675.492</v>
      </c>
      <c r="AC146" s="29">
        <v>43616.851999999999</v>
      </c>
      <c r="AD146" s="29">
        <v>66190.108999999997</v>
      </c>
      <c r="AE146" s="29">
        <v>108304.836</v>
      </c>
      <c r="AF146" s="29">
        <v>74553.960999999996</v>
      </c>
      <c r="AG146" s="29">
        <v>64009.391000000003</v>
      </c>
      <c r="AH146" s="29">
        <v>59671.059000000001</v>
      </c>
      <c r="AI146" s="29">
        <v>110046.06299999999</v>
      </c>
      <c r="AJ146" s="29">
        <v>81895.843999999997</v>
      </c>
      <c r="AK146" s="29">
        <v>47400.324000000001</v>
      </c>
      <c r="AL146" s="29">
        <v>67977.343999999997</v>
      </c>
      <c r="AM146" s="29">
        <v>54994.370999999999</v>
      </c>
      <c r="AN146" s="29">
        <v>61846.199000000001</v>
      </c>
      <c r="AO146" s="29">
        <v>154769.016</v>
      </c>
      <c r="AP146" s="29">
        <v>92908.960999999996</v>
      </c>
      <c r="AQ146" s="29">
        <v>89403.07</v>
      </c>
      <c r="AR146" s="29">
        <v>87512.335999999996</v>
      </c>
      <c r="AS146" s="29">
        <v>80379.827999999994</v>
      </c>
      <c r="AT146" s="29">
        <v>106306.94500000001</v>
      </c>
      <c r="AU146" s="29">
        <v>60171.866999999998</v>
      </c>
      <c r="AV146" s="29">
        <v>57813.745999999999</v>
      </c>
      <c r="AW146" s="29">
        <v>49648.32</v>
      </c>
      <c r="AX146" s="29">
        <v>65926.585999999996</v>
      </c>
      <c r="AY146" s="29">
        <v>128224.023</v>
      </c>
      <c r="AZ146" s="29">
        <v>58788.163999999997</v>
      </c>
      <c r="BA146" s="29">
        <v>91184.297000000006</v>
      </c>
      <c r="BB146" s="29">
        <v>78340.733999999997</v>
      </c>
      <c r="BC146" s="29">
        <v>55112.550999999999</v>
      </c>
      <c r="BD146" s="29">
        <v>85001.758000000002</v>
      </c>
      <c r="BE146" s="29">
        <v>42839.402000000002</v>
      </c>
      <c r="BF146" s="29">
        <v>52594.32</v>
      </c>
      <c r="BG146" s="29">
        <v>95047.710999999996</v>
      </c>
      <c r="BH146" s="29">
        <v>61497.358999999997</v>
      </c>
      <c r="BI146" s="29">
        <v>52061.879000000001</v>
      </c>
      <c r="BJ146" s="29">
        <v>82600.664000000004</v>
      </c>
      <c r="BK146" s="29">
        <v>77242.968999999997</v>
      </c>
      <c r="BL146" s="29">
        <v>32171.708999999999</v>
      </c>
      <c r="BM146" s="29">
        <v>68974.562999999995</v>
      </c>
      <c r="BN146" s="29">
        <v>94616.82</v>
      </c>
      <c r="BO146" s="29">
        <v>35842.671999999999</v>
      </c>
      <c r="BP146" s="29">
        <v>56223.875</v>
      </c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  <c r="EP146" s="37"/>
      <c r="EQ146" s="37"/>
      <c r="ER146" s="37"/>
      <c r="ES146" s="37"/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  <c r="GB146" s="37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37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/>
      <c r="HB146" s="37"/>
      <c r="HC146" s="37"/>
      <c r="HD146" s="37"/>
      <c r="HE146" s="37"/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/>
      <c r="IH146" s="37"/>
      <c r="II146" s="37"/>
      <c r="IJ146" s="37"/>
      <c r="IK146" s="37"/>
      <c r="IL146" s="37"/>
      <c r="IM146" s="37"/>
      <c r="IN146" s="37"/>
      <c r="IO146" s="37"/>
      <c r="IP146" s="37"/>
      <c r="IQ146" s="37"/>
      <c r="IR146" s="37"/>
      <c r="IS146" s="37"/>
      <c r="IT146" s="37"/>
      <c r="IU146" s="37"/>
      <c r="IV146" s="37"/>
      <c r="IW146" s="37"/>
      <c r="IX146" s="37"/>
      <c r="IY146" s="37"/>
      <c r="IZ146" s="37"/>
      <c r="JA146" s="37"/>
      <c r="JB146" s="37"/>
      <c r="JC146" s="37"/>
      <c r="JD146" s="37"/>
      <c r="JE146" s="37"/>
      <c r="JF146" s="37"/>
      <c r="JG146" s="37"/>
      <c r="JH146" s="37"/>
      <c r="JI146" s="37"/>
      <c r="JJ146" s="37"/>
      <c r="JK146" s="37"/>
      <c r="JL146" s="37"/>
      <c r="JM146" s="37"/>
      <c r="JN146" s="37"/>
      <c r="JO146" s="37"/>
      <c r="JP146" s="37"/>
      <c r="JQ146" s="37"/>
      <c r="JR146" s="37"/>
      <c r="JS146" s="37"/>
      <c r="JT146" s="37"/>
      <c r="JU146" s="37"/>
      <c r="JV146" s="37"/>
      <c r="JW146" s="37"/>
      <c r="JX146" s="37"/>
      <c r="JY146" s="37"/>
      <c r="JZ146" s="37"/>
      <c r="KA146" s="37"/>
      <c r="KB146" s="37"/>
      <c r="KC146" s="37"/>
      <c r="KD146" s="37"/>
      <c r="KE146" s="37"/>
      <c r="KF146" s="37"/>
      <c r="KG146" s="37"/>
      <c r="KH146" s="37"/>
      <c r="KI146" s="37"/>
      <c r="KJ146" s="37"/>
      <c r="KK146" s="37"/>
      <c r="KL146" s="37"/>
      <c r="KM146" s="37"/>
      <c r="KN146" s="37"/>
      <c r="KO146" s="37"/>
      <c r="KP146" s="37"/>
      <c r="KQ146" s="37"/>
      <c r="KR146" s="37"/>
      <c r="KS146" s="37"/>
      <c r="KT146" s="37"/>
      <c r="KU146" s="37"/>
      <c r="KV146" s="37"/>
      <c r="KW146" s="37"/>
      <c r="KX146" s="37"/>
      <c r="KY146" s="37"/>
      <c r="KZ146" s="37"/>
      <c r="LA146" s="37"/>
      <c r="LB146" s="37"/>
      <c r="LC146" s="37"/>
      <c r="LD146" s="37"/>
      <c r="LE146" s="37"/>
      <c r="LF146" s="37"/>
      <c r="LG146" s="37"/>
      <c r="LH146" s="37"/>
      <c r="LI146" s="37"/>
      <c r="LJ146" s="37"/>
      <c r="LK146" s="37"/>
      <c r="LL146" s="37"/>
      <c r="LM146" s="37"/>
      <c r="LN146" s="37"/>
      <c r="LO146" s="37"/>
      <c r="LP146" s="37"/>
      <c r="LQ146" s="37"/>
      <c r="LR146" s="37"/>
      <c r="LS146" s="37"/>
      <c r="LT146" s="37"/>
      <c r="LU146" s="37"/>
      <c r="LV146" s="37"/>
      <c r="LW146" s="37"/>
      <c r="LX146" s="37"/>
      <c r="LY146" s="37"/>
      <c r="LZ146" s="37"/>
      <c r="MA146" s="37"/>
      <c r="MB146" s="37"/>
      <c r="MC146" s="37"/>
      <c r="MD146" s="37"/>
      <c r="ME146" s="37"/>
      <c r="MF146" s="37"/>
      <c r="MG146" s="37"/>
      <c r="MH146" s="37"/>
      <c r="MI146" s="37"/>
      <c r="MJ146" s="37"/>
      <c r="MK146" s="37"/>
      <c r="ML146" s="37"/>
      <c r="MM146" s="37"/>
      <c r="MN146" s="37"/>
      <c r="MO146" s="37"/>
      <c r="MP146" s="37"/>
      <c r="MQ146" s="37"/>
      <c r="MR146" s="37"/>
      <c r="MS146" s="37"/>
      <c r="MT146" s="37"/>
      <c r="MU146" s="37"/>
      <c r="MV146" s="37"/>
      <c r="MW146" s="37"/>
      <c r="MX146" s="37"/>
      <c r="MY146" s="37"/>
      <c r="MZ146" s="37"/>
      <c r="NA146" s="37"/>
      <c r="NB146" s="37"/>
      <c r="NC146" s="37"/>
      <c r="ND146" s="37"/>
      <c r="NE146" s="37"/>
      <c r="NF146" s="37"/>
      <c r="NG146" s="37"/>
      <c r="NH146" s="37"/>
      <c r="NI146" s="37"/>
      <c r="NJ146" s="37"/>
      <c r="NK146" s="37"/>
      <c r="NL146" s="37"/>
      <c r="NM146" s="37"/>
      <c r="NN146" s="37"/>
      <c r="NO146" s="37"/>
      <c r="NP146" s="37"/>
      <c r="NQ146" s="37"/>
      <c r="NR146" s="37"/>
      <c r="NS146" s="37"/>
      <c r="NT146" s="37"/>
      <c r="NU146" s="37"/>
      <c r="NV146" s="37"/>
      <c r="NW146" s="37"/>
      <c r="NX146" s="37"/>
      <c r="NY146" s="37"/>
      <c r="NZ146" s="37"/>
      <c r="OA146" s="37"/>
      <c r="OB146" s="37"/>
      <c r="OC146" s="37"/>
      <c r="OD146" s="37"/>
      <c r="OE146" s="37"/>
      <c r="OF146" s="37"/>
      <c r="OG146" s="37"/>
      <c r="OH146" s="37"/>
      <c r="OI146" s="37"/>
      <c r="OJ146" s="37"/>
      <c r="OK146" s="37"/>
      <c r="OL146" s="37"/>
      <c r="OM146" s="12"/>
    </row>
    <row r="147" spans="1:403" s="9" customFormat="1" x14ac:dyDescent="0.25">
      <c r="A147" s="9" t="s">
        <v>75</v>
      </c>
      <c r="B147" s="9" t="s">
        <v>229</v>
      </c>
      <c r="C147" s="31">
        <v>10885.476000000001</v>
      </c>
      <c r="D147" s="31">
        <v>13348.361000000001</v>
      </c>
      <c r="E147" s="31">
        <v>14459.964</v>
      </c>
      <c r="F147" s="31">
        <v>12103.165999999999</v>
      </c>
      <c r="G147" s="31">
        <v>12261.39</v>
      </c>
      <c r="H147" s="31">
        <v>21535.407999999999</v>
      </c>
      <c r="I147" s="31">
        <v>9814.6569999999992</v>
      </c>
      <c r="J147" s="31">
        <v>11983.325999999999</v>
      </c>
      <c r="K147" s="31">
        <v>10872.94</v>
      </c>
      <c r="L147" s="31">
        <v>10743.789000000001</v>
      </c>
      <c r="M147" s="31">
        <v>8486.375</v>
      </c>
      <c r="N147" s="31">
        <v>11999.016</v>
      </c>
      <c r="O147" s="31">
        <v>12561.589</v>
      </c>
      <c r="P147" s="31">
        <v>6995.3</v>
      </c>
      <c r="Q147" s="31">
        <v>12393.946</v>
      </c>
      <c r="R147" s="31">
        <v>8675.3150000000005</v>
      </c>
      <c r="S147" s="31">
        <v>13391.407999999999</v>
      </c>
      <c r="T147" s="31">
        <v>12094.828</v>
      </c>
      <c r="U147" s="31">
        <v>11046.558999999999</v>
      </c>
      <c r="V147" s="31">
        <v>11170.852999999999</v>
      </c>
      <c r="W147" s="31">
        <v>8401.9050000000007</v>
      </c>
      <c r="X147" s="31">
        <v>12767.218999999999</v>
      </c>
      <c r="Y147" s="31">
        <v>6776.1130000000003</v>
      </c>
      <c r="Z147" s="31">
        <v>7841.759</v>
      </c>
      <c r="AA147" s="31">
        <v>8556.17</v>
      </c>
      <c r="AB147" s="31">
        <v>7391.991</v>
      </c>
      <c r="AC147" s="31">
        <v>8819.68</v>
      </c>
      <c r="AD147" s="31">
        <v>6148.8530000000001</v>
      </c>
      <c r="AE147" s="31">
        <v>10898.714</v>
      </c>
      <c r="AF147" s="31">
        <v>13851.252</v>
      </c>
      <c r="AG147" s="31">
        <v>6201.2839999999997</v>
      </c>
      <c r="AH147" s="31">
        <v>14196.779</v>
      </c>
      <c r="AI147" s="31">
        <v>20746.945</v>
      </c>
      <c r="AJ147" s="31">
        <v>14426.588</v>
      </c>
      <c r="AK147" s="31">
        <v>7523.1909999999998</v>
      </c>
      <c r="AL147" s="31">
        <v>11615.74</v>
      </c>
      <c r="AM147" s="31">
        <v>11085.049000000001</v>
      </c>
      <c r="AN147" s="31">
        <v>11174.737999999999</v>
      </c>
      <c r="AO147" s="31">
        <v>16879.813999999998</v>
      </c>
      <c r="AP147" s="31">
        <v>13970.224</v>
      </c>
      <c r="AQ147" s="31">
        <v>9646.0769999999993</v>
      </c>
      <c r="AR147" s="31">
        <v>12487.972</v>
      </c>
      <c r="AS147" s="31">
        <v>9924.89</v>
      </c>
      <c r="AT147" s="31">
        <v>12789.392</v>
      </c>
      <c r="AU147" s="31">
        <v>10419.6</v>
      </c>
      <c r="AV147" s="31">
        <v>8395.6869999999999</v>
      </c>
      <c r="AW147" s="31">
        <v>13190.087</v>
      </c>
      <c r="AX147" s="31">
        <v>10693.24</v>
      </c>
      <c r="AY147" s="31">
        <v>13787.574000000001</v>
      </c>
      <c r="AZ147" s="31">
        <v>10420.165999999999</v>
      </c>
      <c r="BA147" s="31">
        <v>19592.949000000001</v>
      </c>
      <c r="BB147" s="31">
        <v>9118.8330000000005</v>
      </c>
      <c r="BC147" s="31">
        <v>8460.8549999999996</v>
      </c>
      <c r="BD147" s="31">
        <v>8395.2710000000006</v>
      </c>
      <c r="BE147" s="31">
        <v>8220.3439999999991</v>
      </c>
      <c r="BF147" s="31">
        <v>8917.759</v>
      </c>
      <c r="BG147" s="31">
        <v>8578.76</v>
      </c>
      <c r="BH147" s="31">
        <v>8822.7009999999991</v>
      </c>
      <c r="BI147" s="31">
        <v>6040.32</v>
      </c>
      <c r="BJ147" s="31">
        <v>14525.754000000001</v>
      </c>
      <c r="BK147" s="31">
        <v>13778.714</v>
      </c>
      <c r="BL147" s="31">
        <v>3466.107</v>
      </c>
      <c r="BM147" s="31">
        <v>9650.8420000000006</v>
      </c>
      <c r="BN147" s="31">
        <v>19320.451000000001</v>
      </c>
      <c r="BO147" s="31">
        <v>11999.379000000001</v>
      </c>
      <c r="BP147" s="31">
        <v>10928.243</v>
      </c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  <c r="EP147" s="37"/>
      <c r="EQ147" s="37"/>
      <c r="ER147" s="37"/>
      <c r="ES147" s="37"/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37"/>
      <c r="FI147" s="37"/>
      <c r="FJ147" s="37"/>
      <c r="FK147" s="37"/>
      <c r="FL147" s="37"/>
      <c r="FM147" s="37"/>
      <c r="FN147" s="37"/>
      <c r="FO147" s="37"/>
      <c r="FP147" s="37"/>
      <c r="FQ147" s="37"/>
      <c r="FR147" s="37"/>
      <c r="FS147" s="37"/>
      <c r="FT147" s="37"/>
      <c r="FU147" s="37"/>
      <c r="FV147" s="37"/>
      <c r="FW147" s="37"/>
      <c r="FX147" s="37"/>
      <c r="FY147" s="37"/>
      <c r="FZ147" s="37"/>
      <c r="GA147" s="37"/>
      <c r="GB147" s="37"/>
      <c r="GC147" s="37"/>
      <c r="GD147" s="37"/>
      <c r="GE147" s="37"/>
      <c r="GF147" s="37"/>
      <c r="GG147" s="37"/>
      <c r="GH147" s="37"/>
      <c r="GI147" s="37"/>
      <c r="GJ147" s="37"/>
      <c r="GK147" s="37"/>
      <c r="GL147" s="37"/>
      <c r="GM147" s="37"/>
      <c r="GN147" s="37"/>
      <c r="GO147" s="37"/>
      <c r="GP147" s="37"/>
      <c r="GQ147" s="37"/>
      <c r="GR147" s="37"/>
      <c r="GS147" s="37"/>
      <c r="GT147" s="37"/>
      <c r="GU147" s="37"/>
      <c r="GV147" s="37"/>
      <c r="GW147" s="37"/>
      <c r="GX147" s="37"/>
      <c r="GY147" s="37"/>
      <c r="GZ147" s="37"/>
      <c r="HA147" s="37"/>
      <c r="HB147" s="37"/>
      <c r="HC147" s="37"/>
      <c r="HD147" s="37"/>
      <c r="HE147" s="37"/>
      <c r="HF147" s="37"/>
      <c r="HG147" s="37"/>
      <c r="HH147" s="37"/>
      <c r="HI147" s="37"/>
      <c r="HJ147" s="37"/>
      <c r="HK147" s="37"/>
      <c r="HL147" s="37"/>
      <c r="HM147" s="37"/>
      <c r="HN147" s="37"/>
      <c r="HO147" s="37"/>
      <c r="HP147" s="37"/>
      <c r="HQ147" s="37"/>
      <c r="HR147" s="37"/>
      <c r="HS147" s="37"/>
      <c r="HT147" s="37"/>
      <c r="HU147" s="37"/>
      <c r="HV147" s="37"/>
      <c r="HW147" s="37"/>
      <c r="HX147" s="37"/>
      <c r="HY147" s="37"/>
      <c r="HZ147" s="37"/>
      <c r="IA147" s="37"/>
      <c r="IB147" s="37"/>
      <c r="IC147" s="37"/>
      <c r="ID147" s="37"/>
      <c r="IE147" s="37"/>
      <c r="IF147" s="37"/>
      <c r="IG147" s="37"/>
      <c r="IH147" s="37"/>
      <c r="II147" s="37"/>
      <c r="IJ147" s="37"/>
      <c r="IK147" s="37"/>
      <c r="IL147" s="37"/>
      <c r="IM147" s="37"/>
      <c r="IN147" s="37"/>
      <c r="IO147" s="37"/>
      <c r="IP147" s="37"/>
      <c r="IQ147" s="37"/>
      <c r="IR147" s="37"/>
      <c r="IS147" s="37"/>
      <c r="IT147" s="37"/>
      <c r="IU147" s="37"/>
      <c r="IV147" s="37"/>
      <c r="IW147" s="37"/>
      <c r="IX147" s="37"/>
      <c r="IY147" s="37"/>
      <c r="IZ147" s="37"/>
      <c r="JA147" s="37"/>
      <c r="JB147" s="37"/>
      <c r="JC147" s="37"/>
      <c r="JD147" s="37"/>
      <c r="JE147" s="37"/>
      <c r="JF147" s="37"/>
      <c r="JG147" s="37"/>
      <c r="JH147" s="37"/>
      <c r="JI147" s="37"/>
      <c r="JJ147" s="37"/>
      <c r="JK147" s="37"/>
      <c r="JL147" s="37"/>
      <c r="JM147" s="37"/>
      <c r="JN147" s="37"/>
      <c r="JO147" s="37"/>
      <c r="JP147" s="37"/>
      <c r="JQ147" s="37"/>
      <c r="JR147" s="37"/>
      <c r="JS147" s="37"/>
      <c r="JT147" s="37"/>
      <c r="JU147" s="37"/>
      <c r="JV147" s="37"/>
      <c r="JW147" s="37"/>
      <c r="JX147" s="37"/>
      <c r="JY147" s="37"/>
      <c r="JZ147" s="37"/>
      <c r="KA147" s="37"/>
      <c r="KB147" s="37"/>
      <c r="KC147" s="37"/>
      <c r="KD147" s="37"/>
      <c r="KE147" s="37"/>
      <c r="KF147" s="37"/>
      <c r="KG147" s="37"/>
      <c r="KH147" s="37"/>
      <c r="KI147" s="37"/>
      <c r="KJ147" s="37"/>
      <c r="KK147" s="37"/>
      <c r="KL147" s="37"/>
      <c r="KM147" s="37"/>
      <c r="KN147" s="37"/>
      <c r="KO147" s="37"/>
      <c r="KP147" s="37"/>
      <c r="KQ147" s="37"/>
      <c r="KR147" s="37"/>
      <c r="KS147" s="37"/>
      <c r="KT147" s="37"/>
      <c r="KU147" s="37"/>
      <c r="KV147" s="37"/>
      <c r="KW147" s="37"/>
      <c r="KX147" s="37"/>
      <c r="KY147" s="37"/>
      <c r="KZ147" s="37"/>
      <c r="LA147" s="37"/>
      <c r="LB147" s="37"/>
      <c r="LC147" s="37"/>
      <c r="LD147" s="37"/>
      <c r="LE147" s="37"/>
      <c r="LF147" s="37"/>
      <c r="LG147" s="37"/>
      <c r="LH147" s="37"/>
      <c r="LI147" s="37"/>
      <c r="LJ147" s="37"/>
      <c r="LK147" s="37"/>
      <c r="LL147" s="37"/>
      <c r="LM147" s="37"/>
      <c r="LN147" s="37"/>
      <c r="LO147" s="37"/>
      <c r="LP147" s="37"/>
      <c r="LQ147" s="37"/>
      <c r="LR147" s="37"/>
      <c r="LS147" s="37"/>
      <c r="LT147" s="37"/>
      <c r="LU147" s="37"/>
      <c r="LV147" s="37"/>
      <c r="LW147" s="37"/>
      <c r="LX147" s="37"/>
      <c r="LY147" s="37"/>
      <c r="LZ147" s="37"/>
      <c r="MA147" s="37"/>
      <c r="MB147" s="37"/>
      <c r="MC147" s="37"/>
      <c r="MD147" s="37"/>
      <c r="ME147" s="37"/>
      <c r="MF147" s="37"/>
      <c r="MG147" s="37"/>
      <c r="MH147" s="37"/>
      <c r="MI147" s="37"/>
      <c r="MJ147" s="37"/>
      <c r="MK147" s="37"/>
      <c r="ML147" s="37"/>
      <c r="MM147" s="37"/>
      <c r="MN147" s="37"/>
      <c r="MO147" s="37"/>
      <c r="MP147" s="37"/>
      <c r="MQ147" s="37"/>
      <c r="MR147" s="37"/>
      <c r="MS147" s="37"/>
      <c r="MT147" s="37"/>
      <c r="MU147" s="37"/>
      <c r="MV147" s="37"/>
      <c r="MW147" s="37"/>
      <c r="MX147" s="37"/>
      <c r="MY147" s="37"/>
      <c r="MZ147" s="37"/>
      <c r="NA147" s="37"/>
      <c r="NB147" s="37"/>
      <c r="NC147" s="37"/>
      <c r="ND147" s="37"/>
      <c r="NE147" s="37"/>
      <c r="NF147" s="37"/>
      <c r="NG147" s="37"/>
      <c r="NH147" s="37"/>
      <c r="NI147" s="37"/>
      <c r="NJ147" s="37"/>
      <c r="NK147" s="37"/>
      <c r="NL147" s="37"/>
      <c r="NM147" s="37"/>
      <c r="NN147" s="37"/>
      <c r="NO147" s="37"/>
      <c r="NP147" s="37"/>
      <c r="NQ147" s="37"/>
      <c r="NR147" s="37"/>
      <c r="NS147" s="37"/>
      <c r="NT147" s="37"/>
      <c r="NU147" s="37"/>
      <c r="NV147" s="37"/>
      <c r="NW147" s="37"/>
      <c r="NX147" s="37"/>
      <c r="NY147" s="37"/>
      <c r="NZ147" s="37"/>
      <c r="OA147" s="37"/>
      <c r="OB147" s="37"/>
      <c r="OC147" s="37"/>
      <c r="OD147" s="37"/>
      <c r="OE147" s="37"/>
      <c r="OF147" s="37"/>
      <c r="OG147" s="37"/>
      <c r="OH147" s="37"/>
      <c r="OI147" s="37"/>
      <c r="OJ147" s="37"/>
      <c r="OK147" s="37"/>
      <c r="OL147" s="37"/>
      <c r="OM147" s="10"/>
    </row>
    <row r="148" spans="1:403" s="11" customFormat="1" x14ac:dyDescent="0.25">
      <c r="A148" s="11" t="s">
        <v>75</v>
      </c>
      <c r="B148" s="11" t="s">
        <v>230</v>
      </c>
      <c r="C148" s="29">
        <v>9619.3259999999991</v>
      </c>
      <c r="D148" s="29">
        <v>11347.393</v>
      </c>
      <c r="E148" s="29">
        <v>9968.1730000000007</v>
      </c>
      <c r="F148" s="29">
        <v>11670.927</v>
      </c>
      <c r="G148" s="29">
        <v>5929.4769999999999</v>
      </c>
      <c r="H148" s="29">
        <v>14779.642</v>
      </c>
      <c r="I148" s="29">
        <v>8607.6299999999992</v>
      </c>
      <c r="J148" s="29">
        <v>9449.384</v>
      </c>
      <c r="K148" s="29">
        <v>11549.516</v>
      </c>
      <c r="L148" s="29">
        <v>8119.6450000000004</v>
      </c>
      <c r="M148" s="29">
        <v>6786.5240000000003</v>
      </c>
      <c r="N148" s="29">
        <v>9317.3549999999996</v>
      </c>
      <c r="O148" s="29">
        <v>9629.7569999999996</v>
      </c>
      <c r="P148" s="29">
        <v>8697.0310000000009</v>
      </c>
      <c r="Q148" s="29">
        <v>12450.395</v>
      </c>
      <c r="R148" s="29">
        <v>11562.179</v>
      </c>
      <c r="S148" s="29">
        <v>10720.192999999999</v>
      </c>
      <c r="T148" s="29">
        <v>12199.505999999999</v>
      </c>
      <c r="U148" s="29">
        <v>1264.825</v>
      </c>
      <c r="V148" s="29">
        <v>11937.419</v>
      </c>
      <c r="W148" s="29">
        <v>8333.5750000000007</v>
      </c>
      <c r="X148" s="29">
        <v>9247.4359999999997</v>
      </c>
      <c r="Y148" s="29">
        <v>7854.4870000000001</v>
      </c>
      <c r="Z148" s="29">
        <v>6647.2889999999998</v>
      </c>
      <c r="AA148" s="29">
        <v>11952.839</v>
      </c>
      <c r="AB148" s="29">
        <v>14785.450999999999</v>
      </c>
      <c r="AC148" s="29">
        <v>8690.2690000000002</v>
      </c>
      <c r="AD148" s="29">
        <v>6336.5259999999998</v>
      </c>
      <c r="AE148" s="29">
        <v>10446.206</v>
      </c>
      <c r="AF148" s="29">
        <v>11926.433999999999</v>
      </c>
      <c r="AG148" s="29">
        <v>5524.6670000000004</v>
      </c>
      <c r="AH148" s="29">
        <v>12915.578</v>
      </c>
      <c r="AI148" s="29">
        <v>11440.05</v>
      </c>
      <c r="AJ148" s="29">
        <v>11804.529</v>
      </c>
      <c r="AK148" s="29">
        <v>6618.6170000000002</v>
      </c>
      <c r="AL148" s="29">
        <v>11736.779</v>
      </c>
      <c r="AM148" s="29">
        <v>3979.7919999999999</v>
      </c>
      <c r="AN148" s="29">
        <v>8541.23</v>
      </c>
      <c r="AO148" s="29">
        <v>13367.722</v>
      </c>
      <c r="AP148" s="29">
        <v>13484.187</v>
      </c>
      <c r="AQ148" s="29">
        <v>10863.800999999999</v>
      </c>
      <c r="AR148" s="29">
        <v>13781.495999999999</v>
      </c>
      <c r="AS148" s="29">
        <v>12224.728999999999</v>
      </c>
      <c r="AT148" s="29">
        <v>14431.665999999999</v>
      </c>
      <c r="AU148" s="29">
        <v>8108.6970000000001</v>
      </c>
      <c r="AV148" s="29">
        <v>7002.3819999999996</v>
      </c>
      <c r="AW148" s="29">
        <v>11803.05</v>
      </c>
      <c r="AX148" s="29">
        <v>8935.1110000000008</v>
      </c>
      <c r="AY148" s="29">
        <v>14059.385</v>
      </c>
      <c r="AZ148" s="29">
        <v>11328.85</v>
      </c>
      <c r="BA148" s="29">
        <v>12395.087</v>
      </c>
      <c r="BB148" s="29">
        <v>8487.4760000000006</v>
      </c>
      <c r="BC148" s="29">
        <v>7540.558</v>
      </c>
      <c r="BD148" s="29">
        <v>8372.3970000000008</v>
      </c>
      <c r="BE148" s="29">
        <v>7693.759</v>
      </c>
      <c r="BF148" s="29">
        <v>8555.5740000000005</v>
      </c>
      <c r="BG148" s="29">
        <v>6596.2269999999999</v>
      </c>
      <c r="BH148" s="29">
        <v>10761.455</v>
      </c>
      <c r="BI148" s="29">
        <v>7259.4960000000001</v>
      </c>
      <c r="BJ148" s="29">
        <v>10097.464</v>
      </c>
      <c r="BK148" s="29">
        <v>9549.9259999999995</v>
      </c>
      <c r="BL148" s="29">
        <v>4505.0290000000005</v>
      </c>
      <c r="BM148" s="29">
        <v>10645.772000000001</v>
      </c>
      <c r="BN148" s="29">
        <v>14139.564</v>
      </c>
      <c r="BO148" s="29">
        <v>10037.813</v>
      </c>
      <c r="BP148" s="29">
        <v>10066.035</v>
      </c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37"/>
      <c r="FI148" s="37"/>
      <c r="FJ148" s="37"/>
      <c r="FK148" s="37"/>
      <c r="FL148" s="37"/>
      <c r="FM148" s="37"/>
      <c r="FN148" s="37"/>
      <c r="FO148" s="37"/>
      <c r="FP148" s="37"/>
      <c r="FQ148" s="37"/>
      <c r="FR148" s="37"/>
      <c r="FS148" s="37"/>
      <c r="FT148" s="37"/>
      <c r="FU148" s="37"/>
      <c r="FV148" s="37"/>
      <c r="FW148" s="37"/>
      <c r="FX148" s="37"/>
      <c r="FY148" s="37"/>
      <c r="FZ148" s="37"/>
      <c r="GA148" s="37"/>
      <c r="GB148" s="37"/>
      <c r="GC148" s="37"/>
      <c r="GD148" s="37"/>
      <c r="GE148" s="37"/>
      <c r="GF148" s="37"/>
      <c r="GG148" s="37"/>
      <c r="GH148" s="37"/>
      <c r="GI148" s="37"/>
      <c r="GJ148" s="37"/>
      <c r="GK148" s="37"/>
      <c r="GL148" s="37"/>
      <c r="GM148" s="37"/>
      <c r="GN148" s="37"/>
      <c r="GO148" s="37"/>
      <c r="GP148" s="37"/>
      <c r="GQ148" s="37"/>
      <c r="GR148" s="37"/>
      <c r="GS148" s="37"/>
      <c r="GT148" s="37"/>
      <c r="GU148" s="37"/>
      <c r="GV148" s="37"/>
      <c r="GW148" s="37"/>
      <c r="GX148" s="37"/>
      <c r="GY148" s="37"/>
      <c r="GZ148" s="37"/>
      <c r="HA148" s="37"/>
      <c r="HB148" s="37"/>
      <c r="HC148" s="37"/>
      <c r="HD148" s="37"/>
      <c r="HE148" s="37"/>
      <c r="HF148" s="37"/>
      <c r="HG148" s="37"/>
      <c r="HH148" s="37"/>
      <c r="HI148" s="37"/>
      <c r="HJ148" s="37"/>
      <c r="HK148" s="37"/>
      <c r="HL148" s="37"/>
      <c r="HM148" s="37"/>
      <c r="HN148" s="37"/>
      <c r="HO148" s="37"/>
      <c r="HP148" s="37"/>
      <c r="HQ148" s="37"/>
      <c r="HR148" s="37"/>
      <c r="HS148" s="37"/>
      <c r="HT148" s="37"/>
      <c r="HU148" s="37"/>
      <c r="HV148" s="37"/>
      <c r="HW148" s="37"/>
      <c r="HX148" s="37"/>
      <c r="HY148" s="37"/>
      <c r="HZ148" s="37"/>
      <c r="IA148" s="37"/>
      <c r="IB148" s="37"/>
      <c r="IC148" s="37"/>
      <c r="ID148" s="37"/>
      <c r="IE148" s="37"/>
      <c r="IF148" s="37"/>
      <c r="IG148" s="37"/>
      <c r="IH148" s="37"/>
      <c r="II148" s="37"/>
      <c r="IJ148" s="37"/>
      <c r="IK148" s="37"/>
      <c r="IL148" s="37"/>
      <c r="IM148" s="37"/>
      <c r="IN148" s="37"/>
      <c r="IO148" s="37"/>
      <c r="IP148" s="37"/>
      <c r="IQ148" s="37"/>
      <c r="IR148" s="37"/>
      <c r="IS148" s="37"/>
      <c r="IT148" s="37"/>
      <c r="IU148" s="37"/>
      <c r="IV148" s="37"/>
      <c r="IW148" s="37"/>
      <c r="IX148" s="37"/>
      <c r="IY148" s="37"/>
      <c r="IZ148" s="37"/>
      <c r="JA148" s="37"/>
      <c r="JB148" s="37"/>
      <c r="JC148" s="37"/>
      <c r="JD148" s="37"/>
      <c r="JE148" s="37"/>
      <c r="JF148" s="37"/>
      <c r="JG148" s="37"/>
      <c r="JH148" s="37"/>
      <c r="JI148" s="37"/>
      <c r="JJ148" s="37"/>
      <c r="JK148" s="37"/>
      <c r="JL148" s="37"/>
      <c r="JM148" s="37"/>
      <c r="JN148" s="37"/>
      <c r="JO148" s="37"/>
      <c r="JP148" s="37"/>
      <c r="JQ148" s="37"/>
      <c r="JR148" s="37"/>
      <c r="JS148" s="37"/>
      <c r="JT148" s="37"/>
      <c r="JU148" s="37"/>
      <c r="JV148" s="37"/>
      <c r="JW148" s="37"/>
      <c r="JX148" s="37"/>
      <c r="JY148" s="37"/>
      <c r="JZ148" s="37"/>
      <c r="KA148" s="37"/>
      <c r="KB148" s="37"/>
      <c r="KC148" s="37"/>
      <c r="KD148" s="37"/>
      <c r="KE148" s="37"/>
      <c r="KF148" s="37"/>
      <c r="KG148" s="37"/>
      <c r="KH148" s="37"/>
      <c r="KI148" s="37"/>
      <c r="KJ148" s="37"/>
      <c r="KK148" s="37"/>
      <c r="KL148" s="37"/>
      <c r="KM148" s="37"/>
      <c r="KN148" s="37"/>
      <c r="KO148" s="37"/>
      <c r="KP148" s="37"/>
      <c r="KQ148" s="37"/>
      <c r="KR148" s="37"/>
      <c r="KS148" s="37"/>
      <c r="KT148" s="37"/>
      <c r="KU148" s="37"/>
      <c r="KV148" s="37"/>
      <c r="KW148" s="37"/>
      <c r="KX148" s="37"/>
      <c r="KY148" s="37"/>
      <c r="KZ148" s="37"/>
      <c r="LA148" s="37"/>
      <c r="LB148" s="37"/>
      <c r="LC148" s="37"/>
      <c r="LD148" s="37"/>
      <c r="LE148" s="37"/>
      <c r="LF148" s="37"/>
      <c r="LG148" s="37"/>
      <c r="LH148" s="37"/>
      <c r="LI148" s="37"/>
      <c r="LJ148" s="37"/>
      <c r="LK148" s="37"/>
      <c r="LL148" s="37"/>
      <c r="LM148" s="37"/>
      <c r="LN148" s="37"/>
      <c r="LO148" s="37"/>
      <c r="LP148" s="37"/>
      <c r="LQ148" s="37"/>
      <c r="LR148" s="37"/>
      <c r="LS148" s="37"/>
      <c r="LT148" s="37"/>
      <c r="LU148" s="37"/>
      <c r="LV148" s="37"/>
      <c r="LW148" s="37"/>
      <c r="LX148" s="37"/>
      <c r="LY148" s="37"/>
      <c r="LZ148" s="37"/>
      <c r="MA148" s="37"/>
      <c r="MB148" s="37"/>
      <c r="MC148" s="37"/>
      <c r="MD148" s="37"/>
      <c r="ME148" s="37"/>
      <c r="MF148" s="37"/>
      <c r="MG148" s="37"/>
      <c r="MH148" s="37"/>
      <c r="MI148" s="37"/>
      <c r="MJ148" s="37"/>
      <c r="MK148" s="37"/>
      <c r="ML148" s="37"/>
      <c r="MM148" s="37"/>
      <c r="MN148" s="37"/>
      <c r="MO148" s="37"/>
      <c r="MP148" s="37"/>
      <c r="MQ148" s="37"/>
      <c r="MR148" s="37"/>
      <c r="MS148" s="37"/>
      <c r="MT148" s="37"/>
      <c r="MU148" s="37"/>
      <c r="MV148" s="37"/>
      <c r="MW148" s="37"/>
      <c r="MX148" s="37"/>
      <c r="MY148" s="37"/>
      <c r="MZ148" s="37"/>
      <c r="NA148" s="37"/>
      <c r="NB148" s="37"/>
      <c r="NC148" s="37"/>
      <c r="ND148" s="37"/>
      <c r="NE148" s="37"/>
      <c r="NF148" s="37"/>
      <c r="NG148" s="37"/>
      <c r="NH148" s="37"/>
      <c r="NI148" s="37"/>
      <c r="NJ148" s="37"/>
      <c r="NK148" s="37"/>
      <c r="NL148" s="37"/>
      <c r="NM148" s="37"/>
      <c r="NN148" s="37"/>
      <c r="NO148" s="37"/>
      <c r="NP148" s="37"/>
      <c r="NQ148" s="37"/>
      <c r="NR148" s="37"/>
      <c r="NS148" s="37"/>
      <c r="NT148" s="37"/>
      <c r="NU148" s="37"/>
      <c r="NV148" s="37"/>
      <c r="NW148" s="37"/>
      <c r="NX148" s="37"/>
      <c r="NY148" s="37"/>
      <c r="NZ148" s="37"/>
      <c r="OA148" s="37"/>
      <c r="OB148" s="37"/>
      <c r="OC148" s="37"/>
      <c r="OD148" s="37"/>
      <c r="OE148" s="37"/>
      <c r="OF148" s="37"/>
      <c r="OG148" s="37"/>
      <c r="OH148" s="37"/>
      <c r="OI148" s="37"/>
      <c r="OJ148" s="37"/>
      <c r="OK148" s="37"/>
      <c r="OL148" s="37"/>
      <c r="OM148" s="12"/>
    </row>
    <row r="149" spans="1:403" s="9" customFormat="1" x14ac:dyDescent="0.25">
      <c r="A149" s="9" t="s">
        <v>75</v>
      </c>
      <c r="B149" s="9" t="s">
        <v>231</v>
      </c>
      <c r="C149" s="31">
        <v>142996.96900000001</v>
      </c>
      <c r="D149" s="31">
        <v>125671.016</v>
      </c>
      <c r="E149" s="31">
        <v>189265.766</v>
      </c>
      <c r="F149" s="31">
        <v>150168.766</v>
      </c>
      <c r="G149" s="31">
        <v>176394.40599999999</v>
      </c>
      <c r="H149" s="31">
        <v>192854.45300000001</v>
      </c>
      <c r="I149" s="31">
        <v>114794.398</v>
      </c>
      <c r="J149" s="31">
        <v>189130.766</v>
      </c>
      <c r="K149" s="31">
        <v>144558.359</v>
      </c>
      <c r="L149" s="31">
        <v>92190.358999999997</v>
      </c>
      <c r="M149" s="31">
        <v>73197.054999999993</v>
      </c>
      <c r="N149" s="31">
        <v>132222.75</v>
      </c>
      <c r="O149" s="31">
        <v>157755.06299999999</v>
      </c>
      <c r="P149" s="31">
        <v>110558.516</v>
      </c>
      <c r="Q149" s="31">
        <v>171581.96900000001</v>
      </c>
      <c r="R149" s="31">
        <v>127990.82799999999</v>
      </c>
      <c r="S149" s="31">
        <v>155945.484</v>
      </c>
      <c r="T149" s="31">
        <v>134907.92199999999</v>
      </c>
      <c r="U149" s="31">
        <v>117658.234</v>
      </c>
      <c r="V149" s="31">
        <v>160630.79699999999</v>
      </c>
      <c r="W149" s="31">
        <v>116955.156</v>
      </c>
      <c r="X149" s="31">
        <v>102709.984</v>
      </c>
      <c r="Y149" s="31">
        <v>99116.460999999996</v>
      </c>
      <c r="Z149" s="31">
        <v>76401.210999999996</v>
      </c>
      <c r="AA149" s="31">
        <v>169018.984</v>
      </c>
      <c r="AB149" s="31">
        <v>194492.734</v>
      </c>
      <c r="AC149" s="31">
        <v>96958.226999999999</v>
      </c>
      <c r="AD149" s="31">
        <v>85363.266000000003</v>
      </c>
      <c r="AE149" s="31">
        <v>118968.18799999999</v>
      </c>
      <c r="AF149" s="31">
        <v>178643.70300000001</v>
      </c>
      <c r="AG149" s="31">
        <v>96198.804999999993</v>
      </c>
      <c r="AH149" s="31">
        <v>170711.84400000001</v>
      </c>
      <c r="AI149" s="31">
        <v>170732.79699999999</v>
      </c>
      <c r="AJ149" s="31">
        <v>139601.71900000001</v>
      </c>
      <c r="AK149" s="31">
        <v>74471.75</v>
      </c>
      <c r="AL149" s="31">
        <v>148859.57800000001</v>
      </c>
      <c r="AM149" s="31">
        <v>95179.82</v>
      </c>
      <c r="AN149" s="31">
        <v>94221.741999999998</v>
      </c>
      <c r="AO149" s="31">
        <v>192534.34400000001</v>
      </c>
      <c r="AP149" s="31">
        <v>167142.07800000001</v>
      </c>
      <c r="AQ149" s="31">
        <v>140501.07800000001</v>
      </c>
      <c r="AR149" s="31">
        <v>193750.75</v>
      </c>
      <c r="AS149" s="31">
        <v>172669.53099999999</v>
      </c>
      <c r="AT149" s="31">
        <v>173241.109</v>
      </c>
      <c r="AU149" s="31">
        <v>98608.452999999994</v>
      </c>
      <c r="AV149" s="31">
        <v>82835.062999999995</v>
      </c>
      <c r="AW149" s="31">
        <v>151308.07800000001</v>
      </c>
      <c r="AX149" s="31">
        <v>128019.109</v>
      </c>
      <c r="AY149" s="31">
        <v>194539.67199999999</v>
      </c>
      <c r="AZ149" s="31">
        <v>136591.18799999999</v>
      </c>
      <c r="BA149" s="31">
        <v>221229.09400000001</v>
      </c>
      <c r="BB149" s="31">
        <v>96109.883000000002</v>
      </c>
      <c r="BC149" s="31">
        <v>93816.266000000003</v>
      </c>
      <c r="BD149" s="31">
        <v>100393.742</v>
      </c>
      <c r="BE149" s="31">
        <v>97451.297000000006</v>
      </c>
      <c r="BF149" s="31">
        <v>95566.983999999997</v>
      </c>
      <c r="BG149" s="31">
        <v>88163.773000000001</v>
      </c>
      <c r="BH149" s="31">
        <v>145707.859</v>
      </c>
      <c r="BI149" s="31">
        <v>84806.25</v>
      </c>
      <c r="BJ149" s="31">
        <v>124660.906</v>
      </c>
      <c r="BK149" s="31">
        <v>132461.59400000001</v>
      </c>
      <c r="BL149" s="31">
        <v>53368.059000000001</v>
      </c>
      <c r="BM149" s="31">
        <v>119092.484</v>
      </c>
      <c r="BN149" s="31">
        <v>188595.90599999999</v>
      </c>
      <c r="BO149" s="31">
        <v>112945.57</v>
      </c>
      <c r="BP149" s="31">
        <v>113947.18</v>
      </c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  <c r="EP149" s="37"/>
      <c r="EQ149" s="37"/>
      <c r="ER149" s="37"/>
      <c r="ES149" s="37"/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37"/>
      <c r="FI149" s="37"/>
      <c r="FJ149" s="37"/>
      <c r="FK149" s="37"/>
      <c r="FL149" s="37"/>
      <c r="FM149" s="37"/>
      <c r="FN149" s="37"/>
      <c r="FO149" s="37"/>
      <c r="FP149" s="37"/>
      <c r="FQ149" s="37"/>
      <c r="FR149" s="37"/>
      <c r="FS149" s="37"/>
      <c r="FT149" s="37"/>
      <c r="FU149" s="37"/>
      <c r="FV149" s="37"/>
      <c r="FW149" s="37"/>
      <c r="FX149" s="37"/>
      <c r="FY149" s="37"/>
      <c r="FZ149" s="37"/>
      <c r="GA149" s="37"/>
      <c r="GB149" s="37"/>
      <c r="GC149" s="37"/>
      <c r="GD149" s="37"/>
      <c r="GE149" s="37"/>
      <c r="GF149" s="37"/>
      <c r="GG149" s="37"/>
      <c r="GH149" s="37"/>
      <c r="GI149" s="37"/>
      <c r="GJ149" s="37"/>
      <c r="GK149" s="37"/>
      <c r="GL149" s="37"/>
      <c r="GM149" s="37"/>
      <c r="GN149" s="37"/>
      <c r="GO149" s="37"/>
      <c r="GP149" s="37"/>
      <c r="GQ149" s="37"/>
      <c r="GR149" s="37"/>
      <c r="GS149" s="37"/>
      <c r="GT149" s="37"/>
      <c r="GU149" s="37"/>
      <c r="GV149" s="37"/>
      <c r="GW149" s="37"/>
      <c r="GX149" s="37"/>
      <c r="GY149" s="37"/>
      <c r="GZ149" s="37"/>
      <c r="HA149" s="37"/>
      <c r="HB149" s="37"/>
      <c r="HC149" s="37"/>
      <c r="HD149" s="37"/>
      <c r="HE149" s="37"/>
      <c r="HF149" s="37"/>
      <c r="HG149" s="37"/>
      <c r="HH149" s="37"/>
      <c r="HI149" s="37"/>
      <c r="HJ149" s="37"/>
      <c r="HK149" s="37"/>
      <c r="HL149" s="37"/>
      <c r="HM149" s="37"/>
      <c r="HN149" s="37"/>
      <c r="HO149" s="37"/>
      <c r="HP149" s="37"/>
      <c r="HQ149" s="37"/>
      <c r="HR149" s="37"/>
      <c r="HS149" s="37"/>
      <c r="HT149" s="37"/>
      <c r="HU149" s="37"/>
      <c r="HV149" s="37"/>
      <c r="HW149" s="37"/>
      <c r="HX149" s="37"/>
      <c r="HY149" s="37"/>
      <c r="HZ149" s="37"/>
      <c r="IA149" s="37"/>
      <c r="IB149" s="37"/>
      <c r="IC149" s="37"/>
      <c r="ID149" s="37"/>
      <c r="IE149" s="37"/>
      <c r="IF149" s="37"/>
      <c r="IG149" s="37"/>
      <c r="IH149" s="37"/>
      <c r="II149" s="37"/>
      <c r="IJ149" s="37"/>
      <c r="IK149" s="37"/>
      <c r="IL149" s="37"/>
      <c r="IM149" s="37"/>
      <c r="IN149" s="37"/>
      <c r="IO149" s="37"/>
      <c r="IP149" s="37"/>
      <c r="IQ149" s="37"/>
      <c r="IR149" s="37"/>
      <c r="IS149" s="37"/>
      <c r="IT149" s="37"/>
      <c r="IU149" s="37"/>
      <c r="IV149" s="37"/>
      <c r="IW149" s="37"/>
      <c r="IX149" s="37"/>
      <c r="IY149" s="37"/>
      <c r="IZ149" s="37"/>
      <c r="JA149" s="37"/>
      <c r="JB149" s="37"/>
      <c r="JC149" s="37"/>
      <c r="JD149" s="37"/>
      <c r="JE149" s="37"/>
      <c r="JF149" s="37"/>
      <c r="JG149" s="37"/>
      <c r="JH149" s="37"/>
      <c r="JI149" s="37"/>
      <c r="JJ149" s="37"/>
      <c r="JK149" s="37"/>
      <c r="JL149" s="37"/>
      <c r="JM149" s="37"/>
      <c r="JN149" s="37"/>
      <c r="JO149" s="37"/>
      <c r="JP149" s="37"/>
      <c r="JQ149" s="37"/>
      <c r="JR149" s="37"/>
      <c r="JS149" s="37"/>
      <c r="JT149" s="37"/>
      <c r="JU149" s="37"/>
      <c r="JV149" s="37"/>
      <c r="JW149" s="37"/>
      <c r="JX149" s="37"/>
      <c r="JY149" s="37"/>
      <c r="JZ149" s="37"/>
      <c r="KA149" s="37"/>
      <c r="KB149" s="37"/>
      <c r="KC149" s="37"/>
      <c r="KD149" s="37"/>
      <c r="KE149" s="37"/>
      <c r="KF149" s="37"/>
      <c r="KG149" s="37"/>
      <c r="KH149" s="37"/>
      <c r="KI149" s="37"/>
      <c r="KJ149" s="37"/>
      <c r="KK149" s="37"/>
      <c r="KL149" s="37"/>
      <c r="KM149" s="37"/>
      <c r="KN149" s="37"/>
      <c r="KO149" s="37"/>
      <c r="KP149" s="37"/>
      <c r="KQ149" s="37"/>
      <c r="KR149" s="37"/>
      <c r="KS149" s="37"/>
      <c r="KT149" s="37"/>
      <c r="KU149" s="37"/>
      <c r="KV149" s="37"/>
      <c r="KW149" s="37"/>
      <c r="KX149" s="37"/>
      <c r="KY149" s="37"/>
      <c r="KZ149" s="37"/>
      <c r="LA149" s="37"/>
      <c r="LB149" s="37"/>
      <c r="LC149" s="37"/>
      <c r="LD149" s="37"/>
      <c r="LE149" s="37"/>
      <c r="LF149" s="37"/>
      <c r="LG149" s="37"/>
      <c r="LH149" s="37"/>
      <c r="LI149" s="37"/>
      <c r="LJ149" s="37"/>
      <c r="LK149" s="37"/>
      <c r="LL149" s="37"/>
      <c r="LM149" s="37"/>
      <c r="LN149" s="37"/>
      <c r="LO149" s="37"/>
      <c r="LP149" s="37"/>
      <c r="LQ149" s="37"/>
      <c r="LR149" s="37"/>
      <c r="LS149" s="37"/>
      <c r="LT149" s="37"/>
      <c r="LU149" s="37"/>
      <c r="LV149" s="37"/>
      <c r="LW149" s="37"/>
      <c r="LX149" s="37"/>
      <c r="LY149" s="37"/>
      <c r="LZ149" s="37"/>
      <c r="MA149" s="37"/>
      <c r="MB149" s="37"/>
      <c r="MC149" s="37"/>
      <c r="MD149" s="37"/>
      <c r="ME149" s="37"/>
      <c r="MF149" s="37"/>
      <c r="MG149" s="37"/>
      <c r="MH149" s="37"/>
      <c r="MI149" s="37"/>
      <c r="MJ149" s="37"/>
      <c r="MK149" s="37"/>
      <c r="ML149" s="37"/>
      <c r="MM149" s="37"/>
      <c r="MN149" s="37"/>
      <c r="MO149" s="37"/>
      <c r="MP149" s="37"/>
      <c r="MQ149" s="37"/>
      <c r="MR149" s="37"/>
      <c r="MS149" s="37"/>
      <c r="MT149" s="37"/>
      <c r="MU149" s="37"/>
      <c r="MV149" s="37"/>
      <c r="MW149" s="37"/>
      <c r="MX149" s="37"/>
      <c r="MY149" s="37"/>
      <c r="MZ149" s="37"/>
      <c r="NA149" s="37"/>
      <c r="NB149" s="37"/>
      <c r="NC149" s="37"/>
      <c r="ND149" s="37"/>
      <c r="NE149" s="37"/>
      <c r="NF149" s="37"/>
      <c r="NG149" s="37"/>
      <c r="NH149" s="37"/>
      <c r="NI149" s="37"/>
      <c r="NJ149" s="37"/>
      <c r="NK149" s="37"/>
      <c r="NL149" s="37"/>
      <c r="NM149" s="37"/>
      <c r="NN149" s="37"/>
      <c r="NO149" s="37"/>
      <c r="NP149" s="37"/>
      <c r="NQ149" s="37"/>
      <c r="NR149" s="37"/>
      <c r="NS149" s="37"/>
      <c r="NT149" s="37"/>
      <c r="NU149" s="37"/>
      <c r="NV149" s="37"/>
      <c r="NW149" s="37"/>
      <c r="NX149" s="37"/>
      <c r="NY149" s="37"/>
      <c r="NZ149" s="37"/>
      <c r="OA149" s="37"/>
      <c r="OB149" s="37"/>
      <c r="OC149" s="37"/>
      <c r="OD149" s="37"/>
      <c r="OE149" s="37"/>
      <c r="OF149" s="37"/>
      <c r="OG149" s="37"/>
      <c r="OH149" s="37"/>
      <c r="OI149" s="37"/>
      <c r="OJ149" s="37"/>
      <c r="OK149" s="37"/>
      <c r="OL149" s="37"/>
      <c r="OM149" s="10"/>
    </row>
    <row r="150" spans="1:403" s="11" customFormat="1" x14ac:dyDescent="0.25">
      <c r="A150" s="11" t="s">
        <v>75</v>
      </c>
      <c r="B150" s="11" t="s">
        <v>232</v>
      </c>
      <c r="C150" s="29">
        <v>47262.766000000003</v>
      </c>
      <c r="D150" s="29">
        <v>41574.188000000002</v>
      </c>
      <c r="E150" s="29">
        <v>68712.937999999995</v>
      </c>
      <c r="F150" s="29">
        <v>48796.266000000003</v>
      </c>
      <c r="G150" s="29">
        <v>37491.120999999999</v>
      </c>
      <c r="H150" s="29">
        <v>80362.625</v>
      </c>
      <c r="I150" s="29">
        <v>25846.903999999999</v>
      </c>
      <c r="J150" s="29">
        <v>70735.187999999995</v>
      </c>
      <c r="K150" s="29">
        <v>40274.82</v>
      </c>
      <c r="L150" s="29">
        <v>31798.41</v>
      </c>
      <c r="M150" s="29">
        <v>16656.598000000002</v>
      </c>
      <c r="N150" s="29">
        <v>33854.699000000001</v>
      </c>
      <c r="O150" s="29">
        <v>69068.366999999998</v>
      </c>
      <c r="P150" s="29">
        <v>18727.530999999999</v>
      </c>
      <c r="Q150" s="29">
        <v>58696.762000000002</v>
      </c>
      <c r="R150" s="29">
        <v>36623.652000000002</v>
      </c>
      <c r="S150" s="29">
        <v>40833.300999999999</v>
      </c>
      <c r="T150" s="29">
        <v>43776.945</v>
      </c>
      <c r="U150" s="29">
        <v>34495.035000000003</v>
      </c>
      <c r="V150" s="29">
        <v>33750.112999999998</v>
      </c>
      <c r="W150" s="29">
        <v>31471.315999999999</v>
      </c>
      <c r="X150" s="29">
        <v>27741.495999999999</v>
      </c>
      <c r="Y150" s="29">
        <v>38409.105000000003</v>
      </c>
      <c r="Z150" s="29">
        <v>32928.417999999998</v>
      </c>
      <c r="AA150" s="29">
        <v>35980.637000000002</v>
      </c>
      <c r="AB150" s="29">
        <v>61261.086000000003</v>
      </c>
      <c r="AC150" s="29">
        <v>27824.153999999999</v>
      </c>
      <c r="AD150" s="29">
        <v>30881.627</v>
      </c>
      <c r="AE150" s="29">
        <v>28966.738000000001</v>
      </c>
      <c r="AF150" s="29">
        <v>44760.516000000003</v>
      </c>
      <c r="AG150" s="29">
        <v>26553.633000000002</v>
      </c>
      <c r="AH150" s="29">
        <v>43298.328000000001</v>
      </c>
      <c r="AI150" s="29">
        <v>63926.16</v>
      </c>
      <c r="AJ150" s="29">
        <v>43981.305</v>
      </c>
      <c r="AK150" s="29">
        <v>24571.228999999999</v>
      </c>
      <c r="AL150" s="29">
        <v>42320.983999999997</v>
      </c>
      <c r="AM150" s="29">
        <v>23111.123</v>
      </c>
      <c r="AN150" s="29">
        <v>31213.923999999999</v>
      </c>
      <c r="AO150" s="29">
        <v>77715.554999999993</v>
      </c>
      <c r="AP150" s="29">
        <v>56017.355000000003</v>
      </c>
      <c r="AQ150" s="29">
        <v>42400.288999999997</v>
      </c>
      <c r="AR150" s="29">
        <v>49362.046999999999</v>
      </c>
      <c r="AS150" s="29">
        <v>46874.324000000001</v>
      </c>
      <c r="AT150" s="29">
        <v>61408.707000000002</v>
      </c>
      <c r="AU150" s="29">
        <v>24799.391</v>
      </c>
      <c r="AV150" s="29">
        <v>36424.921999999999</v>
      </c>
      <c r="AW150" s="29">
        <v>41519.078000000001</v>
      </c>
      <c r="AX150" s="29">
        <v>27995.023000000001</v>
      </c>
      <c r="AY150" s="29">
        <v>109861.289</v>
      </c>
      <c r="AZ150" s="29">
        <v>34870.336000000003</v>
      </c>
      <c r="BA150" s="29">
        <v>66122.906000000003</v>
      </c>
      <c r="BB150" s="29">
        <v>38034.387000000002</v>
      </c>
      <c r="BC150" s="29">
        <v>24862.02</v>
      </c>
      <c r="BD150" s="29">
        <v>36017.550999999999</v>
      </c>
      <c r="BE150" s="29">
        <v>25224.463</v>
      </c>
      <c r="BF150" s="29">
        <v>31439.697</v>
      </c>
      <c r="BG150" s="29">
        <v>32381.053</v>
      </c>
      <c r="BH150" s="29">
        <v>51538.25</v>
      </c>
      <c r="BI150" s="29">
        <v>27918.803</v>
      </c>
      <c r="BJ150" s="29">
        <v>60571.237999999998</v>
      </c>
      <c r="BK150" s="29">
        <v>40378.625</v>
      </c>
      <c r="BL150" s="29">
        <v>15752.398999999999</v>
      </c>
      <c r="BM150" s="29">
        <v>45494.167999999998</v>
      </c>
      <c r="BN150" s="29">
        <v>65523.148000000001</v>
      </c>
      <c r="BO150" s="29">
        <v>36100.917999999998</v>
      </c>
      <c r="BP150" s="29">
        <v>38543.836000000003</v>
      </c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  <c r="EP150" s="37"/>
      <c r="EQ150" s="37"/>
      <c r="ER150" s="37"/>
      <c r="ES150" s="37"/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37"/>
      <c r="FI150" s="37"/>
      <c r="FJ150" s="37"/>
      <c r="FK150" s="37"/>
      <c r="FL150" s="37"/>
      <c r="FM150" s="37"/>
      <c r="FN150" s="37"/>
      <c r="FO150" s="37"/>
      <c r="FP150" s="37"/>
      <c r="FQ150" s="37"/>
      <c r="FR150" s="37"/>
      <c r="FS150" s="37"/>
      <c r="FT150" s="37"/>
      <c r="FU150" s="37"/>
      <c r="FV150" s="37"/>
      <c r="FW150" s="37"/>
      <c r="FX150" s="37"/>
      <c r="FY150" s="37"/>
      <c r="FZ150" s="37"/>
      <c r="GA150" s="37"/>
      <c r="GB150" s="37"/>
      <c r="GC150" s="37"/>
      <c r="GD150" s="37"/>
      <c r="GE150" s="37"/>
      <c r="GF150" s="37"/>
      <c r="GG150" s="37"/>
      <c r="GH150" s="37"/>
      <c r="GI150" s="37"/>
      <c r="GJ150" s="37"/>
      <c r="GK150" s="37"/>
      <c r="GL150" s="37"/>
      <c r="GM150" s="37"/>
      <c r="GN150" s="37"/>
      <c r="GO150" s="37"/>
      <c r="GP150" s="37"/>
      <c r="GQ150" s="37"/>
      <c r="GR150" s="37"/>
      <c r="GS150" s="37"/>
      <c r="GT150" s="37"/>
      <c r="GU150" s="37"/>
      <c r="GV150" s="37"/>
      <c r="GW150" s="37"/>
      <c r="GX150" s="37"/>
      <c r="GY150" s="37"/>
      <c r="GZ150" s="37"/>
      <c r="HA150" s="37"/>
      <c r="HB150" s="37"/>
      <c r="HC150" s="37"/>
      <c r="HD150" s="37"/>
      <c r="HE150" s="37"/>
      <c r="HF150" s="37"/>
      <c r="HG150" s="37"/>
      <c r="HH150" s="37"/>
      <c r="HI150" s="37"/>
      <c r="HJ150" s="37"/>
      <c r="HK150" s="37"/>
      <c r="HL150" s="37"/>
      <c r="HM150" s="37"/>
      <c r="HN150" s="37"/>
      <c r="HO150" s="37"/>
      <c r="HP150" s="37"/>
      <c r="HQ150" s="37"/>
      <c r="HR150" s="37"/>
      <c r="HS150" s="37"/>
      <c r="HT150" s="37"/>
      <c r="HU150" s="37"/>
      <c r="HV150" s="37"/>
      <c r="HW150" s="37"/>
      <c r="HX150" s="37"/>
      <c r="HY150" s="37"/>
      <c r="HZ150" s="37"/>
      <c r="IA150" s="37"/>
      <c r="IB150" s="37"/>
      <c r="IC150" s="37"/>
      <c r="ID150" s="37"/>
      <c r="IE150" s="37"/>
      <c r="IF150" s="37"/>
      <c r="IG150" s="37"/>
      <c r="IH150" s="37"/>
      <c r="II150" s="37"/>
      <c r="IJ150" s="37"/>
      <c r="IK150" s="37"/>
      <c r="IL150" s="37"/>
      <c r="IM150" s="37"/>
      <c r="IN150" s="37"/>
      <c r="IO150" s="37"/>
      <c r="IP150" s="37"/>
      <c r="IQ150" s="37"/>
      <c r="IR150" s="37"/>
      <c r="IS150" s="37"/>
      <c r="IT150" s="37"/>
      <c r="IU150" s="37"/>
      <c r="IV150" s="37"/>
      <c r="IW150" s="37"/>
      <c r="IX150" s="37"/>
      <c r="IY150" s="37"/>
      <c r="IZ150" s="37"/>
      <c r="JA150" s="37"/>
      <c r="JB150" s="37"/>
      <c r="JC150" s="37"/>
      <c r="JD150" s="37"/>
      <c r="JE150" s="37"/>
      <c r="JF150" s="37"/>
      <c r="JG150" s="37"/>
      <c r="JH150" s="37"/>
      <c r="JI150" s="37"/>
      <c r="JJ150" s="37"/>
      <c r="JK150" s="37"/>
      <c r="JL150" s="37"/>
      <c r="JM150" s="37"/>
      <c r="JN150" s="37"/>
      <c r="JO150" s="37"/>
      <c r="JP150" s="37"/>
      <c r="JQ150" s="37"/>
      <c r="JR150" s="37"/>
      <c r="JS150" s="37"/>
      <c r="JT150" s="37"/>
      <c r="JU150" s="37"/>
      <c r="JV150" s="37"/>
      <c r="JW150" s="37"/>
      <c r="JX150" s="37"/>
      <c r="JY150" s="37"/>
      <c r="JZ150" s="37"/>
      <c r="KA150" s="37"/>
      <c r="KB150" s="37"/>
      <c r="KC150" s="37"/>
      <c r="KD150" s="37"/>
      <c r="KE150" s="37"/>
      <c r="KF150" s="37"/>
      <c r="KG150" s="37"/>
      <c r="KH150" s="37"/>
      <c r="KI150" s="37"/>
      <c r="KJ150" s="37"/>
      <c r="KK150" s="37"/>
      <c r="KL150" s="37"/>
      <c r="KM150" s="37"/>
      <c r="KN150" s="37"/>
      <c r="KO150" s="37"/>
      <c r="KP150" s="37"/>
      <c r="KQ150" s="37"/>
      <c r="KR150" s="37"/>
      <c r="KS150" s="37"/>
      <c r="KT150" s="37"/>
      <c r="KU150" s="37"/>
      <c r="KV150" s="37"/>
      <c r="KW150" s="37"/>
      <c r="KX150" s="37"/>
      <c r="KY150" s="37"/>
      <c r="KZ150" s="37"/>
      <c r="LA150" s="37"/>
      <c r="LB150" s="37"/>
      <c r="LC150" s="37"/>
      <c r="LD150" s="37"/>
      <c r="LE150" s="37"/>
      <c r="LF150" s="37"/>
      <c r="LG150" s="37"/>
      <c r="LH150" s="37"/>
      <c r="LI150" s="37"/>
      <c r="LJ150" s="37"/>
      <c r="LK150" s="37"/>
      <c r="LL150" s="37"/>
      <c r="LM150" s="37"/>
      <c r="LN150" s="37"/>
      <c r="LO150" s="37"/>
      <c r="LP150" s="37"/>
      <c r="LQ150" s="37"/>
      <c r="LR150" s="37"/>
      <c r="LS150" s="37"/>
      <c r="LT150" s="37"/>
      <c r="LU150" s="37"/>
      <c r="LV150" s="37"/>
      <c r="LW150" s="37"/>
      <c r="LX150" s="37"/>
      <c r="LY150" s="37"/>
      <c r="LZ150" s="37"/>
      <c r="MA150" s="37"/>
      <c r="MB150" s="37"/>
      <c r="MC150" s="37"/>
      <c r="MD150" s="37"/>
      <c r="ME150" s="37"/>
      <c r="MF150" s="37"/>
      <c r="MG150" s="37"/>
      <c r="MH150" s="37"/>
      <c r="MI150" s="37"/>
      <c r="MJ150" s="37"/>
      <c r="MK150" s="37"/>
      <c r="ML150" s="37"/>
      <c r="MM150" s="37"/>
      <c r="MN150" s="37"/>
      <c r="MO150" s="37"/>
      <c r="MP150" s="37"/>
      <c r="MQ150" s="37"/>
      <c r="MR150" s="37"/>
      <c r="MS150" s="37"/>
      <c r="MT150" s="37"/>
      <c r="MU150" s="37"/>
      <c r="MV150" s="37"/>
      <c r="MW150" s="37"/>
      <c r="MX150" s="37"/>
      <c r="MY150" s="37"/>
      <c r="MZ150" s="37"/>
      <c r="NA150" s="37"/>
      <c r="NB150" s="37"/>
      <c r="NC150" s="37"/>
      <c r="ND150" s="37"/>
      <c r="NE150" s="37"/>
      <c r="NF150" s="37"/>
      <c r="NG150" s="37"/>
      <c r="NH150" s="37"/>
      <c r="NI150" s="37"/>
      <c r="NJ150" s="37"/>
      <c r="NK150" s="37"/>
      <c r="NL150" s="37"/>
      <c r="NM150" s="37"/>
      <c r="NN150" s="37"/>
      <c r="NO150" s="37"/>
      <c r="NP150" s="37"/>
      <c r="NQ150" s="37"/>
      <c r="NR150" s="37"/>
      <c r="NS150" s="37"/>
      <c r="NT150" s="37"/>
      <c r="NU150" s="37"/>
      <c r="NV150" s="37"/>
      <c r="NW150" s="37"/>
      <c r="NX150" s="37"/>
      <c r="NY150" s="37"/>
      <c r="NZ150" s="37"/>
      <c r="OA150" s="37"/>
      <c r="OB150" s="37"/>
      <c r="OC150" s="37"/>
      <c r="OD150" s="37"/>
      <c r="OE150" s="37"/>
      <c r="OF150" s="37"/>
      <c r="OG150" s="37"/>
      <c r="OH150" s="37"/>
      <c r="OI150" s="37"/>
      <c r="OJ150" s="37"/>
      <c r="OK150" s="37"/>
      <c r="OL150" s="37"/>
      <c r="OM150" s="12"/>
    </row>
    <row r="151" spans="1:403" s="9" customFormat="1" x14ac:dyDescent="0.25">
      <c r="A151" s="9" t="s">
        <v>75</v>
      </c>
      <c r="B151" s="9" t="s">
        <v>233</v>
      </c>
      <c r="C151" s="31">
        <v>1571.049</v>
      </c>
      <c r="D151" s="31">
        <v>1962.2460000000001</v>
      </c>
      <c r="E151" s="31">
        <v>1918.9739999999999</v>
      </c>
      <c r="F151" s="31">
        <v>2283.7060000000001</v>
      </c>
      <c r="G151" s="31">
        <v>1550.722</v>
      </c>
      <c r="H151" s="31">
        <v>3941.8690000000001</v>
      </c>
      <c r="I151" s="31">
        <v>1638.7539999999999</v>
      </c>
      <c r="J151" s="31">
        <v>3094.2489999999998</v>
      </c>
      <c r="K151" s="31">
        <v>2138.1239999999998</v>
      </c>
      <c r="L151" s="31">
        <v>1775.048</v>
      </c>
      <c r="M151" s="31">
        <v>1254.2860000000001</v>
      </c>
      <c r="N151" s="31">
        <v>1772.74</v>
      </c>
      <c r="O151" s="31">
        <v>3211.0949999999998</v>
      </c>
      <c r="P151" s="31">
        <v>1609.336</v>
      </c>
      <c r="Q151" s="31">
        <v>2907.0790000000002</v>
      </c>
      <c r="R151" s="31">
        <v>1802.32</v>
      </c>
      <c r="S151" s="31">
        <v>1635.009</v>
      </c>
      <c r="T151" s="31">
        <v>2198.1390000000001</v>
      </c>
      <c r="U151" s="31">
        <v>2125.7359999999999</v>
      </c>
      <c r="V151" s="31">
        <v>1404.4939999999999</v>
      </c>
      <c r="W151" s="31">
        <v>1786.1410000000001</v>
      </c>
      <c r="X151" s="31">
        <v>2108.8580000000002</v>
      </c>
      <c r="Y151" s="31">
        <v>1312.0450000000001</v>
      </c>
      <c r="Z151" s="31">
        <v>1102.855</v>
      </c>
      <c r="AA151" s="31">
        <v>1339.854</v>
      </c>
      <c r="AB151" s="31">
        <v>3267.9769999999999</v>
      </c>
      <c r="AC151" s="31">
        <v>996.52599999999995</v>
      </c>
      <c r="AD151" s="31">
        <v>2085.808</v>
      </c>
      <c r="AE151" s="31">
        <v>2409.9009999999998</v>
      </c>
      <c r="AF151" s="31">
        <v>1552.4559999999999</v>
      </c>
      <c r="AG151" s="31">
        <v>1517.8589999999999</v>
      </c>
      <c r="AH151" s="31">
        <v>1236.54</v>
      </c>
      <c r="AI151" s="31">
        <v>3580.9810000000002</v>
      </c>
      <c r="AJ151" s="31">
        <v>1626.7670000000001</v>
      </c>
      <c r="AK151" s="31">
        <v>1486.7670000000001</v>
      </c>
      <c r="AL151" s="31">
        <v>2211.0160000000001</v>
      </c>
      <c r="AM151" s="31">
        <v>1226.912</v>
      </c>
      <c r="AN151" s="31">
        <v>1376.6489999999999</v>
      </c>
      <c r="AO151" s="31">
        <v>4060.5309999999999</v>
      </c>
      <c r="AP151" s="31">
        <v>2861.2959999999998</v>
      </c>
      <c r="AQ151" s="31">
        <v>1647.2809999999999</v>
      </c>
      <c r="AR151" s="31">
        <v>1890.019</v>
      </c>
      <c r="AS151" s="31">
        <v>1994.7149999999999</v>
      </c>
      <c r="AT151" s="31">
        <v>2903.3580000000002</v>
      </c>
      <c r="AU151" s="31">
        <v>2052.9349999999999</v>
      </c>
      <c r="AV151" s="31">
        <v>1647.6690000000001</v>
      </c>
      <c r="AW151" s="31">
        <v>2036.903</v>
      </c>
      <c r="AX151" s="31">
        <v>1530.5060000000001</v>
      </c>
      <c r="AY151" s="31">
        <v>2632.9319999999998</v>
      </c>
      <c r="AZ151" s="31">
        <v>1487.626</v>
      </c>
      <c r="BA151" s="31">
        <v>3720.9290000000001</v>
      </c>
      <c r="BB151" s="31">
        <v>1819.0940000000001</v>
      </c>
      <c r="BC151" s="31">
        <v>1030.874</v>
      </c>
      <c r="BD151" s="31">
        <v>1888.5350000000001</v>
      </c>
      <c r="BE151" s="31">
        <v>1154.175</v>
      </c>
      <c r="BF151" s="31">
        <v>1554.374</v>
      </c>
      <c r="BG151" s="31">
        <v>1635.857</v>
      </c>
      <c r="BH151" s="31">
        <v>1261.5709999999999</v>
      </c>
      <c r="BI151" s="31">
        <v>1333.4929999999999</v>
      </c>
      <c r="BJ151" s="31">
        <v>3210.4780000000001</v>
      </c>
      <c r="BK151" s="31">
        <v>2454.2109999999998</v>
      </c>
      <c r="BL151" s="31">
        <v>869.17200000000003</v>
      </c>
      <c r="BM151" s="31">
        <v>1771.905</v>
      </c>
      <c r="BN151" s="31">
        <v>3438.5030000000002</v>
      </c>
      <c r="BO151" s="31">
        <v>1133.204</v>
      </c>
      <c r="BP151" s="31">
        <v>1455.807</v>
      </c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37"/>
      <c r="FI151" s="37"/>
      <c r="FJ151" s="37"/>
      <c r="FK151" s="37"/>
      <c r="FL151" s="37"/>
      <c r="FM151" s="37"/>
      <c r="FN151" s="37"/>
      <c r="FO151" s="37"/>
      <c r="FP151" s="37"/>
      <c r="FQ151" s="37"/>
      <c r="FR151" s="37"/>
      <c r="FS151" s="37"/>
      <c r="FT151" s="37"/>
      <c r="FU151" s="37"/>
      <c r="FV151" s="37"/>
      <c r="FW151" s="37"/>
      <c r="FX151" s="37"/>
      <c r="FY151" s="37"/>
      <c r="FZ151" s="37"/>
      <c r="GA151" s="37"/>
      <c r="GB151" s="37"/>
      <c r="GC151" s="37"/>
      <c r="GD151" s="37"/>
      <c r="GE151" s="37"/>
      <c r="GF151" s="37"/>
      <c r="GG151" s="37"/>
      <c r="GH151" s="37"/>
      <c r="GI151" s="37"/>
      <c r="GJ151" s="37"/>
      <c r="GK151" s="37"/>
      <c r="GL151" s="37"/>
      <c r="GM151" s="37"/>
      <c r="GN151" s="37"/>
      <c r="GO151" s="37"/>
      <c r="GP151" s="37"/>
      <c r="GQ151" s="37"/>
      <c r="GR151" s="37"/>
      <c r="GS151" s="37"/>
      <c r="GT151" s="37"/>
      <c r="GU151" s="37"/>
      <c r="GV151" s="37"/>
      <c r="GW151" s="37"/>
      <c r="GX151" s="37"/>
      <c r="GY151" s="37"/>
      <c r="GZ151" s="37"/>
      <c r="HA151" s="37"/>
      <c r="HB151" s="37"/>
      <c r="HC151" s="37"/>
      <c r="HD151" s="37"/>
      <c r="HE151" s="37"/>
      <c r="HF151" s="37"/>
      <c r="HG151" s="37"/>
      <c r="HH151" s="37"/>
      <c r="HI151" s="37"/>
      <c r="HJ151" s="37"/>
      <c r="HK151" s="37"/>
      <c r="HL151" s="37"/>
      <c r="HM151" s="37"/>
      <c r="HN151" s="37"/>
      <c r="HO151" s="37"/>
      <c r="HP151" s="37"/>
      <c r="HQ151" s="37"/>
      <c r="HR151" s="37"/>
      <c r="HS151" s="37"/>
      <c r="HT151" s="37"/>
      <c r="HU151" s="37"/>
      <c r="HV151" s="37"/>
      <c r="HW151" s="37"/>
      <c r="HX151" s="37"/>
      <c r="HY151" s="37"/>
      <c r="HZ151" s="37"/>
      <c r="IA151" s="37"/>
      <c r="IB151" s="37"/>
      <c r="IC151" s="37"/>
      <c r="ID151" s="37"/>
      <c r="IE151" s="37"/>
      <c r="IF151" s="37"/>
      <c r="IG151" s="37"/>
      <c r="IH151" s="37"/>
      <c r="II151" s="37"/>
      <c r="IJ151" s="37"/>
      <c r="IK151" s="37"/>
      <c r="IL151" s="37"/>
      <c r="IM151" s="37"/>
      <c r="IN151" s="37"/>
      <c r="IO151" s="37"/>
      <c r="IP151" s="37"/>
      <c r="IQ151" s="37"/>
      <c r="IR151" s="37"/>
      <c r="IS151" s="37"/>
      <c r="IT151" s="37"/>
      <c r="IU151" s="37"/>
      <c r="IV151" s="37"/>
      <c r="IW151" s="37"/>
      <c r="IX151" s="37"/>
      <c r="IY151" s="37"/>
      <c r="IZ151" s="37"/>
      <c r="JA151" s="37"/>
      <c r="JB151" s="37"/>
      <c r="JC151" s="37"/>
      <c r="JD151" s="37"/>
      <c r="JE151" s="37"/>
      <c r="JF151" s="37"/>
      <c r="JG151" s="37"/>
      <c r="JH151" s="37"/>
      <c r="JI151" s="37"/>
      <c r="JJ151" s="37"/>
      <c r="JK151" s="37"/>
      <c r="JL151" s="37"/>
      <c r="JM151" s="37"/>
      <c r="JN151" s="37"/>
      <c r="JO151" s="37"/>
      <c r="JP151" s="37"/>
      <c r="JQ151" s="37"/>
      <c r="JR151" s="37"/>
      <c r="JS151" s="37"/>
      <c r="JT151" s="37"/>
      <c r="JU151" s="37"/>
      <c r="JV151" s="37"/>
      <c r="JW151" s="37"/>
      <c r="JX151" s="37"/>
      <c r="JY151" s="37"/>
      <c r="JZ151" s="37"/>
      <c r="KA151" s="37"/>
      <c r="KB151" s="37"/>
      <c r="KC151" s="37"/>
      <c r="KD151" s="37"/>
      <c r="KE151" s="37"/>
      <c r="KF151" s="37"/>
      <c r="KG151" s="37"/>
      <c r="KH151" s="37"/>
      <c r="KI151" s="37"/>
      <c r="KJ151" s="37"/>
      <c r="KK151" s="37"/>
      <c r="KL151" s="37"/>
      <c r="KM151" s="37"/>
      <c r="KN151" s="37"/>
      <c r="KO151" s="37"/>
      <c r="KP151" s="37"/>
      <c r="KQ151" s="37"/>
      <c r="KR151" s="37"/>
      <c r="KS151" s="37"/>
      <c r="KT151" s="37"/>
      <c r="KU151" s="37"/>
      <c r="KV151" s="37"/>
      <c r="KW151" s="37"/>
      <c r="KX151" s="37"/>
      <c r="KY151" s="37"/>
      <c r="KZ151" s="37"/>
      <c r="LA151" s="37"/>
      <c r="LB151" s="37"/>
      <c r="LC151" s="37"/>
      <c r="LD151" s="37"/>
      <c r="LE151" s="37"/>
      <c r="LF151" s="37"/>
      <c r="LG151" s="37"/>
      <c r="LH151" s="37"/>
      <c r="LI151" s="37"/>
      <c r="LJ151" s="37"/>
      <c r="LK151" s="37"/>
      <c r="LL151" s="37"/>
      <c r="LM151" s="37"/>
      <c r="LN151" s="37"/>
      <c r="LO151" s="37"/>
      <c r="LP151" s="37"/>
      <c r="LQ151" s="37"/>
      <c r="LR151" s="37"/>
      <c r="LS151" s="37"/>
      <c r="LT151" s="37"/>
      <c r="LU151" s="37"/>
      <c r="LV151" s="37"/>
      <c r="LW151" s="37"/>
      <c r="LX151" s="37"/>
      <c r="LY151" s="37"/>
      <c r="LZ151" s="37"/>
      <c r="MA151" s="37"/>
      <c r="MB151" s="37"/>
      <c r="MC151" s="37"/>
      <c r="MD151" s="37"/>
      <c r="ME151" s="37"/>
      <c r="MF151" s="37"/>
      <c r="MG151" s="37"/>
      <c r="MH151" s="37"/>
      <c r="MI151" s="37"/>
      <c r="MJ151" s="37"/>
      <c r="MK151" s="37"/>
      <c r="ML151" s="37"/>
      <c r="MM151" s="37"/>
      <c r="MN151" s="37"/>
      <c r="MO151" s="37"/>
      <c r="MP151" s="37"/>
      <c r="MQ151" s="37"/>
      <c r="MR151" s="37"/>
      <c r="MS151" s="37"/>
      <c r="MT151" s="37"/>
      <c r="MU151" s="37"/>
      <c r="MV151" s="37"/>
      <c r="MW151" s="37"/>
      <c r="MX151" s="37"/>
      <c r="MY151" s="37"/>
      <c r="MZ151" s="37"/>
      <c r="NA151" s="37"/>
      <c r="NB151" s="37"/>
      <c r="NC151" s="37"/>
      <c r="ND151" s="37"/>
      <c r="NE151" s="37"/>
      <c r="NF151" s="37"/>
      <c r="NG151" s="37"/>
      <c r="NH151" s="37"/>
      <c r="NI151" s="37"/>
      <c r="NJ151" s="37"/>
      <c r="NK151" s="37"/>
      <c r="NL151" s="37"/>
      <c r="NM151" s="37"/>
      <c r="NN151" s="37"/>
      <c r="NO151" s="37"/>
      <c r="NP151" s="37"/>
      <c r="NQ151" s="37"/>
      <c r="NR151" s="37"/>
      <c r="NS151" s="37"/>
      <c r="NT151" s="37"/>
      <c r="NU151" s="37"/>
      <c r="NV151" s="37"/>
      <c r="NW151" s="37"/>
      <c r="NX151" s="37"/>
      <c r="NY151" s="37"/>
      <c r="NZ151" s="37"/>
      <c r="OA151" s="37"/>
      <c r="OB151" s="37"/>
      <c r="OC151" s="37"/>
      <c r="OD151" s="37"/>
      <c r="OE151" s="37"/>
      <c r="OF151" s="37"/>
      <c r="OG151" s="37"/>
      <c r="OH151" s="37"/>
      <c r="OI151" s="37"/>
      <c r="OJ151" s="37"/>
      <c r="OK151" s="37"/>
      <c r="OL151" s="37"/>
      <c r="OM151" s="10"/>
    </row>
    <row r="152" spans="1:403" s="11" customFormat="1" x14ac:dyDescent="0.25">
      <c r="A152" s="11" t="s">
        <v>75</v>
      </c>
      <c r="B152" s="11" t="s">
        <v>234</v>
      </c>
      <c r="C152" s="29">
        <v>4458.2560000000003</v>
      </c>
      <c r="D152" s="29">
        <v>6329.4229999999998</v>
      </c>
      <c r="E152" s="29">
        <v>5936.951</v>
      </c>
      <c r="F152" s="29">
        <v>7336.84</v>
      </c>
      <c r="G152" s="29">
        <v>9032.0370000000003</v>
      </c>
      <c r="H152" s="29">
        <v>12109.066000000001</v>
      </c>
      <c r="I152" s="29">
        <v>4815.7020000000002</v>
      </c>
      <c r="J152" s="29">
        <v>7683.0249999999996</v>
      </c>
      <c r="K152" s="29">
        <v>5178.799</v>
      </c>
      <c r="L152" s="29">
        <v>5184.0829999999996</v>
      </c>
      <c r="M152" s="29">
        <v>4366.0469999999996</v>
      </c>
      <c r="N152" s="29">
        <v>9115.32</v>
      </c>
      <c r="O152" s="29">
        <v>7034.5730000000003</v>
      </c>
      <c r="P152" s="29">
        <v>4860.96</v>
      </c>
      <c r="Q152" s="29">
        <v>8481.7160000000003</v>
      </c>
      <c r="R152" s="29">
        <v>3889.1210000000001</v>
      </c>
      <c r="S152" s="29">
        <v>7480.83</v>
      </c>
      <c r="T152" s="29">
        <v>4896.7529999999997</v>
      </c>
      <c r="U152" s="29">
        <v>6641.8590000000004</v>
      </c>
      <c r="V152" s="29">
        <v>5542.3450000000003</v>
      </c>
      <c r="W152" s="29">
        <v>5441.8509999999997</v>
      </c>
      <c r="X152" s="29">
        <v>8136.7690000000002</v>
      </c>
      <c r="Y152" s="29">
        <v>4518.9449999999997</v>
      </c>
      <c r="Z152" s="29">
        <v>4272.6210000000001</v>
      </c>
      <c r="AA152" s="29">
        <v>5622.6729999999998</v>
      </c>
      <c r="AB152" s="29">
        <v>5175.0619999999999</v>
      </c>
      <c r="AC152" s="29">
        <v>5545.7690000000002</v>
      </c>
      <c r="AD152" s="29">
        <v>3664.4209999999998</v>
      </c>
      <c r="AE152" s="29">
        <v>6854.3829999999998</v>
      </c>
      <c r="AF152" s="29">
        <v>7934.9160000000002</v>
      </c>
      <c r="AG152" s="29">
        <v>4379.3609999999999</v>
      </c>
      <c r="AH152" s="29">
        <v>7230.317</v>
      </c>
      <c r="AI152" s="29">
        <v>10343.200000000001</v>
      </c>
      <c r="AJ152" s="29">
        <v>6647.61</v>
      </c>
      <c r="AK152" s="29">
        <v>3060.8310000000001</v>
      </c>
      <c r="AL152" s="29">
        <v>7753.5450000000001</v>
      </c>
      <c r="AM152" s="29">
        <v>4870.8559999999998</v>
      </c>
      <c r="AN152" s="29">
        <v>5121.2830000000004</v>
      </c>
      <c r="AO152" s="29">
        <v>9289.143</v>
      </c>
      <c r="AP152" s="29">
        <v>7839.1409999999996</v>
      </c>
      <c r="AQ152" s="29">
        <v>4657.2969999999996</v>
      </c>
      <c r="AR152" s="29">
        <v>9001.6129999999994</v>
      </c>
      <c r="AS152" s="29">
        <v>5552.5050000000001</v>
      </c>
      <c r="AT152" s="29">
        <v>8163.2569999999996</v>
      </c>
      <c r="AU152" s="29">
        <v>7264.9380000000001</v>
      </c>
      <c r="AV152" s="29">
        <v>5146.2569999999996</v>
      </c>
      <c r="AW152" s="29">
        <v>6696.8050000000003</v>
      </c>
      <c r="AX152" s="29">
        <v>6459.7510000000002</v>
      </c>
      <c r="AY152" s="29">
        <v>7187.1639999999998</v>
      </c>
      <c r="AZ152" s="29">
        <v>5483.9290000000001</v>
      </c>
      <c r="BA152" s="29">
        <v>14779.584000000001</v>
      </c>
      <c r="BB152" s="29">
        <v>3788.6210000000001</v>
      </c>
      <c r="BC152" s="29">
        <v>5684.0320000000002</v>
      </c>
      <c r="BD152" s="29">
        <v>4991.4059999999999</v>
      </c>
      <c r="BE152" s="29">
        <v>5151.0529999999999</v>
      </c>
      <c r="BF152" s="29">
        <v>4402.9309999999996</v>
      </c>
      <c r="BG152" s="29">
        <v>4779.3429999999998</v>
      </c>
      <c r="BH152" s="29">
        <v>4332.5910000000003</v>
      </c>
      <c r="BI152" s="29">
        <v>2829.9639999999999</v>
      </c>
      <c r="BJ152" s="29">
        <v>8866.0470000000005</v>
      </c>
      <c r="BK152" s="29">
        <v>8617.2350000000006</v>
      </c>
      <c r="BL152" s="29">
        <v>1682.7550000000001</v>
      </c>
      <c r="BM152" s="29">
        <v>6414.567</v>
      </c>
      <c r="BN152" s="29">
        <v>12706.663</v>
      </c>
      <c r="BO152" s="29">
        <v>6933.2070000000003</v>
      </c>
      <c r="BP152" s="29">
        <v>5373.0129999999999</v>
      </c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37"/>
      <c r="FI152" s="37"/>
      <c r="FJ152" s="37"/>
      <c r="FK152" s="37"/>
      <c r="FL152" s="37"/>
      <c r="FM152" s="37"/>
      <c r="FN152" s="37"/>
      <c r="FO152" s="37"/>
      <c r="FP152" s="37"/>
      <c r="FQ152" s="37"/>
      <c r="FR152" s="37"/>
      <c r="FS152" s="37"/>
      <c r="FT152" s="37"/>
      <c r="FU152" s="37"/>
      <c r="FV152" s="37"/>
      <c r="FW152" s="37"/>
      <c r="FX152" s="37"/>
      <c r="FY152" s="37"/>
      <c r="FZ152" s="37"/>
      <c r="GA152" s="37"/>
      <c r="GB152" s="37"/>
      <c r="GC152" s="37"/>
      <c r="GD152" s="37"/>
      <c r="GE152" s="37"/>
      <c r="GF152" s="37"/>
      <c r="GG152" s="37"/>
      <c r="GH152" s="37"/>
      <c r="GI152" s="37"/>
      <c r="GJ152" s="37"/>
      <c r="GK152" s="37"/>
      <c r="GL152" s="37"/>
      <c r="GM152" s="37"/>
      <c r="GN152" s="37"/>
      <c r="GO152" s="37"/>
      <c r="GP152" s="37"/>
      <c r="GQ152" s="37"/>
      <c r="GR152" s="37"/>
      <c r="GS152" s="37"/>
      <c r="GT152" s="37"/>
      <c r="GU152" s="37"/>
      <c r="GV152" s="37"/>
      <c r="GW152" s="37"/>
      <c r="GX152" s="37"/>
      <c r="GY152" s="37"/>
      <c r="GZ152" s="37"/>
      <c r="HA152" s="37"/>
      <c r="HB152" s="37"/>
      <c r="HC152" s="37"/>
      <c r="HD152" s="37"/>
      <c r="HE152" s="37"/>
      <c r="HF152" s="37"/>
      <c r="HG152" s="37"/>
      <c r="HH152" s="37"/>
      <c r="HI152" s="37"/>
      <c r="HJ152" s="37"/>
      <c r="HK152" s="37"/>
      <c r="HL152" s="37"/>
      <c r="HM152" s="37"/>
      <c r="HN152" s="37"/>
      <c r="HO152" s="37"/>
      <c r="HP152" s="37"/>
      <c r="HQ152" s="37"/>
      <c r="HR152" s="37"/>
      <c r="HS152" s="37"/>
      <c r="HT152" s="37"/>
      <c r="HU152" s="37"/>
      <c r="HV152" s="37"/>
      <c r="HW152" s="37"/>
      <c r="HX152" s="37"/>
      <c r="HY152" s="37"/>
      <c r="HZ152" s="37"/>
      <c r="IA152" s="37"/>
      <c r="IB152" s="37"/>
      <c r="IC152" s="37"/>
      <c r="ID152" s="37"/>
      <c r="IE152" s="37"/>
      <c r="IF152" s="37"/>
      <c r="IG152" s="37"/>
      <c r="IH152" s="37"/>
      <c r="II152" s="37"/>
      <c r="IJ152" s="37"/>
      <c r="IK152" s="37"/>
      <c r="IL152" s="37"/>
      <c r="IM152" s="37"/>
      <c r="IN152" s="37"/>
      <c r="IO152" s="37"/>
      <c r="IP152" s="37"/>
      <c r="IQ152" s="37"/>
      <c r="IR152" s="37"/>
      <c r="IS152" s="37"/>
      <c r="IT152" s="37"/>
      <c r="IU152" s="37"/>
      <c r="IV152" s="37"/>
      <c r="IW152" s="37"/>
      <c r="IX152" s="37"/>
      <c r="IY152" s="37"/>
      <c r="IZ152" s="37"/>
      <c r="JA152" s="37"/>
      <c r="JB152" s="37"/>
      <c r="JC152" s="37"/>
      <c r="JD152" s="37"/>
      <c r="JE152" s="37"/>
      <c r="JF152" s="37"/>
      <c r="JG152" s="37"/>
      <c r="JH152" s="37"/>
      <c r="JI152" s="37"/>
      <c r="JJ152" s="37"/>
      <c r="JK152" s="37"/>
      <c r="JL152" s="37"/>
      <c r="JM152" s="37"/>
      <c r="JN152" s="37"/>
      <c r="JO152" s="37"/>
      <c r="JP152" s="37"/>
      <c r="JQ152" s="37"/>
      <c r="JR152" s="37"/>
      <c r="JS152" s="37"/>
      <c r="JT152" s="37"/>
      <c r="JU152" s="37"/>
      <c r="JV152" s="37"/>
      <c r="JW152" s="37"/>
      <c r="JX152" s="37"/>
      <c r="JY152" s="37"/>
      <c r="JZ152" s="37"/>
      <c r="KA152" s="37"/>
      <c r="KB152" s="37"/>
      <c r="KC152" s="37"/>
      <c r="KD152" s="37"/>
      <c r="KE152" s="37"/>
      <c r="KF152" s="37"/>
      <c r="KG152" s="37"/>
      <c r="KH152" s="37"/>
      <c r="KI152" s="37"/>
      <c r="KJ152" s="37"/>
      <c r="KK152" s="37"/>
      <c r="KL152" s="37"/>
      <c r="KM152" s="37"/>
      <c r="KN152" s="37"/>
      <c r="KO152" s="37"/>
      <c r="KP152" s="37"/>
      <c r="KQ152" s="37"/>
      <c r="KR152" s="37"/>
      <c r="KS152" s="37"/>
      <c r="KT152" s="37"/>
      <c r="KU152" s="37"/>
      <c r="KV152" s="37"/>
      <c r="KW152" s="37"/>
      <c r="KX152" s="37"/>
      <c r="KY152" s="37"/>
      <c r="KZ152" s="37"/>
      <c r="LA152" s="37"/>
      <c r="LB152" s="37"/>
      <c r="LC152" s="37"/>
      <c r="LD152" s="37"/>
      <c r="LE152" s="37"/>
      <c r="LF152" s="37"/>
      <c r="LG152" s="37"/>
      <c r="LH152" s="37"/>
      <c r="LI152" s="37"/>
      <c r="LJ152" s="37"/>
      <c r="LK152" s="37"/>
      <c r="LL152" s="37"/>
      <c r="LM152" s="37"/>
      <c r="LN152" s="37"/>
      <c r="LO152" s="37"/>
      <c r="LP152" s="37"/>
      <c r="LQ152" s="37"/>
      <c r="LR152" s="37"/>
      <c r="LS152" s="37"/>
      <c r="LT152" s="37"/>
      <c r="LU152" s="37"/>
      <c r="LV152" s="37"/>
      <c r="LW152" s="37"/>
      <c r="LX152" s="37"/>
      <c r="LY152" s="37"/>
      <c r="LZ152" s="37"/>
      <c r="MA152" s="37"/>
      <c r="MB152" s="37"/>
      <c r="MC152" s="37"/>
      <c r="MD152" s="37"/>
      <c r="ME152" s="37"/>
      <c r="MF152" s="37"/>
      <c r="MG152" s="37"/>
      <c r="MH152" s="37"/>
      <c r="MI152" s="37"/>
      <c r="MJ152" s="37"/>
      <c r="MK152" s="37"/>
      <c r="ML152" s="37"/>
      <c r="MM152" s="37"/>
      <c r="MN152" s="37"/>
      <c r="MO152" s="37"/>
      <c r="MP152" s="37"/>
      <c r="MQ152" s="37"/>
      <c r="MR152" s="37"/>
      <c r="MS152" s="37"/>
      <c r="MT152" s="37"/>
      <c r="MU152" s="37"/>
      <c r="MV152" s="37"/>
      <c r="MW152" s="37"/>
      <c r="MX152" s="37"/>
      <c r="MY152" s="37"/>
      <c r="MZ152" s="37"/>
      <c r="NA152" s="37"/>
      <c r="NB152" s="37"/>
      <c r="NC152" s="37"/>
      <c r="ND152" s="37"/>
      <c r="NE152" s="37"/>
      <c r="NF152" s="37"/>
      <c r="NG152" s="37"/>
      <c r="NH152" s="37"/>
      <c r="NI152" s="37"/>
      <c r="NJ152" s="37"/>
      <c r="NK152" s="37"/>
      <c r="NL152" s="37"/>
      <c r="NM152" s="37"/>
      <c r="NN152" s="37"/>
      <c r="NO152" s="37"/>
      <c r="NP152" s="37"/>
      <c r="NQ152" s="37"/>
      <c r="NR152" s="37"/>
      <c r="NS152" s="37"/>
      <c r="NT152" s="37"/>
      <c r="NU152" s="37"/>
      <c r="NV152" s="37"/>
      <c r="NW152" s="37"/>
      <c r="NX152" s="37"/>
      <c r="NY152" s="37"/>
      <c r="NZ152" s="37"/>
      <c r="OA152" s="37"/>
      <c r="OB152" s="37"/>
      <c r="OC152" s="37"/>
      <c r="OD152" s="37"/>
      <c r="OE152" s="37"/>
      <c r="OF152" s="37"/>
      <c r="OG152" s="37"/>
      <c r="OH152" s="37"/>
      <c r="OI152" s="37"/>
      <c r="OJ152" s="37"/>
      <c r="OK152" s="37"/>
      <c r="OL152" s="37"/>
      <c r="OM152" s="12"/>
    </row>
    <row r="153" spans="1:403" s="9" customFormat="1" x14ac:dyDescent="0.25">
      <c r="A153" s="9" t="s">
        <v>75</v>
      </c>
      <c r="B153" s="9" t="s">
        <v>235</v>
      </c>
      <c r="C153" s="31">
        <v>7432.4040000000005</v>
      </c>
      <c r="D153" s="31">
        <v>5597.3829999999998</v>
      </c>
      <c r="E153" s="31">
        <v>8300.0400000000009</v>
      </c>
      <c r="F153" s="31">
        <v>6975.2160000000003</v>
      </c>
      <c r="G153" s="31">
        <v>9560.3279999999995</v>
      </c>
      <c r="H153" s="31">
        <v>11008.064</v>
      </c>
      <c r="I153" s="31">
        <v>4234.375</v>
      </c>
      <c r="J153" s="31">
        <v>9345.0609999999997</v>
      </c>
      <c r="K153" s="31">
        <v>5821.424</v>
      </c>
      <c r="L153" s="31">
        <v>5357.0780000000004</v>
      </c>
      <c r="M153" s="31">
        <v>3865.4</v>
      </c>
      <c r="N153" s="31">
        <v>7394.1049999999996</v>
      </c>
      <c r="O153" s="31">
        <v>10471.695</v>
      </c>
      <c r="P153" s="31">
        <v>5551.3540000000003</v>
      </c>
      <c r="Q153" s="31">
        <v>9771.2980000000007</v>
      </c>
      <c r="R153" s="31">
        <v>5959.8459999999995</v>
      </c>
      <c r="S153" s="31">
        <v>9592.8469999999998</v>
      </c>
      <c r="T153" s="31">
        <v>5085.4949999999999</v>
      </c>
      <c r="U153" s="31" t="s">
        <v>326</v>
      </c>
      <c r="V153" s="31">
        <v>7417.6930000000002</v>
      </c>
      <c r="W153" s="31">
        <v>7583.098</v>
      </c>
      <c r="X153" s="31">
        <v>6707.8370000000004</v>
      </c>
      <c r="Y153" s="31">
        <v>3755.7890000000002</v>
      </c>
      <c r="Z153" s="31">
        <v>4990.2960000000003</v>
      </c>
      <c r="AA153" s="31">
        <v>7227.1719999999996</v>
      </c>
      <c r="AB153" s="31">
        <v>7509.4430000000002</v>
      </c>
      <c r="AC153" s="31">
        <v>5000.79</v>
      </c>
      <c r="AD153" s="31">
        <v>6252.6059999999998</v>
      </c>
      <c r="AE153" s="31">
        <v>8238.4339999999993</v>
      </c>
      <c r="AF153" s="31">
        <v>7059.2190000000001</v>
      </c>
      <c r="AG153" s="31">
        <v>6004.1459999999997</v>
      </c>
      <c r="AH153" s="31">
        <v>9721.7330000000002</v>
      </c>
      <c r="AI153" s="31">
        <v>11359.346</v>
      </c>
      <c r="AJ153" s="31">
        <v>7130.1570000000002</v>
      </c>
      <c r="AK153" s="31">
        <v>3077.6329999999998</v>
      </c>
      <c r="AL153" s="31">
        <v>6623.3720000000003</v>
      </c>
      <c r="AM153" s="31" t="s">
        <v>326</v>
      </c>
      <c r="AN153" s="31">
        <v>5714.8789999999999</v>
      </c>
      <c r="AO153" s="31">
        <v>7323.0680000000002</v>
      </c>
      <c r="AP153" s="31">
        <v>9007.1839999999993</v>
      </c>
      <c r="AQ153" s="31">
        <v>6382.7730000000001</v>
      </c>
      <c r="AR153" s="31">
        <v>8769.3169999999991</v>
      </c>
      <c r="AS153" s="31">
        <v>7040.0780000000004</v>
      </c>
      <c r="AT153" s="31">
        <v>8085.8289999999997</v>
      </c>
      <c r="AU153" s="31">
        <v>7533.4380000000001</v>
      </c>
      <c r="AV153" s="31">
        <v>5924.6310000000003</v>
      </c>
      <c r="AW153" s="31">
        <v>5240.4809999999998</v>
      </c>
      <c r="AX153" s="31">
        <v>6815.0010000000002</v>
      </c>
      <c r="AY153" s="31">
        <v>8562.1929999999993</v>
      </c>
      <c r="AZ153" s="31">
        <v>7275.3980000000001</v>
      </c>
      <c r="BA153" s="31">
        <v>11116.734</v>
      </c>
      <c r="BB153" s="31">
        <v>6840.6689999999999</v>
      </c>
      <c r="BC153" s="31">
        <v>6308.308</v>
      </c>
      <c r="BD153" s="31">
        <v>5264.3329999999996</v>
      </c>
      <c r="BE153" s="31">
        <v>4921.6549999999997</v>
      </c>
      <c r="BF153" s="31">
        <v>5976.1350000000002</v>
      </c>
      <c r="BG153" s="31">
        <v>5193.1099999999997</v>
      </c>
      <c r="BH153" s="31">
        <v>6878.0569999999998</v>
      </c>
      <c r="BI153" s="31">
        <v>5082.6189999999997</v>
      </c>
      <c r="BJ153" s="31">
        <v>7643.3869999999997</v>
      </c>
      <c r="BK153" s="31">
        <v>6951.9250000000002</v>
      </c>
      <c r="BL153" s="31">
        <v>1801.452</v>
      </c>
      <c r="BM153" s="31">
        <v>8485.1620000000003</v>
      </c>
      <c r="BN153" s="31">
        <v>8522.9719999999998</v>
      </c>
      <c r="BO153" s="31">
        <v>5695.9440000000004</v>
      </c>
      <c r="BP153" s="31">
        <v>5249.9489999999996</v>
      </c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37"/>
      <c r="FI153" s="37"/>
      <c r="FJ153" s="37"/>
      <c r="FK153" s="37"/>
      <c r="FL153" s="37"/>
      <c r="FM153" s="37"/>
      <c r="FN153" s="37"/>
      <c r="FO153" s="37"/>
      <c r="FP153" s="37"/>
      <c r="FQ153" s="37"/>
      <c r="FR153" s="37"/>
      <c r="FS153" s="37"/>
      <c r="FT153" s="37"/>
      <c r="FU153" s="37"/>
      <c r="FV153" s="37"/>
      <c r="FW153" s="37"/>
      <c r="FX153" s="37"/>
      <c r="FY153" s="37"/>
      <c r="FZ153" s="37"/>
      <c r="GA153" s="37"/>
      <c r="GB153" s="37"/>
      <c r="GC153" s="37"/>
      <c r="GD153" s="37"/>
      <c r="GE153" s="37"/>
      <c r="GF153" s="37"/>
      <c r="GG153" s="37"/>
      <c r="GH153" s="37"/>
      <c r="GI153" s="37"/>
      <c r="GJ153" s="37"/>
      <c r="GK153" s="37"/>
      <c r="GL153" s="37"/>
      <c r="GM153" s="37"/>
      <c r="GN153" s="37"/>
      <c r="GO153" s="37"/>
      <c r="GP153" s="37"/>
      <c r="GQ153" s="37"/>
      <c r="GR153" s="37"/>
      <c r="GS153" s="37"/>
      <c r="GT153" s="37"/>
      <c r="GU153" s="37"/>
      <c r="GV153" s="37"/>
      <c r="GW153" s="37"/>
      <c r="GX153" s="37"/>
      <c r="GY153" s="37"/>
      <c r="GZ153" s="37"/>
      <c r="HA153" s="37"/>
      <c r="HB153" s="37"/>
      <c r="HC153" s="37"/>
      <c r="HD153" s="37"/>
      <c r="HE153" s="37"/>
      <c r="HF153" s="37"/>
      <c r="HG153" s="37"/>
      <c r="HH153" s="37"/>
      <c r="HI153" s="37"/>
      <c r="HJ153" s="37"/>
      <c r="HK153" s="37"/>
      <c r="HL153" s="37"/>
      <c r="HM153" s="37"/>
      <c r="HN153" s="37"/>
      <c r="HO153" s="37"/>
      <c r="HP153" s="37"/>
      <c r="HQ153" s="37"/>
      <c r="HR153" s="37"/>
      <c r="HS153" s="37"/>
      <c r="HT153" s="37"/>
      <c r="HU153" s="37"/>
      <c r="HV153" s="37"/>
      <c r="HW153" s="37"/>
      <c r="HX153" s="37"/>
      <c r="HY153" s="37"/>
      <c r="HZ153" s="37"/>
      <c r="IA153" s="37"/>
      <c r="IB153" s="37"/>
      <c r="IC153" s="37"/>
      <c r="ID153" s="37"/>
      <c r="IE153" s="37"/>
      <c r="IF153" s="37"/>
      <c r="IG153" s="37"/>
      <c r="IH153" s="37"/>
      <c r="II153" s="37"/>
      <c r="IJ153" s="37"/>
      <c r="IK153" s="37"/>
      <c r="IL153" s="37"/>
      <c r="IM153" s="37"/>
      <c r="IN153" s="37"/>
      <c r="IO153" s="37"/>
      <c r="IP153" s="37"/>
      <c r="IQ153" s="37"/>
      <c r="IR153" s="37"/>
      <c r="IS153" s="37"/>
      <c r="IT153" s="37"/>
      <c r="IU153" s="37"/>
      <c r="IV153" s="37"/>
      <c r="IW153" s="37"/>
      <c r="IX153" s="37"/>
      <c r="IY153" s="37"/>
      <c r="IZ153" s="37"/>
      <c r="JA153" s="37"/>
      <c r="JB153" s="37"/>
      <c r="JC153" s="37"/>
      <c r="JD153" s="37"/>
      <c r="JE153" s="37"/>
      <c r="JF153" s="37"/>
      <c r="JG153" s="37"/>
      <c r="JH153" s="37"/>
      <c r="JI153" s="37"/>
      <c r="JJ153" s="37"/>
      <c r="JK153" s="37"/>
      <c r="JL153" s="37"/>
      <c r="JM153" s="37"/>
      <c r="JN153" s="37"/>
      <c r="JO153" s="37"/>
      <c r="JP153" s="37"/>
      <c r="JQ153" s="37"/>
      <c r="JR153" s="37"/>
      <c r="JS153" s="37"/>
      <c r="JT153" s="37"/>
      <c r="JU153" s="37"/>
      <c r="JV153" s="37"/>
      <c r="JW153" s="37"/>
      <c r="JX153" s="37"/>
      <c r="JY153" s="37"/>
      <c r="JZ153" s="37"/>
      <c r="KA153" s="37"/>
      <c r="KB153" s="37"/>
      <c r="KC153" s="37"/>
      <c r="KD153" s="37"/>
      <c r="KE153" s="37"/>
      <c r="KF153" s="37"/>
      <c r="KG153" s="37"/>
      <c r="KH153" s="37"/>
      <c r="KI153" s="37"/>
      <c r="KJ153" s="37"/>
      <c r="KK153" s="37"/>
      <c r="KL153" s="37"/>
      <c r="KM153" s="37"/>
      <c r="KN153" s="37"/>
      <c r="KO153" s="37"/>
      <c r="KP153" s="37"/>
      <c r="KQ153" s="37"/>
      <c r="KR153" s="37"/>
      <c r="KS153" s="37"/>
      <c r="KT153" s="37"/>
      <c r="KU153" s="37"/>
      <c r="KV153" s="37"/>
      <c r="KW153" s="37"/>
      <c r="KX153" s="37"/>
      <c r="KY153" s="37"/>
      <c r="KZ153" s="37"/>
      <c r="LA153" s="37"/>
      <c r="LB153" s="37"/>
      <c r="LC153" s="37"/>
      <c r="LD153" s="37"/>
      <c r="LE153" s="37"/>
      <c r="LF153" s="37"/>
      <c r="LG153" s="37"/>
      <c r="LH153" s="37"/>
      <c r="LI153" s="37"/>
      <c r="LJ153" s="37"/>
      <c r="LK153" s="37"/>
      <c r="LL153" s="37"/>
      <c r="LM153" s="37"/>
      <c r="LN153" s="37"/>
      <c r="LO153" s="37"/>
      <c r="LP153" s="37"/>
      <c r="LQ153" s="37"/>
      <c r="LR153" s="37"/>
      <c r="LS153" s="37"/>
      <c r="LT153" s="37"/>
      <c r="LU153" s="37"/>
      <c r="LV153" s="37"/>
      <c r="LW153" s="37"/>
      <c r="LX153" s="37"/>
      <c r="LY153" s="37"/>
      <c r="LZ153" s="37"/>
      <c r="MA153" s="37"/>
      <c r="MB153" s="37"/>
      <c r="MC153" s="37"/>
      <c r="MD153" s="37"/>
      <c r="ME153" s="37"/>
      <c r="MF153" s="37"/>
      <c r="MG153" s="37"/>
      <c r="MH153" s="37"/>
      <c r="MI153" s="37"/>
      <c r="MJ153" s="37"/>
      <c r="MK153" s="37"/>
      <c r="ML153" s="37"/>
      <c r="MM153" s="37"/>
      <c r="MN153" s="37"/>
      <c r="MO153" s="37"/>
      <c r="MP153" s="37"/>
      <c r="MQ153" s="37"/>
      <c r="MR153" s="37"/>
      <c r="MS153" s="37"/>
      <c r="MT153" s="37"/>
      <c r="MU153" s="37"/>
      <c r="MV153" s="37"/>
      <c r="MW153" s="37"/>
      <c r="MX153" s="37"/>
      <c r="MY153" s="37"/>
      <c r="MZ153" s="37"/>
      <c r="NA153" s="37"/>
      <c r="NB153" s="37"/>
      <c r="NC153" s="37"/>
      <c r="ND153" s="37"/>
      <c r="NE153" s="37"/>
      <c r="NF153" s="37"/>
      <c r="NG153" s="37"/>
      <c r="NH153" s="37"/>
      <c r="NI153" s="37"/>
      <c r="NJ153" s="37"/>
      <c r="NK153" s="37"/>
      <c r="NL153" s="37"/>
      <c r="NM153" s="37"/>
      <c r="NN153" s="37"/>
      <c r="NO153" s="37"/>
      <c r="NP153" s="37"/>
      <c r="NQ153" s="37"/>
      <c r="NR153" s="37"/>
      <c r="NS153" s="37"/>
      <c r="NT153" s="37"/>
      <c r="NU153" s="37"/>
      <c r="NV153" s="37"/>
      <c r="NW153" s="37"/>
      <c r="NX153" s="37"/>
      <c r="NY153" s="37"/>
      <c r="NZ153" s="37"/>
      <c r="OA153" s="37"/>
      <c r="OB153" s="37"/>
      <c r="OC153" s="37"/>
      <c r="OD153" s="37"/>
      <c r="OE153" s="37"/>
      <c r="OF153" s="37"/>
      <c r="OG153" s="37"/>
      <c r="OH153" s="37"/>
      <c r="OI153" s="37"/>
      <c r="OJ153" s="37"/>
      <c r="OK153" s="37"/>
      <c r="OL153" s="37"/>
      <c r="OM153" s="10"/>
    </row>
    <row r="154" spans="1:403" s="11" customFormat="1" x14ac:dyDescent="0.25">
      <c r="A154" s="11" t="s">
        <v>75</v>
      </c>
      <c r="B154" s="11" t="s">
        <v>236</v>
      </c>
      <c r="C154" s="29">
        <v>87364.093999999997</v>
      </c>
      <c r="D154" s="29">
        <v>56693.940999999999</v>
      </c>
      <c r="E154" s="29">
        <v>100418.492</v>
      </c>
      <c r="F154" s="29">
        <v>69432.952999999994</v>
      </c>
      <c r="G154" s="29">
        <v>87447.656000000003</v>
      </c>
      <c r="H154" s="29">
        <v>109380.617</v>
      </c>
      <c r="I154" s="29">
        <v>42708</v>
      </c>
      <c r="J154" s="29">
        <v>89199.866999999998</v>
      </c>
      <c r="K154" s="29">
        <v>58397.461000000003</v>
      </c>
      <c r="L154" s="29">
        <v>54383.266000000003</v>
      </c>
      <c r="M154" s="29">
        <v>37432.241999999998</v>
      </c>
      <c r="N154" s="29">
        <v>71265.539000000004</v>
      </c>
      <c r="O154" s="29">
        <v>102659.80499999999</v>
      </c>
      <c r="P154" s="29">
        <v>55532.391000000003</v>
      </c>
      <c r="Q154" s="29">
        <v>111034.43</v>
      </c>
      <c r="R154" s="29">
        <v>61976.453000000001</v>
      </c>
      <c r="S154" s="29">
        <v>96749.008000000002</v>
      </c>
      <c r="T154" s="29">
        <v>52409.48</v>
      </c>
      <c r="U154" s="29">
        <v>87953.031000000003</v>
      </c>
      <c r="V154" s="29">
        <v>72375.172000000006</v>
      </c>
      <c r="W154" s="29">
        <v>70995.523000000001</v>
      </c>
      <c r="X154" s="29">
        <v>66629.875</v>
      </c>
      <c r="Y154" s="29">
        <v>40386.741999999998</v>
      </c>
      <c r="Z154" s="29">
        <v>53483.16</v>
      </c>
      <c r="AA154" s="29">
        <v>76338.476999999999</v>
      </c>
      <c r="AB154" s="29">
        <v>74511.016000000003</v>
      </c>
      <c r="AC154" s="29">
        <v>52940.063000000002</v>
      </c>
      <c r="AD154" s="29">
        <v>61069.796999999999</v>
      </c>
      <c r="AE154" s="29">
        <v>80224.452999999994</v>
      </c>
      <c r="AF154" s="29">
        <v>70951.922000000006</v>
      </c>
      <c r="AG154" s="29">
        <v>61636.417999999998</v>
      </c>
      <c r="AH154" s="29">
        <v>92108.43</v>
      </c>
      <c r="AI154" s="29">
        <v>111931.69500000001</v>
      </c>
      <c r="AJ154" s="29">
        <v>69312.781000000003</v>
      </c>
      <c r="AK154" s="29">
        <v>32442.206999999999</v>
      </c>
      <c r="AL154" s="29">
        <v>65934.406000000003</v>
      </c>
      <c r="AM154" s="29">
        <v>54299.48</v>
      </c>
      <c r="AN154" s="29">
        <v>60670.902000000002</v>
      </c>
      <c r="AO154" s="29">
        <v>73267.25</v>
      </c>
      <c r="AP154" s="29">
        <v>87431.875</v>
      </c>
      <c r="AQ154" s="29">
        <v>62209.843999999997</v>
      </c>
      <c r="AR154" s="29">
        <v>111418.17200000001</v>
      </c>
      <c r="AS154" s="29">
        <v>66219.983999999997</v>
      </c>
      <c r="AT154" s="29">
        <v>79103.547000000006</v>
      </c>
      <c r="AU154" s="29">
        <v>77249.906000000003</v>
      </c>
      <c r="AV154" s="29">
        <v>61108.425999999999</v>
      </c>
      <c r="AW154" s="29">
        <v>52465.68</v>
      </c>
      <c r="AX154" s="29">
        <v>68313.866999999998</v>
      </c>
      <c r="AY154" s="29">
        <v>83626.343999999997</v>
      </c>
      <c r="AZ154" s="29">
        <v>71896.922000000006</v>
      </c>
      <c r="BA154" s="29">
        <v>108978.54700000001</v>
      </c>
      <c r="BB154" s="29">
        <v>65446.457000000002</v>
      </c>
      <c r="BC154" s="29">
        <v>61621.788999999997</v>
      </c>
      <c r="BD154" s="29">
        <v>53163.171999999999</v>
      </c>
      <c r="BE154" s="29">
        <v>48380.675999999999</v>
      </c>
      <c r="BF154" s="29">
        <v>58109.66</v>
      </c>
      <c r="BG154" s="29">
        <v>54197.574000000001</v>
      </c>
      <c r="BH154" s="29">
        <v>69875.641000000003</v>
      </c>
      <c r="BI154" s="29">
        <v>52111.125</v>
      </c>
      <c r="BJ154" s="29">
        <v>78783.695000000007</v>
      </c>
      <c r="BK154" s="29">
        <v>68321.577999999994</v>
      </c>
      <c r="BL154" s="29">
        <v>22677.706999999999</v>
      </c>
      <c r="BM154" s="29">
        <v>82693.983999999997</v>
      </c>
      <c r="BN154" s="29">
        <v>87166.710999999996</v>
      </c>
      <c r="BO154" s="29">
        <v>55174.656000000003</v>
      </c>
      <c r="BP154" s="29">
        <v>52303.171999999999</v>
      </c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  <c r="GB154" s="37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37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/>
      <c r="HB154" s="37"/>
      <c r="HC154" s="37"/>
      <c r="HD154" s="37"/>
      <c r="HE154" s="37"/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37"/>
      <c r="HQ154" s="37"/>
      <c r="HR154" s="37"/>
      <c r="HS154" s="37"/>
      <c r="HT154" s="37"/>
      <c r="HU154" s="37"/>
      <c r="HV154" s="37"/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  <c r="IQ154" s="37"/>
      <c r="IR154" s="37"/>
      <c r="IS154" s="37"/>
      <c r="IT154" s="37"/>
      <c r="IU154" s="37"/>
      <c r="IV154" s="37"/>
      <c r="IW154" s="37"/>
      <c r="IX154" s="37"/>
      <c r="IY154" s="37"/>
      <c r="IZ154" s="37"/>
      <c r="JA154" s="37"/>
      <c r="JB154" s="37"/>
      <c r="JC154" s="37"/>
      <c r="JD154" s="37"/>
      <c r="JE154" s="37"/>
      <c r="JF154" s="37"/>
      <c r="JG154" s="37"/>
      <c r="JH154" s="37"/>
      <c r="JI154" s="37"/>
      <c r="JJ154" s="37"/>
      <c r="JK154" s="37"/>
      <c r="JL154" s="37"/>
      <c r="JM154" s="37"/>
      <c r="JN154" s="37"/>
      <c r="JO154" s="37"/>
      <c r="JP154" s="37"/>
      <c r="JQ154" s="37"/>
      <c r="JR154" s="37"/>
      <c r="JS154" s="37"/>
      <c r="JT154" s="37"/>
      <c r="JU154" s="37"/>
      <c r="JV154" s="37"/>
      <c r="JW154" s="37"/>
      <c r="JX154" s="37"/>
      <c r="JY154" s="37"/>
      <c r="JZ154" s="37"/>
      <c r="KA154" s="37"/>
      <c r="KB154" s="37"/>
      <c r="KC154" s="37"/>
      <c r="KD154" s="37"/>
      <c r="KE154" s="37"/>
      <c r="KF154" s="37"/>
      <c r="KG154" s="37"/>
      <c r="KH154" s="37"/>
      <c r="KI154" s="37"/>
      <c r="KJ154" s="37"/>
      <c r="KK154" s="37"/>
      <c r="KL154" s="37"/>
      <c r="KM154" s="37"/>
      <c r="KN154" s="37"/>
      <c r="KO154" s="37"/>
      <c r="KP154" s="37"/>
      <c r="KQ154" s="37"/>
      <c r="KR154" s="37"/>
      <c r="KS154" s="37"/>
      <c r="KT154" s="37"/>
      <c r="KU154" s="37"/>
      <c r="KV154" s="37"/>
      <c r="KW154" s="37"/>
      <c r="KX154" s="37"/>
      <c r="KY154" s="37"/>
      <c r="KZ154" s="37"/>
      <c r="LA154" s="37"/>
      <c r="LB154" s="37"/>
      <c r="LC154" s="37"/>
      <c r="LD154" s="37"/>
      <c r="LE154" s="37"/>
      <c r="LF154" s="37"/>
      <c r="LG154" s="37"/>
      <c r="LH154" s="37"/>
      <c r="LI154" s="37"/>
      <c r="LJ154" s="37"/>
      <c r="LK154" s="37"/>
      <c r="LL154" s="37"/>
      <c r="LM154" s="37"/>
      <c r="LN154" s="37"/>
      <c r="LO154" s="37"/>
      <c r="LP154" s="37"/>
      <c r="LQ154" s="37"/>
      <c r="LR154" s="37"/>
      <c r="LS154" s="37"/>
      <c r="LT154" s="37"/>
      <c r="LU154" s="37"/>
      <c r="LV154" s="37"/>
      <c r="LW154" s="37"/>
      <c r="LX154" s="37"/>
      <c r="LY154" s="37"/>
      <c r="LZ154" s="37"/>
      <c r="MA154" s="37"/>
      <c r="MB154" s="37"/>
      <c r="MC154" s="37"/>
      <c r="MD154" s="37"/>
      <c r="ME154" s="37"/>
      <c r="MF154" s="37"/>
      <c r="MG154" s="37"/>
      <c r="MH154" s="37"/>
      <c r="MI154" s="37"/>
      <c r="MJ154" s="37"/>
      <c r="MK154" s="37"/>
      <c r="ML154" s="37"/>
      <c r="MM154" s="37"/>
      <c r="MN154" s="37"/>
      <c r="MO154" s="37"/>
      <c r="MP154" s="37"/>
      <c r="MQ154" s="37"/>
      <c r="MR154" s="37"/>
      <c r="MS154" s="37"/>
      <c r="MT154" s="37"/>
      <c r="MU154" s="37"/>
      <c r="MV154" s="37"/>
      <c r="MW154" s="37"/>
      <c r="MX154" s="37"/>
      <c r="MY154" s="37"/>
      <c r="MZ154" s="37"/>
      <c r="NA154" s="37"/>
      <c r="NB154" s="37"/>
      <c r="NC154" s="37"/>
      <c r="ND154" s="37"/>
      <c r="NE154" s="37"/>
      <c r="NF154" s="37"/>
      <c r="NG154" s="37"/>
      <c r="NH154" s="37"/>
      <c r="NI154" s="37"/>
      <c r="NJ154" s="37"/>
      <c r="NK154" s="37"/>
      <c r="NL154" s="37"/>
      <c r="NM154" s="37"/>
      <c r="NN154" s="37"/>
      <c r="NO154" s="37"/>
      <c r="NP154" s="37"/>
      <c r="NQ154" s="37"/>
      <c r="NR154" s="37"/>
      <c r="NS154" s="37"/>
      <c r="NT154" s="37"/>
      <c r="NU154" s="37"/>
      <c r="NV154" s="37"/>
      <c r="NW154" s="37"/>
      <c r="NX154" s="37"/>
      <c r="NY154" s="37"/>
      <c r="NZ154" s="37"/>
      <c r="OA154" s="37"/>
      <c r="OB154" s="37"/>
      <c r="OC154" s="37"/>
      <c r="OD154" s="37"/>
      <c r="OE154" s="37"/>
      <c r="OF154" s="37"/>
      <c r="OG154" s="37"/>
      <c r="OH154" s="37"/>
      <c r="OI154" s="37"/>
      <c r="OJ154" s="37"/>
      <c r="OK154" s="37"/>
      <c r="OL154" s="37"/>
      <c r="OM154" s="12"/>
    </row>
    <row r="155" spans="1:403" s="9" customFormat="1" x14ac:dyDescent="0.25">
      <c r="A155" s="9" t="s">
        <v>75</v>
      </c>
      <c r="B155" s="9" t="s">
        <v>237</v>
      </c>
      <c r="C155" s="31">
        <v>19972.384999999998</v>
      </c>
      <c r="D155" s="31">
        <v>17995.469000000001</v>
      </c>
      <c r="E155" s="31">
        <v>27235.16</v>
      </c>
      <c r="F155" s="31">
        <v>17926.224999999999</v>
      </c>
      <c r="G155" s="31">
        <v>12445.78</v>
      </c>
      <c r="H155" s="31">
        <v>29370.798999999999</v>
      </c>
      <c r="I155" s="31">
        <v>8083.8639999999996</v>
      </c>
      <c r="J155" s="31">
        <v>29061.155999999999</v>
      </c>
      <c r="K155" s="31">
        <v>19468.884999999998</v>
      </c>
      <c r="L155" s="31">
        <v>18865.236000000001</v>
      </c>
      <c r="M155" s="31">
        <v>14016.2</v>
      </c>
      <c r="N155" s="31">
        <v>17941.348000000002</v>
      </c>
      <c r="O155" s="31">
        <v>30484.817999999999</v>
      </c>
      <c r="P155" s="31">
        <v>8158.473</v>
      </c>
      <c r="Q155" s="31">
        <v>25404.92</v>
      </c>
      <c r="R155" s="31">
        <v>16587.546999999999</v>
      </c>
      <c r="S155" s="31">
        <v>23152.276999999998</v>
      </c>
      <c r="T155" s="31">
        <v>15786.243</v>
      </c>
      <c r="U155" s="31">
        <v>25237.401999999998</v>
      </c>
      <c r="V155" s="31">
        <v>15531.948</v>
      </c>
      <c r="W155" s="31">
        <v>15360.888000000001</v>
      </c>
      <c r="X155" s="31">
        <v>16745.460999999999</v>
      </c>
      <c r="Y155" s="31">
        <v>15683.749</v>
      </c>
      <c r="Z155" s="31">
        <v>16221.963</v>
      </c>
      <c r="AA155" s="31">
        <v>20839.752</v>
      </c>
      <c r="AB155" s="31">
        <v>18663.559000000001</v>
      </c>
      <c r="AC155" s="31">
        <v>14193.269</v>
      </c>
      <c r="AD155" s="31">
        <v>14043.548000000001</v>
      </c>
      <c r="AE155" s="31">
        <v>19819.563999999998</v>
      </c>
      <c r="AF155" s="31">
        <v>20024.460999999999</v>
      </c>
      <c r="AG155" s="31">
        <v>16019.816999999999</v>
      </c>
      <c r="AH155" s="31">
        <v>17974.949000000001</v>
      </c>
      <c r="AI155" s="31">
        <v>30220.504000000001</v>
      </c>
      <c r="AJ155" s="31">
        <v>21792.662</v>
      </c>
      <c r="AK155" s="31">
        <v>12113.402</v>
      </c>
      <c r="AL155" s="31">
        <v>20510.763999999999</v>
      </c>
      <c r="AM155" s="31">
        <v>13930.714</v>
      </c>
      <c r="AN155" s="31">
        <v>15173.450999999999</v>
      </c>
      <c r="AO155" s="31">
        <v>24763.215</v>
      </c>
      <c r="AP155" s="31">
        <v>26773.109</v>
      </c>
      <c r="AQ155" s="31">
        <v>21072.254000000001</v>
      </c>
      <c r="AR155" s="31">
        <v>33901.722999999998</v>
      </c>
      <c r="AS155" s="31">
        <v>18060.488000000001</v>
      </c>
      <c r="AT155" s="31">
        <v>26930.366999999998</v>
      </c>
      <c r="AU155" s="31">
        <v>20298.057000000001</v>
      </c>
      <c r="AV155" s="31">
        <v>15980.647000000001</v>
      </c>
      <c r="AW155" s="31">
        <v>16131.174000000001</v>
      </c>
      <c r="AX155" s="31">
        <v>18792.146000000001</v>
      </c>
      <c r="AY155" s="31">
        <v>30257.842000000001</v>
      </c>
      <c r="AZ155" s="31">
        <v>22517.474999999999</v>
      </c>
      <c r="BA155" s="31">
        <v>27420.486000000001</v>
      </c>
      <c r="BB155" s="31">
        <v>23378.721000000001</v>
      </c>
      <c r="BC155" s="31">
        <v>17775.115000000002</v>
      </c>
      <c r="BD155" s="31">
        <v>21150.651999999998</v>
      </c>
      <c r="BE155" s="31">
        <v>13263.126</v>
      </c>
      <c r="BF155" s="31">
        <v>15793.152</v>
      </c>
      <c r="BG155" s="31">
        <v>18652.278999999999</v>
      </c>
      <c r="BH155" s="31">
        <v>18379.651999999998</v>
      </c>
      <c r="BI155" s="31">
        <v>15285.888000000001</v>
      </c>
      <c r="BJ155" s="31">
        <v>24647.898000000001</v>
      </c>
      <c r="BK155" s="31">
        <v>24633.252</v>
      </c>
      <c r="BL155" s="31">
        <v>5920.2420000000002</v>
      </c>
      <c r="BM155" s="31">
        <v>29413.971000000001</v>
      </c>
      <c r="BN155" s="31">
        <v>21855.096000000001</v>
      </c>
      <c r="BO155" s="31">
        <v>13056.487999999999</v>
      </c>
      <c r="BP155" s="31">
        <v>17568.416000000001</v>
      </c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37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37"/>
      <c r="FV155" s="37"/>
      <c r="FW155" s="37"/>
      <c r="FX155" s="37"/>
      <c r="FY155" s="37"/>
      <c r="FZ155" s="37"/>
      <c r="GA155" s="37"/>
      <c r="GB155" s="37"/>
      <c r="GC155" s="37"/>
      <c r="GD155" s="37"/>
      <c r="GE155" s="37"/>
      <c r="GF155" s="37"/>
      <c r="GG155" s="37"/>
      <c r="GH155" s="37"/>
      <c r="GI155" s="37"/>
      <c r="GJ155" s="37"/>
      <c r="GK155" s="37"/>
      <c r="GL155" s="37"/>
      <c r="GM155" s="37"/>
      <c r="GN155" s="37"/>
      <c r="GO155" s="37"/>
      <c r="GP155" s="37"/>
      <c r="GQ155" s="37"/>
      <c r="GR155" s="37"/>
      <c r="GS155" s="37"/>
      <c r="GT155" s="37"/>
      <c r="GU155" s="37"/>
      <c r="GV155" s="37"/>
      <c r="GW155" s="37"/>
      <c r="GX155" s="37"/>
      <c r="GY155" s="37"/>
      <c r="GZ155" s="37"/>
      <c r="HA155" s="37"/>
      <c r="HB155" s="37"/>
      <c r="HC155" s="37"/>
      <c r="HD155" s="37"/>
      <c r="HE155" s="37"/>
      <c r="HF155" s="37"/>
      <c r="HG155" s="37"/>
      <c r="HH155" s="37"/>
      <c r="HI155" s="37"/>
      <c r="HJ155" s="37"/>
      <c r="HK155" s="37"/>
      <c r="HL155" s="37"/>
      <c r="HM155" s="37"/>
      <c r="HN155" s="37"/>
      <c r="HO155" s="37"/>
      <c r="HP155" s="37"/>
      <c r="HQ155" s="37"/>
      <c r="HR155" s="37"/>
      <c r="HS155" s="37"/>
      <c r="HT155" s="37"/>
      <c r="HU155" s="37"/>
      <c r="HV155" s="37"/>
      <c r="HW155" s="37"/>
      <c r="HX155" s="37"/>
      <c r="HY155" s="37"/>
      <c r="HZ155" s="37"/>
      <c r="IA155" s="37"/>
      <c r="IB155" s="37"/>
      <c r="IC155" s="37"/>
      <c r="ID155" s="37"/>
      <c r="IE155" s="37"/>
      <c r="IF155" s="37"/>
      <c r="IG155" s="37"/>
      <c r="IH155" s="37"/>
      <c r="II155" s="37"/>
      <c r="IJ155" s="37"/>
      <c r="IK155" s="37"/>
      <c r="IL155" s="37"/>
      <c r="IM155" s="37"/>
      <c r="IN155" s="37"/>
      <c r="IO155" s="37"/>
      <c r="IP155" s="37"/>
      <c r="IQ155" s="37"/>
      <c r="IR155" s="37"/>
      <c r="IS155" s="37"/>
      <c r="IT155" s="37"/>
      <c r="IU155" s="37"/>
      <c r="IV155" s="37"/>
      <c r="IW155" s="37"/>
      <c r="IX155" s="37"/>
      <c r="IY155" s="37"/>
      <c r="IZ155" s="37"/>
      <c r="JA155" s="37"/>
      <c r="JB155" s="37"/>
      <c r="JC155" s="37"/>
      <c r="JD155" s="37"/>
      <c r="JE155" s="37"/>
      <c r="JF155" s="37"/>
      <c r="JG155" s="37"/>
      <c r="JH155" s="37"/>
      <c r="JI155" s="37"/>
      <c r="JJ155" s="37"/>
      <c r="JK155" s="37"/>
      <c r="JL155" s="37"/>
      <c r="JM155" s="37"/>
      <c r="JN155" s="37"/>
      <c r="JO155" s="37"/>
      <c r="JP155" s="37"/>
      <c r="JQ155" s="37"/>
      <c r="JR155" s="37"/>
      <c r="JS155" s="37"/>
      <c r="JT155" s="37"/>
      <c r="JU155" s="37"/>
      <c r="JV155" s="37"/>
      <c r="JW155" s="37"/>
      <c r="JX155" s="37"/>
      <c r="JY155" s="37"/>
      <c r="JZ155" s="37"/>
      <c r="KA155" s="37"/>
      <c r="KB155" s="37"/>
      <c r="KC155" s="37"/>
      <c r="KD155" s="37"/>
      <c r="KE155" s="37"/>
      <c r="KF155" s="37"/>
      <c r="KG155" s="37"/>
      <c r="KH155" s="37"/>
      <c r="KI155" s="37"/>
      <c r="KJ155" s="37"/>
      <c r="KK155" s="37"/>
      <c r="KL155" s="37"/>
      <c r="KM155" s="37"/>
      <c r="KN155" s="37"/>
      <c r="KO155" s="37"/>
      <c r="KP155" s="37"/>
      <c r="KQ155" s="37"/>
      <c r="KR155" s="37"/>
      <c r="KS155" s="37"/>
      <c r="KT155" s="37"/>
      <c r="KU155" s="37"/>
      <c r="KV155" s="37"/>
      <c r="KW155" s="37"/>
      <c r="KX155" s="37"/>
      <c r="KY155" s="37"/>
      <c r="KZ155" s="37"/>
      <c r="LA155" s="37"/>
      <c r="LB155" s="37"/>
      <c r="LC155" s="37"/>
      <c r="LD155" s="37"/>
      <c r="LE155" s="37"/>
      <c r="LF155" s="37"/>
      <c r="LG155" s="37"/>
      <c r="LH155" s="37"/>
      <c r="LI155" s="37"/>
      <c r="LJ155" s="37"/>
      <c r="LK155" s="37"/>
      <c r="LL155" s="37"/>
      <c r="LM155" s="37"/>
      <c r="LN155" s="37"/>
      <c r="LO155" s="37"/>
      <c r="LP155" s="37"/>
      <c r="LQ155" s="37"/>
      <c r="LR155" s="37"/>
      <c r="LS155" s="37"/>
      <c r="LT155" s="37"/>
      <c r="LU155" s="37"/>
      <c r="LV155" s="37"/>
      <c r="LW155" s="37"/>
      <c r="LX155" s="37"/>
      <c r="LY155" s="37"/>
      <c r="LZ155" s="37"/>
      <c r="MA155" s="37"/>
      <c r="MB155" s="37"/>
      <c r="MC155" s="37"/>
      <c r="MD155" s="37"/>
      <c r="ME155" s="37"/>
      <c r="MF155" s="37"/>
      <c r="MG155" s="37"/>
      <c r="MH155" s="37"/>
      <c r="MI155" s="37"/>
      <c r="MJ155" s="37"/>
      <c r="MK155" s="37"/>
      <c r="ML155" s="37"/>
      <c r="MM155" s="37"/>
      <c r="MN155" s="37"/>
      <c r="MO155" s="37"/>
      <c r="MP155" s="37"/>
      <c r="MQ155" s="37"/>
      <c r="MR155" s="37"/>
      <c r="MS155" s="37"/>
      <c r="MT155" s="37"/>
      <c r="MU155" s="37"/>
      <c r="MV155" s="37"/>
      <c r="MW155" s="37"/>
      <c r="MX155" s="37"/>
      <c r="MY155" s="37"/>
      <c r="MZ155" s="37"/>
      <c r="NA155" s="37"/>
      <c r="NB155" s="37"/>
      <c r="NC155" s="37"/>
      <c r="ND155" s="37"/>
      <c r="NE155" s="37"/>
      <c r="NF155" s="37"/>
      <c r="NG155" s="37"/>
      <c r="NH155" s="37"/>
      <c r="NI155" s="37"/>
      <c r="NJ155" s="37"/>
      <c r="NK155" s="37"/>
      <c r="NL155" s="37"/>
      <c r="NM155" s="37"/>
      <c r="NN155" s="37"/>
      <c r="NO155" s="37"/>
      <c r="NP155" s="37"/>
      <c r="NQ155" s="37"/>
      <c r="NR155" s="37"/>
      <c r="NS155" s="37"/>
      <c r="NT155" s="37"/>
      <c r="NU155" s="37"/>
      <c r="NV155" s="37"/>
      <c r="NW155" s="37"/>
      <c r="NX155" s="37"/>
      <c r="NY155" s="37"/>
      <c r="NZ155" s="37"/>
      <c r="OA155" s="37"/>
      <c r="OB155" s="37"/>
      <c r="OC155" s="37"/>
      <c r="OD155" s="37"/>
      <c r="OE155" s="37"/>
      <c r="OF155" s="37"/>
      <c r="OG155" s="37"/>
      <c r="OH155" s="37"/>
      <c r="OI155" s="37"/>
      <c r="OJ155" s="37"/>
      <c r="OK155" s="37"/>
      <c r="OL155" s="37"/>
      <c r="OM155" s="10"/>
    </row>
    <row r="156" spans="1:403" s="11" customFormat="1" x14ac:dyDescent="0.25">
      <c r="A156" s="11" t="s">
        <v>75</v>
      </c>
      <c r="B156" s="11" t="s">
        <v>238</v>
      </c>
      <c r="C156" s="29">
        <v>19516.690999999999</v>
      </c>
      <c r="D156" s="29">
        <v>16382.142</v>
      </c>
      <c r="E156" s="29">
        <v>26035.035</v>
      </c>
      <c r="F156" s="29">
        <v>19262.236000000001</v>
      </c>
      <c r="G156" s="29">
        <v>25724.062999999998</v>
      </c>
      <c r="H156" s="29">
        <v>39628.957000000002</v>
      </c>
      <c r="I156" s="29">
        <v>11111.138999999999</v>
      </c>
      <c r="J156" s="29">
        <v>23011.294999999998</v>
      </c>
      <c r="K156" s="29">
        <v>15546.503000000001</v>
      </c>
      <c r="L156" s="29">
        <v>18687.228999999999</v>
      </c>
      <c r="M156" s="29">
        <v>13146.61</v>
      </c>
      <c r="N156" s="29">
        <v>20959.136999999999</v>
      </c>
      <c r="O156" s="29">
        <v>33509.129000000001</v>
      </c>
      <c r="P156" s="29">
        <v>16109.331</v>
      </c>
      <c r="Q156" s="29">
        <v>34768.292999999998</v>
      </c>
      <c r="R156" s="29">
        <v>16362.081</v>
      </c>
      <c r="S156" s="29">
        <v>30757.756000000001</v>
      </c>
      <c r="T156" s="29">
        <v>11824.885</v>
      </c>
      <c r="U156" s="29">
        <v>29405.932000000001</v>
      </c>
      <c r="V156" s="29">
        <v>22244.074000000001</v>
      </c>
      <c r="W156" s="29">
        <v>20109.463</v>
      </c>
      <c r="X156" s="29">
        <v>26321.937999999998</v>
      </c>
      <c r="Y156" s="29">
        <v>12074.130999999999</v>
      </c>
      <c r="Z156" s="29">
        <v>13868.58</v>
      </c>
      <c r="AA156" s="29">
        <v>17877.368999999999</v>
      </c>
      <c r="AB156" s="29">
        <v>15372.457</v>
      </c>
      <c r="AC156" s="29">
        <v>19861.877</v>
      </c>
      <c r="AD156" s="29">
        <v>19099.895</v>
      </c>
      <c r="AE156" s="29">
        <v>22851.925999999999</v>
      </c>
      <c r="AF156" s="29">
        <v>19742.951000000001</v>
      </c>
      <c r="AG156" s="29">
        <v>20763.197</v>
      </c>
      <c r="AH156" s="29">
        <v>26240.141</v>
      </c>
      <c r="AI156" s="29">
        <v>46747.273000000001</v>
      </c>
      <c r="AJ156" s="29">
        <v>23089.831999999999</v>
      </c>
      <c r="AK156" s="29">
        <v>8691.5949999999993</v>
      </c>
      <c r="AL156" s="29">
        <v>20622.796999999999</v>
      </c>
      <c r="AM156" s="29">
        <v>19343.601999999999</v>
      </c>
      <c r="AN156" s="29">
        <v>21996.436000000002</v>
      </c>
      <c r="AO156" s="29">
        <v>20747.039000000001</v>
      </c>
      <c r="AP156" s="29">
        <v>23803.148000000001</v>
      </c>
      <c r="AQ156" s="29">
        <v>15042.369000000001</v>
      </c>
      <c r="AR156" s="29">
        <v>47174.141000000003</v>
      </c>
      <c r="AS156" s="29">
        <v>18362.072</v>
      </c>
      <c r="AT156" s="29">
        <v>23171.115000000002</v>
      </c>
      <c r="AU156" s="29">
        <v>28804.206999999999</v>
      </c>
      <c r="AV156" s="29">
        <v>22369.412</v>
      </c>
      <c r="AW156" s="29">
        <v>6413.4229999999998</v>
      </c>
      <c r="AX156" s="29">
        <v>13304.722</v>
      </c>
      <c r="AY156" s="29">
        <v>23205.293000000001</v>
      </c>
      <c r="AZ156" s="29">
        <v>20300.713</v>
      </c>
      <c r="BA156" s="29">
        <v>51870.995999999999</v>
      </c>
      <c r="BB156" s="29">
        <v>16362.005999999999</v>
      </c>
      <c r="BC156" s="29">
        <v>18795.407999999999</v>
      </c>
      <c r="BD156" s="29">
        <v>15045.614</v>
      </c>
      <c r="BE156" s="29">
        <v>15146.707</v>
      </c>
      <c r="BF156" s="29">
        <v>16524.215</v>
      </c>
      <c r="BG156" s="29">
        <v>15590.973</v>
      </c>
      <c r="BH156" s="29">
        <v>16067.212</v>
      </c>
      <c r="BI156" s="29">
        <v>10823.48</v>
      </c>
      <c r="BJ156" s="29">
        <v>24495.236000000001</v>
      </c>
      <c r="BK156" s="29">
        <v>22399.682000000001</v>
      </c>
      <c r="BL156" s="29">
        <v>4913.8310000000001</v>
      </c>
      <c r="BM156" s="29">
        <v>20153.143</v>
      </c>
      <c r="BN156" s="29">
        <v>25224.907999999999</v>
      </c>
      <c r="BO156" s="29">
        <v>19695.763999999999</v>
      </c>
      <c r="BP156" s="29">
        <v>14253.339</v>
      </c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37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37"/>
      <c r="FV156" s="37"/>
      <c r="FW156" s="37"/>
      <c r="FX156" s="37"/>
      <c r="FY156" s="37"/>
      <c r="FZ156" s="37"/>
      <c r="GA156" s="37"/>
      <c r="GB156" s="37"/>
      <c r="GC156" s="37"/>
      <c r="GD156" s="37"/>
      <c r="GE156" s="37"/>
      <c r="GF156" s="37"/>
      <c r="GG156" s="37"/>
      <c r="GH156" s="37"/>
      <c r="GI156" s="37"/>
      <c r="GJ156" s="37"/>
      <c r="GK156" s="37"/>
      <c r="GL156" s="37"/>
      <c r="GM156" s="37"/>
      <c r="GN156" s="37"/>
      <c r="GO156" s="37"/>
      <c r="GP156" s="37"/>
      <c r="GQ156" s="37"/>
      <c r="GR156" s="37"/>
      <c r="GS156" s="37"/>
      <c r="GT156" s="37"/>
      <c r="GU156" s="37"/>
      <c r="GV156" s="37"/>
      <c r="GW156" s="37"/>
      <c r="GX156" s="37"/>
      <c r="GY156" s="37"/>
      <c r="GZ156" s="37"/>
      <c r="HA156" s="37"/>
      <c r="HB156" s="37"/>
      <c r="HC156" s="37"/>
      <c r="HD156" s="37"/>
      <c r="HE156" s="37"/>
      <c r="HF156" s="37"/>
      <c r="HG156" s="37"/>
      <c r="HH156" s="37"/>
      <c r="HI156" s="37"/>
      <c r="HJ156" s="37"/>
      <c r="HK156" s="37"/>
      <c r="HL156" s="37"/>
      <c r="HM156" s="37"/>
      <c r="HN156" s="37"/>
      <c r="HO156" s="37"/>
      <c r="HP156" s="37"/>
      <c r="HQ156" s="37"/>
      <c r="HR156" s="37"/>
      <c r="HS156" s="37"/>
      <c r="HT156" s="37"/>
      <c r="HU156" s="37"/>
      <c r="HV156" s="37"/>
      <c r="HW156" s="37"/>
      <c r="HX156" s="37"/>
      <c r="HY156" s="37"/>
      <c r="HZ156" s="37"/>
      <c r="IA156" s="37"/>
      <c r="IB156" s="37"/>
      <c r="IC156" s="37"/>
      <c r="ID156" s="37"/>
      <c r="IE156" s="37"/>
      <c r="IF156" s="37"/>
      <c r="IG156" s="37"/>
      <c r="IH156" s="37"/>
      <c r="II156" s="37"/>
      <c r="IJ156" s="37"/>
      <c r="IK156" s="37"/>
      <c r="IL156" s="37"/>
      <c r="IM156" s="37"/>
      <c r="IN156" s="37"/>
      <c r="IO156" s="37"/>
      <c r="IP156" s="37"/>
      <c r="IQ156" s="37"/>
      <c r="IR156" s="37"/>
      <c r="IS156" s="37"/>
      <c r="IT156" s="37"/>
      <c r="IU156" s="37"/>
      <c r="IV156" s="37"/>
      <c r="IW156" s="37"/>
      <c r="IX156" s="37"/>
      <c r="IY156" s="37"/>
      <c r="IZ156" s="37"/>
      <c r="JA156" s="37"/>
      <c r="JB156" s="37"/>
      <c r="JC156" s="37"/>
      <c r="JD156" s="37"/>
      <c r="JE156" s="37"/>
      <c r="JF156" s="37"/>
      <c r="JG156" s="37"/>
      <c r="JH156" s="37"/>
      <c r="JI156" s="37"/>
      <c r="JJ156" s="37"/>
      <c r="JK156" s="37"/>
      <c r="JL156" s="37"/>
      <c r="JM156" s="37"/>
      <c r="JN156" s="37"/>
      <c r="JO156" s="37"/>
      <c r="JP156" s="37"/>
      <c r="JQ156" s="37"/>
      <c r="JR156" s="37"/>
      <c r="JS156" s="37"/>
      <c r="JT156" s="37"/>
      <c r="JU156" s="37"/>
      <c r="JV156" s="37"/>
      <c r="JW156" s="37"/>
      <c r="JX156" s="37"/>
      <c r="JY156" s="37"/>
      <c r="JZ156" s="37"/>
      <c r="KA156" s="37"/>
      <c r="KB156" s="37"/>
      <c r="KC156" s="37"/>
      <c r="KD156" s="37"/>
      <c r="KE156" s="37"/>
      <c r="KF156" s="37"/>
      <c r="KG156" s="37"/>
      <c r="KH156" s="37"/>
      <c r="KI156" s="37"/>
      <c r="KJ156" s="37"/>
      <c r="KK156" s="37"/>
      <c r="KL156" s="37"/>
      <c r="KM156" s="37"/>
      <c r="KN156" s="37"/>
      <c r="KO156" s="37"/>
      <c r="KP156" s="37"/>
      <c r="KQ156" s="37"/>
      <c r="KR156" s="37"/>
      <c r="KS156" s="37"/>
      <c r="KT156" s="37"/>
      <c r="KU156" s="37"/>
      <c r="KV156" s="37"/>
      <c r="KW156" s="37"/>
      <c r="KX156" s="37"/>
      <c r="KY156" s="37"/>
      <c r="KZ156" s="37"/>
      <c r="LA156" s="37"/>
      <c r="LB156" s="37"/>
      <c r="LC156" s="37"/>
      <c r="LD156" s="37"/>
      <c r="LE156" s="37"/>
      <c r="LF156" s="37"/>
      <c r="LG156" s="37"/>
      <c r="LH156" s="37"/>
      <c r="LI156" s="37"/>
      <c r="LJ156" s="37"/>
      <c r="LK156" s="37"/>
      <c r="LL156" s="37"/>
      <c r="LM156" s="37"/>
      <c r="LN156" s="37"/>
      <c r="LO156" s="37"/>
      <c r="LP156" s="37"/>
      <c r="LQ156" s="37"/>
      <c r="LR156" s="37"/>
      <c r="LS156" s="37"/>
      <c r="LT156" s="37"/>
      <c r="LU156" s="37"/>
      <c r="LV156" s="37"/>
      <c r="LW156" s="37"/>
      <c r="LX156" s="37"/>
      <c r="LY156" s="37"/>
      <c r="LZ156" s="37"/>
      <c r="MA156" s="37"/>
      <c r="MB156" s="37"/>
      <c r="MC156" s="37"/>
      <c r="MD156" s="37"/>
      <c r="ME156" s="37"/>
      <c r="MF156" s="37"/>
      <c r="MG156" s="37"/>
      <c r="MH156" s="37"/>
      <c r="MI156" s="37"/>
      <c r="MJ156" s="37"/>
      <c r="MK156" s="37"/>
      <c r="ML156" s="37"/>
      <c r="MM156" s="37"/>
      <c r="MN156" s="37"/>
      <c r="MO156" s="37"/>
      <c r="MP156" s="37"/>
      <c r="MQ156" s="37"/>
      <c r="MR156" s="37"/>
      <c r="MS156" s="37"/>
      <c r="MT156" s="37"/>
      <c r="MU156" s="37"/>
      <c r="MV156" s="37"/>
      <c r="MW156" s="37"/>
      <c r="MX156" s="37"/>
      <c r="MY156" s="37"/>
      <c r="MZ156" s="37"/>
      <c r="NA156" s="37"/>
      <c r="NB156" s="37"/>
      <c r="NC156" s="37"/>
      <c r="ND156" s="37"/>
      <c r="NE156" s="37"/>
      <c r="NF156" s="37"/>
      <c r="NG156" s="37"/>
      <c r="NH156" s="37"/>
      <c r="NI156" s="37"/>
      <c r="NJ156" s="37"/>
      <c r="NK156" s="37"/>
      <c r="NL156" s="37"/>
      <c r="NM156" s="37"/>
      <c r="NN156" s="37"/>
      <c r="NO156" s="37"/>
      <c r="NP156" s="37"/>
      <c r="NQ156" s="37"/>
      <c r="NR156" s="37"/>
      <c r="NS156" s="37"/>
      <c r="NT156" s="37"/>
      <c r="NU156" s="37"/>
      <c r="NV156" s="37"/>
      <c r="NW156" s="37"/>
      <c r="NX156" s="37"/>
      <c r="NY156" s="37"/>
      <c r="NZ156" s="37"/>
      <c r="OA156" s="37"/>
      <c r="OB156" s="37"/>
      <c r="OC156" s="37"/>
      <c r="OD156" s="37"/>
      <c r="OE156" s="37"/>
      <c r="OF156" s="37"/>
      <c r="OG156" s="37"/>
      <c r="OH156" s="37"/>
      <c r="OI156" s="37"/>
      <c r="OJ156" s="37"/>
      <c r="OK156" s="37"/>
      <c r="OL156" s="37"/>
      <c r="OM156" s="12"/>
    </row>
    <row r="157" spans="1:403" s="9" customFormat="1" x14ac:dyDescent="0.25">
      <c r="A157" s="9" t="s">
        <v>75</v>
      </c>
      <c r="B157" s="9" t="s">
        <v>239</v>
      </c>
      <c r="C157" s="31">
        <v>1026.152</v>
      </c>
      <c r="D157" s="31">
        <v>1449.0940000000001</v>
      </c>
      <c r="E157" s="31">
        <v>2611.1410000000001</v>
      </c>
      <c r="F157" s="31">
        <v>2390.0540000000001</v>
      </c>
      <c r="G157" s="31">
        <v>1219.933</v>
      </c>
      <c r="H157" s="31">
        <v>4302.8969999999999</v>
      </c>
      <c r="I157" s="31">
        <v>1281.0899999999999</v>
      </c>
      <c r="J157" s="31">
        <v>1208.0129999999999</v>
      </c>
      <c r="K157" s="31">
        <v>1000.26</v>
      </c>
      <c r="L157" s="31">
        <v>1755.412</v>
      </c>
      <c r="M157" s="31">
        <v>1955.58</v>
      </c>
      <c r="N157" s="31">
        <v>1468.598</v>
      </c>
      <c r="O157" s="31">
        <v>2316.6489999999999</v>
      </c>
      <c r="P157" s="31" t="s">
        <v>326</v>
      </c>
      <c r="Q157" s="31">
        <v>2413.0120000000002</v>
      </c>
      <c r="R157" s="31">
        <v>954.654</v>
      </c>
      <c r="S157" s="31">
        <v>2534.3130000000001</v>
      </c>
      <c r="T157" s="31">
        <v>1134.538</v>
      </c>
      <c r="U157" s="31">
        <v>2457.4059999999999</v>
      </c>
      <c r="V157" s="31">
        <v>1216.0329999999999</v>
      </c>
      <c r="W157" s="31">
        <v>1548.62</v>
      </c>
      <c r="X157" s="31">
        <v>2321.605</v>
      </c>
      <c r="Y157" s="31">
        <v>1403.951</v>
      </c>
      <c r="Z157" s="31">
        <v>1055.191</v>
      </c>
      <c r="AA157" s="31">
        <v>1269.596</v>
      </c>
      <c r="AB157" s="31">
        <v>1063.0260000000001</v>
      </c>
      <c r="AC157" s="31">
        <v>1669.2739999999999</v>
      </c>
      <c r="AD157" s="31">
        <v>2084.65</v>
      </c>
      <c r="AE157" s="31">
        <v>1403.1469999999999</v>
      </c>
      <c r="AF157" s="31">
        <v>1713.1079999999999</v>
      </c>
      <c r="AG157" s="31">
        <v>1780.866</v>
      </c>
      <c r="AH157" s="31">
        <v>987.93200000000002</v>
      </c>
      <c r="AI157" s="31">
        <v>3294.59</v>
      </c>
      <c r="AJ157" s="31">
        <v>1585.711</v>
      </c>
      <c r="AK157" s="31" t="s">
        <v>326</v>
      </c>
      <c r="AL157" s="31">
        <v>2313.7040000000002</v>
      </c>
      <c r="AM157" s="31">
        <v>1429.845</v>
      </c>
      <c r="AN157" s="31">
        <v>1657.8720000000001</v>
      </c>
      <c r="AO157" s="31">
        <v>2489.0639999999999</v>
      </c>
      <c r="AP157" s="31">
        <v>2143.7959999999998</v>
      </c>
      <c r="AQ157" s="31">
        <v>974.76800000000003</v>
      </c>
      <c r="AR157" s="31">
        <v>2375.5770000000002</v>
      </c>
      <c r="AS157" s="31">
        <v>1313.5119999999999</v>
      </c>
      <c r="AT157" s="31">
        <v>2018.0309999999999</v>
      </c>
      <c r="AU157" s="31">
        <v>1800.8119999999999</v>
      </c>
      <c r="AV157" s="31">
        <v>1343.27</v>
      </c>
      <c r="AW157" s="31" t="s">
        <v>326</v>
      </c>
      <c r="AX157" s="31">
        <v>987.49</v>
      </c>
      <c r="AY157" s="31">
        <v>2573.9830000000002</v>
      </c>
      <c r="AZ157" s="31">
        <v>1400.636</v>
      </c>
      <c r="BA157" s="31">
        <v>5511.0709999999999</v>
      </c>
      <c r="BB157" s="31">
        <v>1393.2380000000001</v>
      </c>
      <c r="BC157" s="31">
        <v>1835.8040000000001</v>
      </c>
      <c r="BD157" s="31">
        <v>1937.5239999999999</v>
      </c>
      <c r="BE157" s="31">
        <v>1305.6289999999999</v>
      </c>
      <c r="BF157" s="31">
        <v>1238.0930000000001</v>
      </c>
      <c r="BG157" s="31">
        <v>1060.7349999999999</v>
      </c>
      <c r="BH157" s="31" t="s">
        <v>326</v>
      </c>
      <c r="BI157" s="31" t="s">
        <v>326</v>
      </c>
      <c r="BJ157" s="31">
        <v>2305.2869999999998</v>
      </c>
      <c r="BK157" s="31">
        <v>3439.1709999999998</v>
      </c>
      <c r="BL157" s="31" t="s">
        <v>326</v>
      </c>
      <c r="BM157" s="31">
        <v>1982.123</v>
      </c>
      <c r="BN157" s="31">
        <v>2256.8240000000001</v>
      </c>
      <c r="BO157" s="31">
        <v>1617.12</v>
      </c>
      <c r="BP157" s="31">
        <v>1175.2449999999999</v>
      </c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  <c r="EY157" s="37"/>
      <c r="EZ157" s="37"/>
      <c r="FA157" s="37"/>
      <c r="FB157" s="37"/>
      <c r="FC157" s="37"/>
      <c r="FD157" s="37"/>
      <c r="FE157" s="37"/>
      <c r="FF157" s="37"/>
      <c r="FG157" s="37"/>
      <c r="FH157" s="37"/>
      <c r="FI157" s="37"/>
      <c r="FJ157" s="37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37"/>
      <c r="FV157" s="37"/>
      <c r="FW157" s="37"/>
      <c r="FX157" s="37"/>
      <c r="FY157" s="37"/>
      <c r="FZ157" s="37"/>
      <c r="GA157" s="37"/>
      <c r="GB157" s="37"/>
      <c r="GC157" s="37"/>
      <c r="GD157" s="37"/>
      <c r="GE157" s="37"/>
      <c r="GF157" s="37"/>
      <c r="GG157" s="37"/>
      <c r="GH157" s="37"/>
      <c r="GI157" s="37"/>
      <c r="GJ157" s="37"/>
      <c r="GK157" s="37"/>
      <c r="GL157" s="37"/>
      <c r="GM157" s="37"/>
      <c r="GN157" s="37"/>
      <c r="GO157" s="37"/>
      <c r="GP157" s="37"/>
      <c r="GQ157" s="37"/>
      <c r="GR157" s="37"/>
      <c r="GS157" s="37"/>
      <c r="GT157" s="37"/>
      <c r="GU157" s="37"/>
      <c r="GV157" s="37"/>
      <c r="GW157" s="37"/>
      <c r="GX157" s="37"/>
      <c r="GY157" s="37"/>
      <c r="GZ157" s="37"/>
      <c r="HA157" s="37"/>
      <c r="HB157" s="37"/>
      <c r="HC157" s="37"/>
      <c r="HD157" s="37"/>
      <c r="HE157" s="37"/>
      <c r="HF157" s="37"/>
      <c r="HG157" s="37"/>
      <c r="HH157" s="37"/>
      <c r="HI157" s="37"/>
      <c r="HJ157" s="37"/>
      <c r="HK157" s="37"/>
      <c r="HL157" s="37"/>
      <c r="HM157" s="37"/>
      <c r="HN157" s="37"/>
      <c r="HO157" s="37"/>
      <c r="HP157" s="37"/>
      <c r="HQ157" s="37"/>
      <c r="HR157" s="37"/>
      <c r="HS157" s="37"/>
      <c r="HT157" s="37"/>
      <c r="HU157" s="37"/>
      <c r="HV157" s="37"/>
      <c r="HW157" s="37"/>
      <c r="HX157" s="37"/>
      <c r="HY157" s="37"/>
      <c r="HZ157" s="37"/>
      <c r="IA157" s="37"/>
      <c r="IB157" s="37"/>
      <c r="IC157" s="37"/>
      <c r="ID157" s="37"/>
      <c r="IE157" s="37"/>
      <c r="IF157" s="37"/>
      <c r="IG157" s="37"/>
      <c r="IH157" s="37"/>
      <c r="II157" s="37"/>
      <c r="IJ157" s="37"/>
      <c r="IK157" s="37"/>
      <c r="IL157" s="37"/>
      <c r="IM157" s="37"/>
      <c r="IN157" s="37"/>
      <c r="IO157" s="37"/>
      <c r="IP157" s="37"/>
      <c r="IQ157" s="37"/>
      <c r="IR157" s="37"/>
      <c r="IS157" s="37"/>
      <c r="IT157" s="37"/>
      <c r="IU157" s="37"/>
      <c r="IV157" s="37"/>
      <c r="IW157" s="37"/>
      <c r="IX157" s="37"/>
      <c r="IY157" s="37"/>
      <c r="IZ157" s="37"/>
      <c r="JA157" s="37"/>
      <c r="JB157" s="37"/>
      <c r="JC157" s="37"/>
      <c r="JD157" s="37"/>
      <c r="JE157" s="37"/>
      <c r="JF157" s="37"/>
      <c r="JG157" s="37"/>
      <c r="JH157" s="37"/>
      <c r="JI157" s="37"/>
      <c r="JJ157" s="37"/>
      <c r="JK157" s="37"/>
      <c r="JL157" s="37"/>
      <c r="JM157" s="37"/>
      <c r="JN157" s="37"/>
      <c r="JO157" s="37"/>
      <c r="JP157" s="37"/>
      <c r="JQ157" s="37"/>
      <c r="JR157" s="37"/>
      <c r="JS157" s="37"/>
      <c r="JT157" s="37"/>
      <c r="JU157" s="37"/>
      <c r="JV157" s="37"/>
      <c r="JW157" s="37"/>
      <c r="JX157" s="37"/>
      <c r="JY157" s="37"/>
      <c r="JZ157" s="37"/>
      <c r="KA157" s="37"/>
      <c r="KB157" s="37"/>
      <c r="KC157" s="37"/>
      <c r="KD157" s="37"/>
      <c r="KE157" s="37"/>
      <c r="KF157" s="37"/>
      <c r="KG157" s="37"/>
      <c r="KH157" s="37"/>
      <c r="KI157" s="37"/>
      <c r="KJ157" s="37"/>
      <c r="KK157" s="37"/>
      <c r="KL157" s="37"/>
      <c r="KM157" s="37"/>
      <c r="KN157" s="37"/>
      <c r="KO157" s="37"/>
      <c r="KP157" s="37"/>
      <c r="KQ157" s="37"/>
      <c r="KR157" s="37"/>
      <c r="KS157" s="37"/>
      <c r="KT157" s="37"/>
      <c r="KU157" s="37"/>
      <c r="KV157" s="37"/>
      <c r="KW157" s="37"/>
      <c r="KX157" s="37"/>
      <c r="KY157" s="37"/>
      <c r="KZ157" s="37"/>
      <c r="LA157" s="37"/>
      <c r="LB157" s="37"/>
      <c r="LC157" s="37"/>
      <c r="LD157" s="37"/>
      <c r="LE157" s="37"/>
      <c r="LF157" s="37"/>
      <c r="LG157" s="37"/>
      <c r="LH157" s="37"/>
      <c r="LI157" s="37"/>
      <c r="LJ157" s="37"/>
      <c r="LK157" s="37"/>
      <c r="LL157" s="37"/>
      <c r="LM157" s="37"/>
      <c r="LN157" s="37"/>
      <c r="LO157" s="37"/>
      <c r="LP157" s="37"/>
      <c r="LQ157" s="37"/>
      <c r="LR157" s="37"/>
      <c r="LS157" s="37"/>
      <c r="LT157" s="37"/>
      <c r="LU157" s="37"/>
      <c r="LV157" s="37"/>
      <c r="LW157" s="37"/>
      <c r="LX157" s="37"/>
      <c r="LY157" s="37"/>
      <c r="LZ157" s="37"/>
      <c r="MA157" s="37"/>
      <c r="MB157" s="37"/>
      <c r="MC157" s="37"/>
      <c r="MD157" s="37"/>
      <c r="ME157" s="37"/>
      <c r="MF157" s="37"/>
      <c r="MG157" s="37"/>
      <c r="MH157" s="37"/>
      <c r="MI157" s="37"/>
      <c r="MJ157" s="37"/>
      <c r="MK157" s="37"/>
      <c r="ML157" s="37"/>
      <c r="MM157" s="37"/>
      <c r="MN157" s="37"/>
      <c r="MO157" s="37"/>
      <c r="MP157" s="37"/>
      <c r="MQ157" s="37"/>
      <c r="MR157" s="37"/>
      <c r="MS157" s="37"/>
      <c r="MT157" s="37"/>
      <c r="MU157" s="37"/>
      <c r="MV157" s="37"/>
      <c r="MW157" s="37"/>
      <c r="MX157" s="37"/>
      <c r="MY157" s="37"/>
      <c r="MZ157" s="37"/>
      <c r="NA157" s="37"/>
      <c r="NB157" s="37"/>
      <c r="NC157" s="37"/>
      <c r="ND157" s="37"/>
      <c r="NE157" s="37"/>
      <c r="NF157" s="37"/>
      <c r="NG157" s="37"/>
      <c r="NH157" s="37"/>
      <c r="NI157" s="37"/>
      <c r="NJ157" s="37"/>
      <c r="NK157" s="37"/>
      <c r="NL157" s="37"/>
      <c r="NM157" s="37"/>
      <c r="NN157" s="37"/>
      <c r="NO157" s="37"/>
      <c r="NP157" s="37"/>
      <c r="NQ157" s="37"/>
      <c r="NR157" s="37"/>
      <c r="NS157" s="37"/>
      <c r="NT157" s="37"/>
      <c r="NU157" s="37"/>
      <c r="NV157" s="37"/>
      <c r="NW157" s="37"/>
      <c r="NX157" s="37"/>
      <c r="NY157" s="37"/>
      <c r="NZ157" s="37"/>
      <c r="OA157" s="37"/>
      <c r="OB157" s="37"/>
      <c r="OC157" s="37"/>
      <c r="OD157" s="37"/>
      <c r="OE157" s="37"/>
      <c r="OF157" s="37"/>
      <c r="OG157" s="37"/>
      <c r="OH157" s="37"/>
      <c r="OI157" s="37"/>
      <c r="OJ157" s="37"/>
      <c r="OK157" s="37"/>
      <c r="OL157" s="37"/>
      <c r="OM157" s="10"/>
    </row>
    <row r="158" spans="1:403" s="11" customFormat="1" x14ac:dyDescent="0.25">
      <c r="A158" s="11" t="s">
        <v>75</v>
      </c>
      <c r="B158" s="11" t="s">
        <v>240</v>
      </c>
      <c r="C158" s="29">
        <v>14316.773999999999</v>
      </c>
      <c r="D158" s="29">
        <v>12573</v>
      </c>
      <c r="E158" s="29">
        <v>10706.107</v>
      </c>
      <c r="F158" s="29">
        <v>11353.741</v>
      </c>
      <c r="G158" s="29">
        <v>14315.319</v>
      </c>
      <c r="H158" s="29">
        <v>16004.607</v>
      </c>
      <c r="I158" s="29">
        <v>13329.287</v>
      </c>
      <c r="J158" s="29">
        <v>13737.421</v>
      </c>
      <c r="K158" s="29">
        <v>14508.406999999999</v>
      </c>
      <c r="L158" s="29">
        <v>11660.974</v>
      </c>
      <c r="M158" s="29">
        <v>7468.5290000000005</v>
      </c>
      <c r="N158" s="29">
        <v>10686.308999999999</v>
      </c>
      <c r="O158" s="29">
        <v>17017.620999999999</v>
      </c>
      <c r="P158" s="29">
        <v>15644.414000000001</v>
      </c>
      <c r="Q158" s="29">
        <v>16866.603999999999</v>
      </c>
      <c r="R158" s="29">
        <v>14426.476000000001</v>
      </c>
      <c r="S158" s="29">
        <v>9539.0349999999999</v>
      </c>
      <c r="T158" s="29">
        <v>11381.825999999999</v>
      </c>
      <c r="U158" s="29">
        <v>10086.198</v>
      </c>
      <c r="V158" s="29">
        <v>7941.0439999999999</v>
      </c>
      <c r="W158" s="29">
        <v>13340.575999999999</v>
      </c>
      <c r="X158" s="29">
        <v>11387.887000000001</v>
      </c>
      <c r="Y158" s="29">
        <v>8943.3009999999995</v>
      </c>
      <c r="Z158" s="29">
        <v>11594.558000000001</v>
      </c>
      <c r="AA158" s="29">
        <v>3954.06</v>
      </c>
      <c r="AB158" s="29">
        <v>13213.571</v>
      </c>
      <c r="AC158" s="29">
        <v>11166.322</v>
      </c>
      <c r="AD158" s="29">
        <v>12402.477000000001</v>
      </c>
      <c r="AE158" s="29">
        <v>12257.659</v>
      </c>
      <c r="AF158" s="29">
        <v>12040.01</v>
      </c>
      <c r="AG158" s="29">
        <v>9670.3490000000002</v>
      </c>
      <c r="AH158" s="29">
        <v>15324.148999999999</v>
      </c>
      <c r="AI158" s="29">
        <v>17927.173999999999</v>
      </c>
      <c r="AJ158" s="29">
        <v>15661.050999999999</v>
      </c>
      <c r="AK158" s="29">
        <v>9325.0220000000008</v>
      </c>
      <c r="AL158" s="29">
        <v>12735.32</v>
      </c>
      <c r="AM158" s="29">
        <v>13027.14</v>
      </c>
      <c r="AN158" s="29">
        <v>15152.001</v>
      </c>
      <c r="AO158" s="29">
        <v>13469.665000000001</v>
      </c>
      <c r="AP158" s="29">
        <v>13793.635</v>
      </c>
      <c r="AQ158" s="29">
        <v>16031.852999999999</v>
      </c>
      <c r="AR158" s="29">
        <v>25128.793000000001</v>
      </c>
      <c r="AS158" s="29">
        <v>18008.974999999999</v>
      </c>
      <c r="AT158" s="29">
        <v>10747.432000000001</v>
      </c>
      <c r="AU158" s="29">
        <v>15855.861999999999</v>
      </c>
      <c r="AV158" s="29">
        <v>14943.191000000001</v>
      </c>
      <c r="AW158" s="29">
        <v>9040.223</v>
      </c>
      <c r="AX158" s="29">
        <v>15724.304</v>
      </c>
      <c r="AY158" s="29">
        <v>12907.117</v>
      </c>
      <c r="AZ158" s="29">
        <v>13851.9</v>
      </c>
      <c r="BA158" s="29">
        <v>14458.621999999999</v>
      </c>
      <c r="BB158" s="29">
        <v>15744.156000000001</v>
      </c>
      <c r="BC158" s="29">
        <v>13254.074000000001</v>
      </c>
      <c r="BD158" s="29">
        <v>12344.864</v>
      </c>
      <c r="BE158" s="29">
        <v>11515.906999999999</v>
      </c>
      <c r="BF158" s="29">
        <v>13612.477000000001</v>
      </c>
      <c r="BG158" s="29">
        <v>10214.737999999999</v>
      </c>
      <c r="BH158" s="29">
        <v>8752.9760000000006</v>
      </c>
      <c r="BI158" s="29">
        <v>12092.804</v>
      </c>
      <c r="BJ158" s="29">
        <v>17083.963</v>
      </c>
      <c r="BK158" s="29">
        <v>11350.316000000001</v>
      </c>
      <c r="BL158" s="29">
        <v>5002.3010000000004</v>
      </c>
      <c r="BM158" s="29">
        <v>13370.835999999999</v>
      </c>
      <c r="BN158" s="29">
        <v>16497.421999999999</v>
      </c>
      <c r="BO158" s="29">
        <v>12382.57</v>
      </c>
      <c r="BP158" s="29">
        <v>11781.813</v>
      </c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  <c r="GB158" s="37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37"/>
      <c r="GR158" s="37"/>
      <c r="GS158" s="37"/>
      <c r="GT158" s="37"/>
      <c r="GU158" s="37"/>
      <c r="GV158" s="37"/>
      <c r="GW158" s="37"/>
      <c r="GX158" s="37"/>
      <c r="GY158" s="37"/>
      <c r="GZ158" s="37"/>
      <c r="HA158" s="37"/>
      <c r="HB158" s="37"/>
      <c r="HC158" s="37"/>
      <c r="HD158" s="37"/>
      <c r="HE158" s="37"/>
      <c r="HF158" s="37"/>
      <c r="HG158" s="37"/>
      <c r="HH158" s="37"/>
      <c r="HI158" s="37"/>
      <c r="HJ158" s="37"/>
      <c r="HK158" s="37"/>
      <c r="HL158" s="37"/>
      <c r="HM158" s="37"/>
      <c r="HN158" s="37"/>
      <c r="HO158" s="37"/>
      <c r="HP158" s="37"/>
      <c r="HQ158" s="37"/>
      <c r="HR158" s="37"/>
      <c r="HS158" s="37"/>
      <c r="HT158" s="37"/>
      <c r="HU158" s="37"/>
      <c r="HV158" s="37"/>
      <c r="HW158" s="37"/>
      <c r="HX158" s="37"/>
      <c r="HY158" s="37"/>
      <c r="HZ158" s="37"/>
      <c r="IA158" s="37"/>
      <c r="IB158" s="37"/>
      <c r="IC158" s="37"/>
      <c r="ID158" s="37"/>
      <c r="IE158" s="37"/>
      <c r="IF158" s="37"/>
      <c r="IG158" s="37"/>
      <c r="IH158" s="37"/>
      <c r="II158" s="37"/>
      <c r="IJ158" s="37"/>
      <c r="IK158" s="37"/>
      <c r="IL158" s="37"/>
      <c r="IM158" s="37"/>
      <c r="IN158" s="37"/>
      <c r="IO158" s="37"/>
      <c r="IP158" s="37"/>
      <c r="IQ158" s="37"/>
      <c r="IR158" s="37"/>
      <c r="IS158" s="37"/>
      <c r="IT158" s="37"/>
      <c r="IU158" s="37"/>
      <c r="IV158" s="37"/>
      <c r="IW158" s="37"/>
      <c r="IX158" s="37"/>
      <c r="IY158" s="37"/>
      <c r="IZ158" s="37"/>
      <c r="JA158" s="37"/>
      <c r="JB158" s="37"/>
      <c r="JC158" s="37"/>
      <c r="JD158" s="37"/>
      <c r="JE158" s="37"/>
      <c r="JF158" s="37"/>
      <c r="JG158" s="37"/>
      <c r="JH158" s="37"/>
      <c r="JI158" s="37"/>
      <c r="JJ158" s="37"/>
      <c r="JK158" s="37"/>
      <c r="JL158" s="37"/>
      <c r="JM158" s="37"/>
      <c r="JN158" s="37"/>
      <c r="JO158" s="37"/>
      <c r="JP158" s="37"/>
      <c r="JQ158" s="37"/>
      <c r="JR158" s="37"/>
      <c r="JS158" s="37"/>
      <c r="JT158" s="37"/>
      <c r="JU158" s="37"/>
      <c r="JV158" s="37"/>
      <c r="JW158" s="37"/>
      <c r="JX158" s="37"/>
      <c r="JY158" s="37"/>
      <c r="JZ158" s="37"/>
      <c r="KA158" s="37"/>
      <c r="KB158" s="37"/>
      <c r="KC158" s="37"/>
      <c r="KD158" s="37"/>
      <c r="KE158" s="37"/>
      <c r="KF158" s="37"/>
      <c r="KG158" s="37"/>
      <c r="KH158" s="37"/>
      <c r="KI158" s="37"/>
      <c r="KJ158" s="37"/>
      <c r="KK158" s="37"/>
      <c r="KL158" s="37"/>
      <c r="KM158" s="37"/>
      <c r="KN158" s="37"/>
      <c r="KO158" s="37"/>
      <c r="KP158" s="37"/>
      <c r="KQ158" s="37"/>
      <c r="KR158" s="37"/>
      <c r="KS158" s="37"/>
      <c r="KT158" s="37"/>
      <c r="KU158" s="37"/>
      <c r="KV158" s="37"/>
      <c r="KW158" s="37"/>
      <c r="KX158" s="37"/>
      <c r="KY158" s="37"/>
      <c r="KZ158" s="37"/>
      <c r="LA158" s="37"/>
      <c r="LB158" s="37"/>
      <c r="LC158" s="37"/>
      <c r="LD158" s="37"/>
      <c r="LE158" s="37"/>
      <c r="LF158" s="37"/>
      <c r="LG158" s="37"/>
      <c r="LH158" s="37"/>
      <c r="LI158" s="37"/>
      <c r="LJ158" s="37"/>
      <c r="LK158" s="37"/>
      <c r="LL158" s="37"/>
      <c r="LM158" s="37"/>
      <c r="LN158" s="37"/>
      <c r="LO158" s="37"/>
      <c r="LP158" s="37"/>
      <c r="LQ158" s="37"/>
      <c r="LR158" s="37"/>
      <c r="LS158" s="37"/>
      <c r="LT158" s="37"/>
      <c r="LU158" s="37"/>
      <c r="LV158" s="37"/>
      <c r="LW158" s="37"/>
      <c r="LX158" s="37"/>
      <c r="LY158" s="37"/>
      <c r="LZ158" s="37"/>
      <c r="MA158" s="37"/>
      <c r="MB158" s="37"/>
      <c r="MC158" s="37"/>
      <c r="MD158" s="37"/>
      <c r="ME158" s="37"/>
      <c r="MF158" s="37"/>
      <c r="MG158" s="37"/>
      <c r="MH158" s="37"/>
      <c r="MI158" s="37"/>
      <c r="MJ158" s="37"/>
      <c r="MK158" s="37"/>
      <c r="ML158" s="37"/>
      <c r="MM158" s="37"/>
      <c r="MN158" s="37"/>
      <c r="MO158" s="37"/>
      <c r="MP158" s="37"/>
      <c r="MQ158" s="37"/>
      <c r="MR158" s="37"/>
      <c r="MS158" s="37"/>
      <c r="MT158" s="37"/>
      <c r="MU158" s="37"/>
      <c r="MV158" s="37"/>
      <c r="MW158" s="37"/>
      <c r="MX158" s="37"/>
      <c r="MY158" s="37"/>
      <c r="MZ158" s="37"/>
      <c r="NA158" s="37"/>
      <c r="NB158" s="37"/>
      <c r="NC158" s="37"/>
      <c r="ND158" s="37"/>
      <c r="NE158" s="37"/>
      <c r="NF158" s="37"/>
      <c r="NG158" s="37"/>
      <c r="NH158" s="37"/>
      <c r="NI158" s="37"/>
      <c r="NJ158" s="37"/>
      <c r="NK158" s="37"/>
      <c r="NL158" s="37"/>
      <c r="NM158" s="37"/>
      <c r="NN158" s="37"/>
      <c r="NO158" s="37"/>
      <c r="NP158" s="37"/>
      <c r="NQ158" s="37"/>
      <c r="NR158" s="37"/>
      <c r="NS158" s="37"/>
      <c r="NT158" s="37"/>
      <c r="NU158" s="37"/>
      <c r="NV158" s="37"/>
      <c r="NW158" s="37"/>
      <c r="NX158" s="37"/>
      <c r="NY158" s="37"/>
      <c r="NZ158" s="37"/>
      <c r="OA158" s="37"/>
      <c r="OB158" s="37"/>
      <c r="OC158" s="37"/>
      <c r="OD158" s="37"/>
      <c r="OE158" s="37"/>
      <c r="OF158" s="37"/>
      <c r="OG158" s="37"/>
      <c r="OH158" s="37"/>
      <c r="OI158" s="37"/>
      <c r="OJ158" s="37"/>
      <c r="OK158" s="37"/>
      <c r="OL158" s="37"/>
      <c r="OM158" s="12"/>
    </row>
    <row r="159" spans="1:403" s="9" customFormat="1" x14ac:dyDescent="0.25">
      <c r="A159" s="9" t="s">
        <v>75</v>
      </c>
      <c r="B159" s="9" t="s">
        <v>241</v>
      </c>
      <c r="C159" s="31">
        <v>155983.70300000001</v>
      </c>
      <c r="D159" s="31">
        <v>117899.75</v>
      </c>
      <c r="E159" s="31">
        <v>154458.57800000001</v>
      </c>
      <c r="F159" s="31">
        <v>159119.03099999999</v>
      </c>
      <c r="G159" s="31">
        <v>164299.42199999999</v>
      </c>
      <c r="H159" s="31">
        <v>186483.391</v>
      </c>
      <c r="I159" s="31">
        <v>119798.984</v>
      </c>
      <c r="J159" s="31">
        <v>147814.71900000001</v>
      </c>
      <c r="K159" s="31">
        <v>135820.59400000001</v>
      </c>
      <c r="L159" s="31">
        <v>110170.711</v>
      </c>
      <c r="M159" s="31">
        <v>72752.906000000003</v>
      </c>
      <c r="N159" s="31">
        <v>122906.18</v>
      </c>
      <c r="O159" s="31">
        <v>255467.984</v>
      </c>
      <c r="P159" s="31">
        <v>140310.84400000001</v>
      </c>
      <c r="Q159" s="31">
        <v>196782.109</v>
      </c>
      <c r="R159" s="31">
        <v>161503.28099999999</v>
      </c>
      <c r="S159" s="31">
        <v>155796.96900000001</v>
      </c>
      <c r="T159" s="31">
        <v>106750.719</v>
      </c>
      <c r="U159" s="31">
        <v>211348.03099999999</v>
      </c>
      <c r="V159" s="31">
        <v>193244.78099999999</v>
      </c>
      <c r="W159" s="31">
        <v>148356.70300000001</v>
      </c>
      <c r="X159" s="31">
        <v>131656.766</v>
      </c>
      <c r="Y159" s="31">
        <v>88623.304999999993</v>
      </c>
      <c r="Z159" s="31">
        <v>107225.398</v>
      </c>
      <c r="AA159" s="31">
        <v>161925.234</v>
      </c>
      <c r="AB159" s="31">
        <v>161526.84400000001</v>
      </c>
      <c r="AC159" s="31">
        <v>105530.70299999999</v>
      </c>
      <c r="AD159" s="31">
        <v>150993.609</v>
      </c>
      <c r="AE159" s="31">
        <v>159067.516</v>
      </c>
      <c r="AF159" s="31">
        <v>148736.82800000001</v>
      </c>
      <c r="AG159" s="31">
        <v>162489.17199999999</v>
      </c>
      <c r="AH159" s="31">
        <v>189862.59400000001</v>
      </c>
      <c r="AI159" s="31">
        <v>238111.70300000001</v>
      </c>
      <c r="AJ159" s="31">
        <v>176123.109</v>
      </c>
      <c r="AK159" s="31">
        <v>85309.164000000004</v>
      </c>
      <c r="AL159" s="31">
        <v>124983.781</v>
      </c>
      <c r="AM159" s="31">
        <v>128979.461</v>
      </c>
      <c r="AN159" s="31">
        <v>143928.859</v>
      </c>
      <c r="AO159" s="31">
        <v>160981.67199999999</v>
      </c>
      <c r="AP159" s="31">
        <v>183695.359</v>
      </c>
      <c r="AQ159" s="31">
        <v>145419.734</v>
      </c>
      <c r="AR159" s="31">
        <v>297452.40600000002</v>
      </c>
      <c r="AS159" s="31">
        <v>185594.59400000001</v>
      </c>
      <c r="AT159" s="31">
        <v>151795.984</v>
      </c>
      <c r="AU159" s="31">
        <v>167415.59400000001</v>
      </c>
      <c r="AV159" s="31">
        <v>137079.609</v>
      </c>
      <c r="AW159" s="31">
        <v>82189.922000000006</v>
      </c>
      <c r="AX159" s="31">
        <v>168957.516</v>
      </c>
      <c r="AY159" s="31">
        <v>159858.42199999999</v>
      </c>
      <c r="AZ159" s="31">
        <v>131926.375</v>
      </c>
      <c r="BA159" s="31">
        <v>185525.266</v>
      </c>
      <c r="BB159" s="31">
        <v>173183.391</v>
      </c>
      <c r="BC159" s="31">
        <v>121641.117</v>
      </c>
      <c r="BD159" s="31">
        <v>114240.359</v>
      </c>
      <c r="BE159" s="31">
        <v>107004.789</v>
      </c>
      <c r="BF159" s="31">
        <v>127361.32799999999</v>
      </c>
      <c r="BG159" s="31">
        <v>126790.133</v>
      </c>
      <c r="BH159" s="31">
        <v>164710.484</v>
      </c>
      <c r="BI159" s="31">
        <v>126202.406</v>
      </c>
      <c r="BJ159" s="31">
        <v>170693.54699999999</v>
      </c>
      <c r="BK159" s="31">
        <v>110164.727</v>
      </c>
      <c r="BL159" s="31">
        <v>47653.961000000003</v>
      </c>
      <c r="BM159" s="31">
        <v>134914.234</v>
      </c>
      <c r="BN159" s="31">
        <v>169752.68799999999</v>
      </c>
      <c r="BO159" s="31">
        <v>117740.719</v>
      </c>
      <c r="BP159" s="31">
        <v>109151.67200000001</v>
      </c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37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  <c r="GB159" s="37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/>
      <c r="GQ159" s="37"/>
      <c r="GR159" s="37"/>
      <c r="GS159" s="37"/>
      <c r="GT159" s="37"/>
      <c r="GU159" s="37"/>
      <c r="GV159" s="37"/>
      <c r="GW159" s="37"/>
      <c r="GX159" s="37"/>
      <c r="GY159" s="37"/>
      <c r="GZ159" s="37"/>
      <c r="HA159" s="37"/>
      <c r="HB159" s="37"/>
      <c r="HC159" s="37"/>
      <c r="HD159" s="37"/>
      <c r="HE159" s="37"/>
      <c r="HF159" s="37"/>
      <c r="HG159" s="37"/>
      <c r="HH159" s="37"/>
      <c r="HI159" s="37"/>
      <c r="HJ159" s="37"/>
      <c r="HK159" s="37"/>
      <c r="HL159" s="37"/>
      <c r="HM159" s="37"/>
      <c r="HN159" s="37"/>
      <c r="HO159" s="37"/>
      <c r="HP159" s="37"/>
      <c r="HQ159" s="37"/>
      <c r="HR159" s="37"/>
      <c r="HS159" s="37"/>
      <c r="HT159" s="37"/>
      <c r="HU159" s="37"/>
      <c r="HV159" s="37"/>
      <c r="HW159" s="37"/>
      <c r="HX159" s="37"/>
      <c r="HY159" s="37"/>
      <c r="HZ159" s="37"/>
      <c r="IA159" s="37"/>
      <c r="IB159" s="37"/>
      <c r="IC159" s="37"/>
      <c r="ID159" s="37"/>
      <c r="IE159" s="37"/>
      <c r="IF159" s="37"/>
      <c r="IG159" s="37"/>
      <c r="IH159" s="37"/>
      <c r="II159" s="37"/>
      <c r="IJ159" s="37"/>
      <c r="IK159" s="37"/>
      <c r="IL159" s="37"/>
      <c r="IM159" s="37"/>
      <c r="IN159" s="37"/>
      <c r="IO159" s="37"/>
      <c r="IP159" s="37"/>
      <c r="IQ159" s="37"/>
      <c r="IR159" s="37"/>
      <c r="IS159" s="37"/>
      <c r="IT159" s="37"/>
      <c r="IU159" s="37"/>
      <c r="IV159" s="37"/>
      <c r="IW159" s="37"/>
      <c r="IX159" s="37"/>
      <c r="IY159" s="37"/>
      <c r="IZ159" s="37"/>
      <c r="JA159" s="37"/>
      <c r="JB159" s="37"/>
      <c r="JC159" s="37"/>
      <c r="JD159" s="37"/>
      <c r="JE159" s="37"/>
      <c r="JF159" s="37"/>
      <c r="JG159" s="37"/>
      <c r="JH159" s="37"/>
      <c r="JI159" s="37"/>
      <c r="JJ159" s="37"/>
      <c r="JK159" s="37"/>
      <c r="JL159" s="37"/>
      <c r="JM159" s="37"/>
      <c r="JN159" s="37"/>
      <c r="JO159" s="37"/>
      <c r="JP159" s="37"/>
      <c r="JQ159" s="37"/>
      <c r="JR159" s="37"/>
      <c r="JS159" s="37"/>
      <c r="JT159" s="37"/>
      <c r="JU159" s="37"/>
      <c r="JV159" s="37"/>
      <c r="JW159" s="37"/>
      <c r="JX159" s="37"/>
      <c r="JY159" s="37"/>
      <c r="JZ159" s="37"/>
      <c r="KA159" s="37"/>
      <c r="KB159" s="37"/>
      <c r="KC159" s="37"/>
      <c r="KD159" s="37"/>
      <c r="KE159" s="37"/>
      <c r="KF159" s="37"/>
      <c r="KG159" s="37"/>
      <c r="KH159" s="37"/>
      <c r="KI159" s="37"/>
      <c r="KJ159" s="37"/>
      <c r="KK159" s="37"/>
      <c r="KL159" s="37"/>
      <c r="KM159" s="37"/>
      <c r="KN159" s="37"/>
      <c r="KO159" s="37"/>
      <c r="KP159" s="37"/>
      <c r="KQ159" s="37"/>
      <c r="KR159" s="37"/>
      <c r="KS159" s="37"/>
      <c r="KT159" s="37"/>
      <c r="KU159" s="37"/>
      <c r="KV159" s="37"/>
      <c r="KW159" s="37"/>
      <c r="KX159" s="37"/>
      <c r="KY159" s="37"/>
      <c r="KZ159" s="37"/>
      <c r="LA159" s="37"/>
      <c r="LB159" s="37"/>
      <c r="LC159" s="37"/>
      <c r="LD159" s="37"/>
      <c r="LE159" s="37"/>
      <c r="LF159" s="37"/>
      <c r="LG159" s="37"/>
      <c r="LH159" s="37"/>
      <c r="LI159" s="37"/>
      <c r="LJ159" s="37"/>
      <c r="LK159" s="37"/>
      <c r="LL159" s="37"/>
      <c r="LM159" s="37"/>
      <c r="LN159" s="37"/>
      <c r="LO159" s="37"/>
      <c r="LP159" s="37"/>
      <c r="LQ159" s="37"/>
      <c r="LR159" s="37"/>
      <c r="LS159" s="37"/>
      <c r="LT159" s="37"/>
      <c r="LU159" s="37"/>
      <c r="LV159" s="37"/>
      <c r="LW159" s="37"/>
      <c r="LX159" s="37"/>
      <c r="LY159" s="37"/>
      <c r="LZ159" s="37"/>
      <c r="MA159" s="37"/>
      <c r="MB159" s="37"/>
      <c r="MC159" s="37"/>
      <c r="MD159" s="37"/>
      <c r="ME159" s="37"/>
      <c r="MF159" s="37"/>
      <c r="MG159" s="37"/>
      <c r="MH159" s="37"/>
      <c r="MI159" s="37"/>
      <c r="MJ159" s="37"/>
      <c r="MK159" s="37"/>
      <c r="ML159" s="37"/>
      <c r="MM159" s="37"/>
      <c r="MN159" s="37"/>
      <c r="MO159" s="37"/>
      <c r="MP159" s="37"/>
      <c r="MQ159" s="37"/>
      <c r="MR159" s="37"/>
      <c r="MS159" s="37"/>
      <c r="MT159" s="37"/>
      <c r="MU159" s="37"/>
      <c r="MV159" s="37"/>
      <c r="MW159" s="37"/>
      <c r="MX159" s="37"/>
      <c r="MY159" s="37"/>
      <c r="MZ159" s="37"/>
      <c r="NA159" s="37"/>
      <c r="NB159" s="37"/>
      <c r="NC159" s="37"/>
      <c r="ND159" s="37"/>
      <c r="NE159" s="37"/>
      <c r="NF159" s="37"/>
      <c r="NG159" s="37"/>
      <c r="NH159" s="37"/>
      <c r="NI159" s="37"/>
      <c r="NJ159" s="37"/>
      <c r="NK159" s="37"/>
      <c r="NL159" s="37"/>
      <c r="NM159" s="37"/>
      <c r="NN159" s="37"/>
      <c r="NO159" s="37"/>
      <c r="NP159" s="37"/>
      <c r="NQ159" s="37"/>
      <c r="NR159" s="37"/>
      <c r="NS159" s="37"/>
      <c r="NT159" s="37"/>
      <c r="NU159" s="37"/>
      <c r="NV159" s="37"/>
      <c r="NW159" s="37"/>
      <c r="NX159" s="37"/>
      <c r="NY159" s="37"/>
      <c r="NZ159" s="37"/>
      <c r="OA159" s="37"/>
      <c r="OB159" s="37"/>
      <c r="OC159" s="37"/>
      <c r="OD159" s="37"/>
      <c r="OE159" s="37"/>
      <c r="OF159" s="37"/>
      <c r="OG159" s="37"/>
      <c r="OH159" s="37"/>
      <c r="OI159" s="37"/>
      <c r="OJ159" s="37"/>
      <c r="OK159" s="37"/>
      <c r="OL159" s="37"/>
      <c r="OM159" s="10"/>
    </row>
    <row r="160" spans="1:403" s="11" customFormat="1" x14ac:dyDescent="0.25">
      <c r="A160" s="11" t="s">
        <v>75</v>
      </c>
      <c r="B160" s="11" t="s">
        <v>242</v>
      </c>
      <c r="C160" s="29">
        <v>83579.922000000006</v>
      </c>
      <c r="D160" s="29">
        <v>90068.125</v>
      </c>
      <c r="E160" s="29">
        <v>120831.93799999999</v>
      </c>
      <c r="F160" s="29">
        <v>139890.15599999999</v>
      </c>
      <c r="G160" s="29">
        <v>111450.242</v>
      </c>
      <c r="H160" s="29">
        <v>141831.82800000001</v>
      </c>
      <c r="I160" s="29">
        <v>69261.391000000003</v>
      </c>
      <c r="J160" s="29">
        <v>135365.53099999999</v>
      </c>
      <c r="K160" s="29">
        <v>81242.266000000003</v>
      </c>
      <c r="L160" s="29">
        <v>94649.023000000001</v>
      </c>
      <c r="M160" s="29">
        <v>72398.202999999994</v>
      </c>
      <c r="N160" s="29">
        <v>98564.156000000003</v>
      </c>
      <c r="O160" s="29">
        <v>143905.31299999999</v>
      </c>
      <c r="P160" s="29">
        <v>81958.289000000004</v>
      </c>
      <c r="Q160" s="29">
        <v>143833.875</v>
      </c>
      <c r="R160" s="29">
        <v>89540.93</v>
      </c>
      <c r="S160" s="29">
        <v>150524.18799999999</v>
      </c>
      <c r="T160" s="29">
        <v>93120.718999999997</v>
      </c>
      <c r="U160" s="29">
        <v>130947.961</v>
      </c>
      <c r="V160" s="29">
        <v>99790.233999999997</v>
      </c>
      <c r="W160" s="29">
        <v>110216.875</v>
      </c>
      <c r="X160" s="29">
        <v>93010.047000000006</v>
      </c>
      <c r="Y160" s="29">
        <v>65867.266000000003</v>
      </c>
      <c r="Z160" s="29">
        <v>68483.343999999997</v>
      </c>
      <c r="AA160" s="29">
        <v>93355.233999999997</v>
      </c>
      <c r="AB160" s="29">
        <v>110056.234</v>
      </c>
      <c r="AC160" s="29">
        <v>83105.937999999995</v>
      </c>
      <c r="AD160" s="29">
        <v>101575.43</v>
      </c>
      <c r="AE160" s="29">
        <v>101137.484</v>
      </c>
      <c r="AF160" s="29">
        <v>91031.914000000004</v>
      </c>
      <c r="AG160" s="29">
        <v>112673.75</v>
      </c>
      <c r="AH160" s="29">
        <v>100592.156</v>
      </c>
      <c r="AI160" s="29">
        <v>141480.17199999999</v>
      </c>
      <c r="AJ160" s="29">
        <v>106709.06299999999</v>
      </c>
      <c r="AK160" s="29">
        <v>53479.870999999999</v>
      </c>
      <c r="AL160" s="29">
        <v>90135.366999999998</v>
      </c>
      <c r="AM160" s="29">
        <v>77529.906000000003</v>
      </c>
      <c r="AN160" s="29">
        <v>84371.008000000002</v>
      </c>
      <c r="AO160" s="29">
        <v>125503.68799999999</v>
      </c>
      <c r="AP160" s="29">
        <v>121440.492</v>
      </c>
      <c r="AQ160" s="29">
        <v>87297.195000000007</v>
      </c>
      <c r="AR160" s="29">
        <v>143943.42199999999</v>
      </c>
      <c r="AS160" s="29">
        <v>91079.047000000006</v>
      </c>
      <c r="AT160" s="29">
        <v>111628.633</v>
      </c>
      <c r="AU160" s="29">
        <v>96147.835999999996</v>
      </c>
      <c r="AV160" s="29">
        <v>83276.101999999999</v>
      </c>
      <c r="AW160" s="29">
        <v>55278.891000000003</v>
      </c>
      <c r="AX160" s="29">
        <v>81199.164000000004</v>
      </c>
      <c r="AY160" s="29">
        <v>118645.273</v>
      </c>
      <c r="AZ160" s="29">
        <v>99233.898000000001</v>
      </c>
      <c r="BA160" s="29">
        <v>120997.844</v>
      </c>
      <c r="BB160" s="29">
        <v>87455.218999999997</v>
      </c>
      <c r="BC160" s="29">
        <v>85334.32</v>
      </c>
      <c r="BD160" s="29">
        <v>89832.952999999994</v>
      </c>
      <c r="BE160" s="29">
        <v>76379.937999999995</v>
      </c>
      <c r="BF160" s="29">
        <v>79226.016000000003</v>
      </c>
      <c r="BG160" s="29">
        <v>88386.562999999995</v>
      </c>
      <c r="BH160" s="29">
        <v>84408.07</v>
      </c>
      <c r="BI160" s="29">
        <v>69294.164000000004</v>
      </c>
      <c r="BJ160" s="29">
        <v>104444.92200000001</v>
      </c>
      <c r="BK160" s="29">
        <v>84456.976999999999</v>
      </c>
      <c r="BL160" s="29">
        <v>38258.32</v>
      </c>
      <c r="BM160" s="29">
        <v>92512.164000000004</v>
      </c>
      <c r="BN160" s="29">
        <v>89855.827999999994</v>
      </c>
      <c r="BO160" s="29">
        <v>74577.233999999997</v>
      </c>
      <c r="BP160" s="29">
        <v>67571.25</v>
      </c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/>
      <c r="EQ160" s="37"/>
      <c r="ER160" s="37"/>
      <c r="ES160" s="37"/>
      <c r="ET160" s="37"/>
      <c r="EU160" s="37"/>
      <c r="EV160" s="37"/>
      <c r="EW160" s="37"/>
      <c r="EX160" s="37"/>
      <c r="EY160" s="37"/>
      <c r="EZ160" s="37"/>
      <c r="FA160" s="37"/>
      <c r="FB160" s="37"/>
      <c r="FC160" s="37"/>
      <c r="FD160" s="37"/>
      <c r="FE160" s="37"/>
      <c r="FF160" s="37"/>
      <c r="FG160" s="37"/>
      <c r="FH160" s="37"/>
      <c r="FI160" s="37"/>
      <c r="FJ160" s="37"/>
      <c r="FK160" s="37"/>
      <c r="FL160" s="37"/>
      <c r="FM160" s="37"/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  <c r="GB160" s="37"/>
      <c r="GC160" s="37"/>
      <c r="GD160" s="37"/>
      <c r="GE160" s="37"/>
      <c r="GF160" s="37"/>
      <c r="GG160" s="37"/>
      <c r="GH160" s="37"/>
      <c r="GI160" s="37"/>
      <c r="GJ160" s="37"/>
      <c r="GK160" s="37"/>
      <c r="GL160" s="37"/>
      <c r="GM160" s="37"/>
      <c r="GN160" s="37"/>
      <c r="GO160" s="37"/>
      <c r="GP160" s="37"/>
      <c r="GQ160" s="37"/>
      <c r="GR160" s="37"/>
      <c r="GS160" s="37"/>
      <c r="GT160" s="37"/>
      <c r="GU160" s="37"/>
      <c r="GV160" s="37"/>
      <c r="GW160" s="37"/>
      <c r="GX160" s="37"/>
      <c r="GY160" s="37"/>
      <c r="GZ160" s="37"/>
      <c r="HA160" s="37"/>
      <c r="HB160" s="37"/>
      <c r="HC160" s="37"/>
      <c r="HD160" s="37"/>
      <c r="HE160" s="37"/>
      <c r="HF160" s="37"/>
      <c r="HG160" s="37"/>
      <c r="HH160" s="37"/>
      <c r="HI160" s="37"/>
      <c r="HJ160" s="37"/>
      <c r="HK160" s="37"/>
      <c r="HL160" s="37"/>
      <c r="HM160" s="37"/>
      <c r="HN160" s="37"/>
      <c r="HO160" s="37"/>
      <c r="HP160" s="37"/>
      <c r="HQ160" s="37"/>
      <c r="HR160" s="37"/>
      <c r="HS160" s="37"/>
      <c r="HT160" s="37"/>
      <c r="HU160" s="37"/>
      <c r="HV160" s="37"/>
      <c r="HW160" s="37"/>
      <c r="HX160" s="37"/>
      <c r="HY160" s="37"/>
      <c r="HZ160" s="37"/>
      <c r="IA160" s="37"/>
      <c r="IB160" s="37"/>
      <c r="IC160" s="37"/>
      <c r="ID160" s="37"/>
      <c r="IE160" s="37"/>
      <c r="IF160" s="37"/>
      <c r="IG160" s="37"/>
      <c r="IH160" s="37"/>
      <c r="II160" s="37"/>
      <c r="IJ160" s="37"/>
      <c r="IK160" s="37"/>
      <c r="IL160" s="37"/>
      <c r="IM160" s="37"/>
      <c r="IN160" s="37"/>
      <c r="IO160" s="37"/>
      <c r="IP160" s="37"/>
      <c r="IQ160" s="37"/>
      <c r="IR160" s="37"/>
      <c r="IS160" s="37"/>
      <c r="IT160" s="37"/>
      <c r="IU160" s="37"/>
      <c r="IV160" s="37"/>
      <c r="IW160" s="37"/>
      <c r="IX160" s="37"/>
      <c r="IY160" s="37"/>
      <c r="IZ160" s="37"/>
      <c r="JA160" s="37"/>
      <c r="JB160" s="37"/>
      <c r="JC160" s="37"/>
      <c r="JD160" s="37"/>
      <c r="JE160" s="37"/>
      <c r="JF160" s="37"/>
      <c r="JG160" s="37"/>
      <c r="JH160" s="37"/>
      <c r="JI160" s="37"/>
      <c r="JJ160" s="37"/>
      <c r="JK160" s="37"/>
      <c r="JL160" s="37"/>
      <c r="JM160" s="37"/>
      <c r="JN160" s="37"/>
      <c r="JO160" s="37"/>
      <c r="JP160" s="37"/>
      <c r="JQ160" s="37"/>
      <c r="JR160" s="37"/>
      <c r="JS160" s="37"/>
      <c r="JT160" s="37"/>
      <c r="JU160" s="37"/>
      <c r="JV160" s="37"/>
      <c r="JW160" s="37"/>
      <c r="JX160" s="37"/>
      <c r="JY160" s="37"/>
      <c r="JZ160" s="37"/>
      <c r="KA160" s="37"/>
      <c r="KB160" s="37"/>
      <c r="KC160" s="37"/>
      <c r="KD160" s="37"/>
      <c r="KE160" s="37"/>
      <c r="KF160" s="37"/>
      <c r="KG160" s="37"/>
      <c r="KH160" s="37"/>
      <c r="KI160" s="37"/>
      <c r="KJ160" s="37"/>
      <c r="KK160" s="37"/>
      <c r="KL160" s="37"/>
      <c r="KM160" s="37"/>
      <c r="KN160" s="37"/>
      <c r="KO160" s="37"/>
      <c r="KP160" s="37"/>
      <c r="KQ160" s="37"/>
      <c r="KR160" s="37"/>
      <c r="KS160" s="37"/>
      <c r="KT160" s="37"/>
      <c r="KU160" s="37"/>
      <c r="KV160" s="37"/>
      <c r="KW160" s="37"/>
      <c r="KX160" s="37"/>
      <c r="KY160" s="37"/>
      <c r="KZ160" s="37"/>
      <c r="LA160" s="37"/>
      <c r="LB160" s="37"/>
      <c r="LC160" s="37"/>
      <c r="LD160" s="37"/>
      <c r="LE160" s="37"/>
      <c r="LF160" s="37"/>
      <c r="LG160" s="37"/>
      <c r="LH160" s="37"/>
      <c r="LI160" s="37"/>
      <c r="LJ160" s="37"/>
      <c r="LK160" s="37"/>
      <c r="LL160" s="37"/>
      <c r="LM160" s="37"/>
      <c r="LN160" s="37"/>
      <c r="LO160" s="37"/>
      <c r="LP160" s="37"/>
      <c r="LQ160" s="37"/>
      <c r="LR160" s="37"/>
      <c r="LS160" s="37"/>
      <c r="LT160" s="37"/>
      <c r="LU160" s="37"/>
      <c r="LV160" s="37"/>
      <c r="LW160" s="37"/>
      <c r="LX160" s="37"/>
      <c r="LY160" s="37"/>
      <c r="LZ160" s="37"/>
      <c r="MA160" s="37"/>
      <c r="MB160" s="37"/>
      <c r="MC160" s="37"/>
      <c r="MD160" s="37"/>
      <c r="ME160" s="37"/>
      <c r="MF160" s="37"/>
      <c r="MG160" s="37"/>
      <c r="MH160" s="37"/>
      <c r="MI160" s="37"/>
      <c r="MJ160" s="37"/>
      <c r="MK160" s="37"/>
      <c r="ML160" s="37"/>
      <c r="MM160" s="37"/>
      <c r="MN160" s="37"/>
      <c r="MO160" s="37"/>
      <c r="MP160" s="37"/>
      <c r="MQ160" s="37"/>
      <c r="MR160" s="37"/>
      <c r="MS160" s="37"/>
      <c r="MT160" s="37"/>
      <c r="MU160" s="37"/>
      <c r="MV160" s="37"/>
      <c r="MW160" s="37"/>
      <c r="MX160" s="37"/>
      <c r="MY160" s="37"/>
      <c r="MZ160" s="37"/>
      <c r="NA160" s="37"/>
      <c r="NB160" s="37"/>
      <c r="NC160" s="37"/>
      <c r="ND160" s="37"/>
      <c r="NE160" s="37"/>
      <c r="NF160" s="37"/>
      <c r="NG160" s="37"/>
      <c r="NH160" s="37"/>
      <c r="NI160" s="37"/>
      <c r="NJ160" s="37"/>
      <c r="NK160" s="37"/>
      <c r="NL160" s="37"/>
      <c r="NM160" s="37"/>
      <c r="NN160" s="37"/>
      <c r="NO160" s="37"/>
      <c r="NP160" s="37"/>
      <c r="NQ160" s="37"/>
      <c r="NR160" s="37"/>
      <c r="NS160" s="37"/>
      <c r="NT160" s="37"/>
      <c r="NU160" s="37"/>
      <c r="NV160" s="37"/>
      <c r="NW160" s="37"/>
      <c r="NX160" s="37"/>
      <c r="NY160" s="37"/>
      <c r="NZ160" s="37"/>
      <c r="OA160" s="37"/>
      <c r="OB160" s="37"/>
      <c r="OC160" s="37"/>
      <c r="OD160" s="37"/>
      <c r="OE160" s="37"/>
      <c r="OF160" s="37"/>
      <c r="OG160" s="37"/>
      <c r="OH160" s="37"/>
      <c r="OI160" s="37"/>
      <c r="OJ160" s="37"/>
      <c r="OK160" s="37"/>
      <c r="OL160" s="37"/>
      <c r="OM160" s="12"/>
    </row>
    <row r="161" spans="1:403" s="9" customFormat="1" x14ac:dyDescent="0.25">
      <c r="A161" s="9" t="s">
        <v>75</v>
      </c>
      <c r="B161" s="9" t="s">
        <v>243</v>
      </c>
      <c r="C161" s="31">
        <v>6819.5110000000004</v>
      </c>
      <c r="D161" s="31">
        <v>8583.6380000000008</v>
      </c>
      <c r="E161" s="31">
        <v>8721.2360000000008</v>
      </c>
      <c r="F161" s="31">
        <v>9415.9969999999994</v>
      </c>
      <c r="G161" s="31">
        <v>6894.8729999999996</v>
      </c>
      <c r="H161" s="31">
        <v>11177.972</v>
      </c>
      <c r="I161" s="31">
        <v>4442.2380000000003</v>
      </c>
      <c r="J161" s="31">
        <v>10002.522000000001</v>
      </c>
      <c r="K161" s="31">
        <v>9374.3340000000007</v>
      </c>
      <c r="L161" s="31">
        <v>8768.0910000000003</v>
      </c>
      <c r="M161" s="31">
        <v>9301.2009999999991</v>
      </c>
      <c r="N161" s="31">
        <v>7998.2619999999997</v>
      </c>
      <c r="O161" s="31">
        <v>16003.635</v>
      </c>
      <c r="P161" s="31">
        <v>5908.6760000000004</v>
      </c>
      <c r="Q161" s="31">
        <v>14736.633</v>
      </c>
      <c r="R161" s="31">
        <v>9750.9570000000003</v>
      </c>
      <c r="S161" s="31">
        <v>9853.7540000000008</v>
      </c>
      <c r="T161" s="31">
        <v>7590.4989999999998</v>
      </c>
      <c r="U161" s="31">
        <v>10927.852999999999</v>
      </c>
      <c r="V161" s="31">
        <v>9180.0450000000001</v>
      </c>
      <c r="W161" s="31">
        <v>8568.9750000000004</v>
      </c>
      <c r="X161" s="31">
        <v>10484.764999999999</v>
      </c>
      <c r="Y161" s="31">
        <v>7462.4639999999999</v>
      </c>
      <c r="Z161" s="31">
        <v>5363.6790000000001</v>
      </c>
      <c r="AA161" s="31">
        <v>7587.0649999999996</v>
      </c>
      <c r="AB161" s="31">
        <v>8677.3700000000008</v>
      </c>
      <c r="AC161" s="31">
        <v>6291.0309999999999</v>
      </c>
      <c r="AD161" s="31">
        <v>10860.978999999999</v>
      </c>
      <c r="AE161" s="31">
        <v>9329.9920000000002</v>
      </c>
      <c r="AF161" s="31">
        <v>8996.18</v>
      </c>
      <c r="AG161" s="31">
        <v>9532.5990000000002</v>
      </c>
      <c r="AH161" s="31">
        <v>10323.745999999999</v>
      </c>
      <c r="AI161" s="31">
        <v>12863.25</v>
      </c>
      <c r="AJ161" s="31">
        <v>13899.837</v>
      </c>
      <c r="AK161" s="31">
        <v>5266.6859999999997</v>
      </c>
      <c r="AL161" s="31">
        <v>9026.4560000000001</v>
      </c>
      <c r="AM161" s="31">
        <v>6999.6120000000001</v>
      </c>
      <c r="AN161" s="31">
        <v>7844.89</v>
      </c>
      <c r="AO161" s="31">
        <v>10747.61</v>
      </c>
      <c r="AP161" s="31">
        <v>11211.259</v>
      </c>
      <c r="AQ161" s="31">
        <v>10679.213</v>
      </c>
      <c r="AR161" s="31">
        <v>8749.7459999999992</v>
      </c>
      <c r="AS161" s="31">
        <v>16141.584000000001</v>
      </c>
      <c r="AT161" s="31">
        <v>9261.4369999999999</v>
      </c>
      <c r="AU161" s="31">
        <v>8464.366</v>
      </c>
      <c r="AV161" s="31">
        <v>6687.5709999999999</v>
      </c>
      <c r="AW161" s="31">
        <v>7607.3670000000002</v>
      </c>
      <c r="AX161" s="31">
        <v>9177.2559999999994</v>
      </c>
      <c r="AY161" s="31">
        <v>12421.424999999999</v>
      </c>
      <c r="AZ161" s="31">
        <v>7039.2460000000001</v>
      </c>
      <c r="BA161" s="31">
        <v>10377.620000000001</v>
      </c>
      <c r="BB161" s="31">
        <v>5423.6760000000004</v>
      </c>
      <c r="BC161" s="31">
        <v>7201.77</v>
      </c>
      <c r="BD161" s="31">
        <v>8198.6119999999992</v>
      </c>
      <c r="BE161" s="31">
        <v>7390.52</v>
      </c>
      <c r="BF161" s="31">
        <v>5520.9059999999999</v>
      </c>
      <c r="BG161" s="31">
        <v>5638.1189999999997</v>
      </c>
      <c r="BH161" s="31">
        <v>14124.516</v>
      </c>
      <c r="BI161" s="31">
        <v>6709.22</v>
      </c>
      <c r="BJ161" s="31">
        <v>12318.146000000001</v>
      </c>
      <c r="BK161" s="31">
        <v>9705.4709999999995</v>
      </c>
      <c r="BL161" s="31">
        <v>4883.6040000000003</v>
      </c>
      <c r="BM161" s="31">
        <v>6506.116</v>
      </c>
      <c r="BN161" s="31">
        <v>13282.356</v>
      </c>
      <c r="BO161" s="31">
        <v>5910.1580000000004</v>
      </c>
      <c r="BP161" s="31">
        <v>6077.9340000000002</v>
      </c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/>
      <c r="EN161" s="37"/>
      <c r="EO161" s="37"/>
      <c r="EP161" s="37"/>
      <c r="EQ161" s="37"/>
      <c r="ER161" s="37"/>
      <c r="ES161" s="37"/>
      <c r="ET161" s="37"/>
      <c r="EU161" s="37"/>
      <c r="EV161" s="37"/>
      <c r="EW161" s="37"/>
      <c r="EX161" s="37"/>
      <c r="EY161" s="37"/>
      <c r="EZ161" s="37"/>
      <c r="FA161" s="37"/>
      <c r="FB161" s="37"/>
      <c r="FC161" s="37"/>
      <c r="FD161" s="37"/>
      <c r="FE161" s="37"/>
      <c r="FF161" s="37"/>
      <c r="FG161" s="37"/>
      <c r="FH161" s="37"/>
      <c r="FI161" s="37"/>
      <c r="FJ161" s="37"/>
      <c r="FK161" s="37"/>
      <c r="FL161" s="37"/>
      <c r="FM161" s="37"/>
      <c r="FN161" s="37"/>
      <c r="FO161" s="37"/>
      <c r="FP161" s="37"/>
      <c r="FQ161" s="37"/>
      <c r="FR161" s="37"/>
      <c r="FS161" s="37"/>
      <c r="FT161" s="37"/>
      <c r="FU161" s="37"/>
      <c r="FV161" s="37"/>
      <c r="FW161" s="37"/>
      <c r="FX161" s="37"/>
      <c r="FY161" s="37"/>
      <c r="FZ161" s="37"/>
      <c r="GA161" s="37"/>
      <c r="GB161" s="37"/>
      <c r="GC161" s="37"/>
      <c r="GD161" s="37"/>
      <c r="GE161" s="37"/>
      <c r="GF161" s="37"/>
      <c r="GG161" s="37"/>
      <c r="GH161" s="37"/>
      <c r="GI161" s="37"/>
      <c r="GJ161" s="37"/>
      <c r="GK161" s="37"/>
      <c r="GL161" s="37"/>
      <c r="GM161" s="37"/>
      <c r="GN161" s="37"/>
      <c r="GO161" s="37"/>
      <c r="GP161" s="37"/>
      <c r="GQ161" s="37"/>
      <c r="GR161" s="37"/>
      <c r="GS161" s="37"/>
      <c r="GT161" s="37"/>
      <c r="GU161" s="37"/>
      <c r="GV161" s="37"/>
      <c r="GW161" s="37"/>
      <c r="GX161" s="37"/>
      <c r="GY161" s="37"/>
      <c r="GZ161" s="37"/>
      <c r="HA161" s="37"/>
      <c r="HB161" s="37"/>
      <c r="HC161" s="37"/>
      <c r="HD161" s="37"/>
      <c r="HE161" s="37"/>
      <c r="HF161" s="37"/>
      <c r="HG161" s="37"/>
      <c r="HH161" s="37"/>
      <c r="HI161" s="37"/>
      <c r="HJ161" s="37"/>
      <c r="HK161" s="37"/>
      <c r="HL161" s="37"/>
      <c r="HM161" s="37"/>
      <c r="HN161" s="37"/>
      <c r="HO161" s="37"/>
      <c r="HP161" s="37"/>
      <c r="HQ161" s="37"/>
      <c r="HR161" s="37"/>
      <c r="HS161" s="37"/>
      <c r="HT161" s="37"/>
      <c r="HU161" s="37"/>
      <c r="HV161" s="37"/>
      <c r="HW161" s="37"/>
      <c r="HX161" s="37"/>
      <c r="HY161" s="37"/>
      <c r="HZ161" s="37"/>
      <c r="IA161" s="37"/>
      <c r="IB161" s="37"/>
      <c r="IC161" s="37"/>
      <c r="ID161" s="37"/>
      <c r="IE161" s="37"/>
      <c r="IF161" s="37"/>
      <c r="IG161" s="37"/>
      <c r="IH161" s="37"/>
      <c r="II161" s="37"/>
      <c r="IJ161" s="37"/>
      <c r="IK161" s="37"/>
      <c r="IL161" s="37"/>
      <c r="IM161" s="37"/>
      <c r="IN161" s="37"/>
      <c r="IO161" s="37"/>
      <c r="IP161" s="37"/>
      <c r="IQ161" s="37"/>
      <c r="IR161" s="37"/>
      <c r="IS161" s="37"/>
      <c r="IT161" s="37"/>
      <c r="IU161" s="37"/>
      <c r="IV161" s="37"/>
      <c r="IW161" s="37"/>
      <c r="IX161" s="37"/>
      <c r="IY161" s="37"/>
      <c r="IZ161" s="37"/>
      <c r="JA161" s="37"/>
      <c r="JB161" s="37"/>
      <c r="JC161" s="37"/>
      <c r="JD161" s="37"/>
      <c r="JE161" s="37"/>
      <c r="JF161" s="37"/>
      <c r="JG161" s="37"/>
      <c r="JH161" s="37"/>
      <c r="JI161" s="37"/>
      <c r="JJ161" s="37"/>
      <c r="JK161" s="37"/>
      <c r="JL161" s="37"/>
      <c r="JM161" s="37"/>
      <c r="JN161" s="37"/>
      <c r="JO161" s="37"/>
      <c r="JP161" s="37"/>
      <c r="JQ161" s="37"/>
      <c r="JR161" s="37"/>
      <c r="JS161" s="37"/>
      <c r="JT161" s="37"/>
      <c r="JU161" s="37"/>
      <c r="JV161" s="37"/>
      <c r="JW161" s="37"/>
      <c r="JX161" s="37"/>
      <c r="JY161" s="37"/>
      <c r="JZ161" s="37"/>
      <c r="KA161" s="37"/>
      <c r="KB161" s="37"/>
      <c r="KC161" s="37"/>
      <c r="KD161" s="37"/>
      <c r="KE161" s="37"/>
      <c r="KF161" s="37"/>
      <c r="KG161" s="37"/>
      <c r="KH161" s="37"/>
      <c r="KI161" s="37"/>
      <c r="KJ161" s="37"/>
      <c r="KK161" s="37"/>
      <c r="KL161" s="37"/>
      <c r="KM161" s="37"/>
      <c r="KN161" s="37"/>
      <c r="KO161" s="37"/>
      <c r="KP161" s="37"/>
      <c r="KQ161" s="37"/>
      <c r="KR161" s="37"/>
      <c r="KS161" s="37"/>
      <c r="KT161" s="37"/>
      <c r="KU161" s="37"/>
      <c r="KV161" s="37"/>
      <c r="KW161" s="37"/>
      <c r="KX161" s="37"/>
      <c r="KY161" s="37"/>
      <c r="KZ161" s="37"/>
      <c r="LA161" s="37"/>
      <c r="LB161" s="37"/>
      <c r="LC161" s="37"/>
      <c r="LD161" s="37"/>
      <c r="LE161" s="37"/>
      <c r="LF161" s="37"/>
      <c r="LG161" s="37"/>
      <c r="LH161" s="37"/>
      <c r="LI161" s="37"/>
      <c r="LJ161" s="37"/>
      <c r="LK161" s="37"/>
      <c r="LL161" s="37"/>
      <c r="LM161" s="37"/>
      <c r="LN161" s="37"/>
      <c r="LO161" s="37"/>
      <c r="LP161" s="37"/>
      <c r="LQ161" s="37"/>
      <c r="LR161" s="37"/>
      <c r="LS161" s="37"/>
      <c r="LT161" s="37"/>
      <c r="LU161" s="37"/>
      <c r="LV161" s="37"/>
      <c r="LW161" s="37"/>
      <c r="LX161" s="37"/>
      <c r="LY161" s="37"/>
      <c r="LZ161" s="37"/>
      <c r="MA161" s="37"/>
      <c r="MB161" s="37"/>
      <c r="MC161" s="37"/>
      <c r="MD161" s="37"/>
      <c r="ME161" s="37"/>
      <c r="MF161" s="37"/>
      <c r="MG161" s="37"/>
      <c r="MH161" s="37"/>
      <c r="MI161" s="37"/>
      <c r="MJ161" s="37"/>
      <c r="MK161" s="37"/>
      <c r="ML161" s="37"/>
      <c r="MM161" s="37"/>
      <c r="MN161" s="37"/>
      <c r="MO161" s="37"/>
      <c r="MP161" s="37"/>
      <c r="MQ161" s="37"/>
      <c r="MR161" s="37"/>
      <c r="MS161" s="37"/>
      <c r="MT161" s="37"/>
      <c r="MU161" s="37"/>
      <c r="MV161" s="37"/>
      <c r="MW161" s="37"/>
      <c r="MX161" s="37"/>
      <c r="MY161" s="37"/>
      <c r="MZ161" s="37"/>
      <c r="NA161" s="37"/>
      <c r="NB161" s="37"/>
      <c r="NC161" s="37"/>
      <c r="ND161" s="37"/>
      <c r="NE161" s="37"/>
      <c r="NF161" s="37"/>
      <c r="NG161" s="37"/>
      <c r="NH161" s="37"/>
      <c r="NI161" s="37"/>
      <c r="NJ161" s="37"/>
      <c r="NK161" s="37"/>
      <c r="NL161" s="37"/>
      <c r="NM161" s="37"/>
      <c r="NN161" s="37"/>
      <c r="NO161" s="37"/>
      <c r="NP161" s="37"/>
      <c r="NQ161" s="37"/>
      <c r="NR161" s="37"/>
      <c r="NS161" s="37"/>
      <c r="NT161" s="37"/>
      <c r="NU161" s="37"/>
      <c r="NV161" s="37"/>
      <c r="NW161" s="37"/>
      <c r="NX161" s="37"/>
      <c r="NY161" s="37"/>
      <c r="NZ161" s="37"/>
      <c r="OA161" s="37"/>
      <c r="OB161" s="37"/>
      <c r="OC161" s="37"/>
      <c r="OD161" s="37"/>
      <c r="OE161" s="37"/>
      <c r="OF161" s="37"/>
      <c r="OG161" s="37"/>
      <c r="OH161" s="37"/>
      <c r="OI161" s="37"/>
      <c r="OJ161" s="37"/>
      <c r="OK161" s="37"/>
      <c r="OL161" s="37"/>
      <c r="OM161" s="10"/>
    </row>
    <row r="162" spans="1:403" s="11" customFormat="1" x14ac:dyDescent="0.25">
      <c r="A162" s="11" t="s">
        <v>75</v>
      </c>
      <c r="B162" s="11" t="s">
        <v>244</v>
      </c>
      <c r="C162" s="29">
        <v>56009.116999999998</v>
      </c>
      <c r="D162" s="29">
        <v>49062.550999999999</v>
      </c>
      <c r="E162" s="29">
        <v>58162.504000000001</v>
      </c>
      <c r="F162" s="29">
        <v>60396.375</v>
      </c>
      <c r="G162" s="29">
        <v>78919.116999999998</v>
      </c>
      <c r="H162" s="29">
        <v>97412.937999999995</v>
      </c>
      <c r="I162" s="29">
        <v>39994.593999999997</v>
      </c>
      <c r="J162" s="29">
        <v>59618.641000000003</v>
      </c>
      <c r="K162" s="29">
        <v>52754.190999999999</v>
      </c>
      <c r="L162" s="29">
        <v>48466.133000000002</v>
      </c>
      <c r="M162" s="29">
        <v>32477.65</v>
      </c>
      <c r="N162" s="29">
        <v>47854.625</v>
      </c>
      <c r="O162" s="29">
        <v>112897.79700000001</v>
      </c>
      <c r="P162" s="29">
        <v>53067.004000000001</v>
      </c>
      <c r="Q162" s="29">
        <v>93744.460999999996</v>
      </c>
      <c r="R162" s="29">
        <v>68386.016000000003</v>
      </c>
      <c r="S162" s="29">
        <v>75018.812999999995</v>
      </c>
      <c r="T162" s="29">
        <v>35451.453000000001</v>
      </c>
      <c r="U162" s="29">
        <v>108975.69500000001</v>
      </c>
      <c r="V162" s="29">
        <v>82496.633000000002</v>
      </c>
      <c r="W162" s="29">
        <v>65091.273000000001</v>
      </c>
      <c r="X162" s="29">
        <v>75849.429999999993</v>
      </c>
      <c r="Y162" s="29">
        <v>36389.233999999997</v>
      </c>
      <c r="Z162" s="29">
        <v>43090.605000000003</v>
      </c>
      <c r="AA162" s="29">
        <v>61219.078000000001</v>
      </c>
      <c r="AB162" s="29">
        <v>55614.449000000001</v>
      </c>
      <c r="AC162" s="29">
        <v>42986.461000000003</v>
      </c>
      <c r="AD162" s="29">
        <v>73912.710999999996</v>
      </c>
      <c r="AE162" s="29">
        <v>88569.266000000003</v>
      </c>
      <c r="AF162" s="29">
        <v>63086.57</v>
      </c>
      <c r="AG162" s="29">
        <v>65536.726999999999</v>
      </c>
      <c r="AH162" s="29">
        <v>79288.960999999996</v>
      </c>
      <c r="AI162" s="29">
        <v>136489.20300000001</v>
      </c>
      <c r="AJ162" s="29">
        <v>81120.125</v>
      </c>
      <c r="AK162" s="29">
        <v>37288.652000000002</v>
      </c>
      <c r="AL162" s="29">
        <v>59068.523000000001</v>
      </c>
      <c r="AM162" s="29">
        <v>58408.218999999997</v>
      </c>
      <c r="AN162" s="29">
        <v>67958.391000000003</v>
      </c>
      <c r="AO162" s="29">
        <v>67752.422000000006</v>
      </c>
      <c r="AP162" s="29">
        <v>97898.593999999997</v>
      </c>
      <c r="AQ162" s="29">
        <v>52966.336000000003</v>
      </c>
      <c r="AR162" s="29">
        <v>153487.67199999999</v>
      </c>
      <c r="AS162" s="29">
        <v>67719.445000000007</v>
      </c>
      <c r="AT162" s="29">
        <v>65049.129000000001</v>
      </c>
      <c r="AU162" s="29">
        <v>74881.695000000007</v>
      </c>
      <c r="AV162" s="29">
        <v>66788.937999999995</v>
      </c>
      <c r="AW162" s="29">
        <v>15368.406000000001</v>
      </c>
      <c r="AX162" s="29">
        <v>43055.699000000001</v>
      </c>
      <c r="AY162" s="29">
        <v>69880.820000000007</v>
      </c>
      <c r="AZ162" s="29">
        <v>49710.688000000002</v>
      </c>
      <c r="BA162" s="29">
        <v>111065.469</v>
      </c>
      <c r="BB162" s="29">
        <v>94078.702999999994</v>
      </c>
      <c r="BC162" s="29">
        <v>54459.824000000001</v>
      </c>
      <c r="BD162" s="29">
        <v>49253.559000000001</v>
      </c>
      <c r="BE162" s="29">
        <v>44433.66</v>
      </c>
      <c r="BF162" s="29">
        <v>47708.074000000001</v>
      </c>
      <c r="BG162" s="29">
        <v>61114.328000000001</v>
      </c>
      <c r="BH162" s="29">
        <v>70259.429999999993</v>
      </c>
      <c r="BI162" s="29">
        <v>56151.112999999998</v>
      </c>
      <c r="BJ162" s="29">
        <v>81172.733999999997</v>
      </c>
      <c r="BK162" s="29">
        <v>56292.188000000002</v>
      </c>
      <c r="BL162" s="29">
        <v>18344.401999999998</v>
      </c>
      <c r="BM162" s="29">
        <v>59771.762000000002</v>
      </c>
      <c r="BN162" s="29">
        <v>84533.866999999998</v>
      </c>
      <c r="BO162" s="29">
        <v>53224.917999999998</v>
      </c>
      <c r="BP162" s="29">
        <v>46120.258000000002</v>
      </c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37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37"/>
      <c r="FV162" s="37"/>
      <c r="FW162" s="37"/>
      <c r="FX162" s="37"/>
      <c r="FY162" s="37"/>
      <c r="FZ162" s="37"/>
      <c r="GA162" s="37"/>
      <c r="GB162" s="37"/>
      <c r="GC162" s="37"/>
      <c r="GD162" s="37"/>
      <c r="GE162" s="37"/>
      <c r="GF162" s="37"/>
      <c r="GG162" s="37"/>
      <c r="GH162" s="37"/>
      <c r="GI162" s="37"/>
      <c r="GJ162" s="37"/>
      <c r="GK162" s="37"/>
      <c r="GL162" s="37"/>
      <c r="GM162" s="37"/>
      <c r="GN162" s="37"/>
      <c r="GO162" s="37"/>
      <c r="GP162" s="37"/>
      <c r="GQ162" s="37"/>
      <c r="GR162" s="37"/>
      <c r="GS162" s="37"/>
      <c r="GT162" s="37"/>
      <c r="GU162" s="37"/>
      <c r="GV162" s="37"/>
      <c r="GW162" s="37"/>
      <c r="GX162" s="37"/>
      <c r="GY162" s="37"/>
      <c r="GZ162" s="37"/>
      <c r="HA162" s="37"/>
      <c r="HB162" s="37"/>
      <c r="HC162" s="37"/>
      <c r="HD162" s="37"/>
      <c r="HE162" s="37"/>
      <c r="HF162" s="37"/>
      <c r="HG162" s="37"/>
      <c r="HH162" s="37"/>
      <c r="HI162" s="37"/>
      <c r="HJ162" s="37"/>
      <c r="HK162" s="37"/>
      <c r="HL162" s="37"/>
      <c r="HM162" s="37"/>
      <c r="HN162" s="37"/>
      <c r="HO162" s="37"/>
      <c r="HP162" s="37"/>
      <c r="HQ162" s="37"/>
      <c r="HR162" s="37"/>
      <c r="HS162" s="37"/>
      <c r="HT162" s="37"/>
      <c r="HU162" s="37"/>
      <c r="HV162" s="37"/>
      <c r="HW162" s="37"/>
      <c r="HX162" s="37"/>
      <c r="HY162" s="37"/>
      <c r="HZ162" s="37"/>
      <c r="IA162" s="37"/>
      <c r="IB162" s="37"/>
      <c r="IC162" s="37"/>
      <c r="ID162" s="37"/>
      <c r="IE162" s="37"/>
      <c r="IF162" s="37"/>
      <c r="IG162" s="37"/>
      <c r="IH162" s="37"/>
      <c r="II162" s="37"/>
      <c r="IJ162" s="37"/>
      <c r="IK162" s="37"/>
      <c r="IL162" s="37"/>
      <c r="IM162" s="37"/>
      <c r="IN162" s="37"/>
      <c r="IO162" s="37"/>
      <c r="IP162" s="37"/>
      <c r="IQ162" s="37"/>
      <c r="IR162" s="37"/>
      <c r="IS162" s="37"/>
      <c r="IT162" s="37"/>
      <c r="IU162" s="37"/>
      <c r="IV162" s="37"/>
      <c r="IW162" s="37"/>
      <c r="IX162" s="37"/>
      <c r="IY162" s="37"/>
      <c r="IZ162" s="37"/>
      <c r="JA162" s="37"/>
      <c r="JB162" s="37"/>
      <c r="JC162" s="37"/>
      <c r="JD162" s="37"/>
      <c r="JE162" s="37"/>
      <c r="JF162" s="37"/>
      <c r="JG162" s="37"/>
      <c r="JH162" s="37"/>
      <c r="JI162" s="37"/>
      <c r="JJ162" s="37"/>
      <c r="JK162" s="37"/>
      <c r="JL162" s="37"/>
      <c r="JM162" s="37"/>
      <c r="JN162" s="37"/>
      <c r="JO162" s="37"/>
      <c r="JP162" s="37"/>
      <c r="JQ162" s="37"/>
      <c r="JR162" s="37"/>
      <c r="JS162" s="37"/>
      <c r="JT162" s="37"/>
      <c r="JU162" s="37"/>
      <c r="JV162" s="37"/>
      <c r="JW162" s="37"/>
      <c r="JX162" s="37"/>
      <c r="JY162" s="37"/>
      <c r="JZ162" s="37"/>
      <c r="KA162" s="37"/>
      <c r="KB162" s="37"/>
      <c r="KC162" s="37"/>
      <c r="KD162" s="37"/>
      <c r="KE162" s="37"/>
      <c r="KF162" s="37"/>
      <c r="KG162" s="37"/>
      <c r="KH162" s="37"/>
      <c r="KI162" s="37"/>
      <c r="KJ162" s="37"/>
      <c r="KK162" s="37"/>
      <c r="KL162" s="37"/>
      <c r="KM162" s="37"/>
      <c r="KN162" s="37"/>
      <c r="KO162" s="37"/>
      <c r="KP162" s="37"/>
      <c r="KQ162" s="37"/>
      <c r="KR162" s="37"/>
      <c r="KS162" s="37"/>
      <c r="KT162" s="37"/>
      <c r="KU162" s="37"/>
      <c r="KV162" s="37"/>
      <c r="KW162" s="37"/>
      <c r="KX162" s="37"/>
      <c r="KY162" s="37"/>
      <c r="KZ162" s="37"/>
      <c r="LA162" s="37"/>
      <c r="LB162" s="37"/>
      <c r="LC162" s="37"/>
      <c r="LD162" s="37"/>
      <c r="LE162" s="37"/>
      <c r="LF162" s="37"/>
      <c r="LG162" s="37"/>
      <c r="LH162" s="37"/>
      <c r="LI162" s="37"/>
      <c r="LJ162" s="37"/>
      <c r="LK162" s="37"/>
      <c r="LL162" s="37"/>
      <c r="LM162" s="37"/>
      <c r="LN162" s="37"/>
      <c r="LO162" s="37"/>
      <c r="LP162" s="37"/>
      <c r="LQ162" s="37"/>
      <c r="LR162" s="37"/>
      <c r="LS162" s="37"/>
      <c r="LT162" s="37"/>
      <c r="LU162" s="37"/>
      <c r="LV162" s="37"/>
      <c r="LW162" s="37"/>
      <c r="LX162" s="37"/>
      <c r="LY162" s="37"/>
      <c r="LZ162" s="37"/>
      <c r="MA162" s="37"/>
      <c r="MB162" s="37"/>
      <c r="MC162" s="37"/>
      <c r="MD162" s="37"/>
      <c r="ME162" s="37"/>
      <c r="MF162" s="37"/>
      <c r="MG162" s="37"/>
      <c r="MH162" s="37"/>
      <c r="MI162" s="37"/>
      <c r="MJ162" s="37"/>
      <c r="MK162" s="37"/>
      <c r="ML162" s="37"/>
      <c r="MM162" s="37"/>
      <c r="MN162" s="37"/>
      <c r="MO162" s="37"/>
      <c r="MP162" s="37"/>
      <c r="MQ162" s="37"/>
      <c r="MR162" s="37"/>
      <c r="MS162" s="37"/>
      <c r="MT162" s="37"/>
      <c r="MU162" s="37"/>
      <c r="MV162" s="37"/>
      <c r="MW162" s="37"/>
      <c r="MX162" s="37"/>
      <c r="MY162" s="37"/>
      <c r="MZ162" s="37"/>
      <c r="NA162" s="37"/>
      <c r="NB162" s="37"/>
      <c r="NC162" s="37"/>
      <c r="ND162" s="37"/>
      <c r="NE162" s="37"/>
      <c r="NF162" s="37"/>
      <c r="NG162" s="37"/>
      <c r="NH162" s="37"/>
      <c r="NI162" s="37"/>
      <c r="NJ162" s="37"/>
      <c r="NK162" s="37"/>
      <c r="NL162" s="37"/>
      <c r="NM162" s="37"/>
      <c r="NN162" s="37"/>
      <c r="NO162" s="37"/>
      <c r="NP162" s="37"/>
      <c r="NQ162" s="37"/>
      <c r="NR162" s="37"/>
      <c r="NS162" s="37"/>
      <c r="NT162" s="37"/>
      <c r="NU162" s="37"/>
      <c r="NV162" s="37"/>
      <c r="NW162" s="37"/>
      <c r="NX162" s="37"/>
      <c r="NY162" s="37"/>
      <c r="NZ162" s="37"/>
      <c r="OA162" s="37"/>
      <c r="OB162" s="37"/>
      <c r="OC162" s="37"/>
      <c r="OD162" s="37"/>
      <c r="OE162" s="37"/>
      <c r="OF162" s="37"/>
      <c r="OG162" s="37"/>
      <c r="OH162" s="37"/>
      <c r="OI162" s="37"/>
      <c r="OJ162" s="37"/>
      <c r="OK162" s="37"/>
      <c r="OL162" s="37"/>
      <c r="OM162" s="12"/>
    </row>
    <row r="163" spans="1:403" s="9" customFormat="1" x14ac:dyDescent="0.25">
      <c r="A163" s="9" t="s">
        <v>75</v>
      </c>
      <c r="B163" s="9" t="s">
        <v>245</v>
      </c>
      <c r="C163" s="31">
        <v>37148.949000000001</v>
      </c>
      <c r="D163" s="31">
        <v>40679.925999999999</v>
      </c>
      <c r="E163" s="31">
        <v>59103.98</v>
      </c>
      <c r="F163" s="31">
        <v>46905.612999999998</v>
      </c>
      <c r="G163" s="31">
        <v>40299.273000000001</v>
      </c>
      <c r="H163" s="31">
        <v>88911.906000000003</v>
      </c>
      <c r="I163" s="31">
        <v>31457.254000000001</v>
      </c>
      <c r="J163" s="31">
        <v>61747.391000000003</v>
      </c>
      <c r="K163" s="31">
        <v>38081.434000000001</v>
      </c>
      <c r="L163" s="31">
        <v>46680.824000000001</v>
      </c>
      <c r="M163" s="31">
        <v>41762.906000000003</v>
      </c>
      <c r="N163" s="31">
        <v>46813.671999999999</v>
      </c>
      <c r="O163" s="31">
        <v>54594.605000000003</v>
      </c>
      <c r="P163" s="31">
        <v>36854.222999999998</v>
      </c>
      <c r="Q163" s="31">
        <v>57244.387000000002</v>
      </c>
      <c r="R163" s="31">
        <v>32371.208999999999</v>
      </c>
      <c r="S163" s="31">
        <v>59772.188000000002</v>
      </c>
      <c r="T163" s="31">
        <v>36240.644999999997</v>
      </c>
      <c r="U163" s="31">
        <v>55986.773000000001</v>
      </c>
      <c r="V163" s="31">
        <v>38764.964999999997</v>
      </c>
      <c r="W163" s="31">
        <v>39556.358999999997</v>
      </c>
      <c r="X163" s="31">
        <v>49305.879000000001</v>
      </c>
      <c r="Y163" s="31">
        <v>30534.162</v>
      </c>
      <c r="Z163" s="31">
        <v>32527.690999999999</v>
      </c>
      <c r="AA163" s="31">
        <v>38454.714999999997</v>
      </c>
      <c r="AB163" s="31">
        <v>38065.019999999997</v>
      </c>
      <c r="AC163" s="31">
        <v>35785.421999999999</v>
      </c>
      <c r="AD163" s="31">
        <v>43398.644999999997</v>
      </c>
      <c r="AE163" s="31">
        <v>42380.141000000003</v>
      </c>
      <c r="AF163" s="31">
        <v>39191.241999999998</v>
      </c>
      <c r="AG163" s="31">
        <v>47093.413999999997</v>
      </c>
      <c r="AH163" s="31">
        <v>45997.796999999999</v>
      </c>
      <c r="AI163" s="31">
        <v>79816.875</v>
      </c>
      <c r="AJ163" s="31">
        <v>46535.18</v>
      </c>
      <c r="AK163" s="31">
        <v>29023.186000000002</v>
      </c>
      <c r="AL163" s="31">
        <v>41138.394999999997</v>
      </c>
      <c r="AM163" s="31">
        <v>39845.652000000002</v>
      </c>
      <c r="AN163" s="31">
        <v>43131.43</v>
      </c>
      <c r="AO163" s="31">
        <v>54253.508000000002</v>
      </c>
      <c r="AP163" s="31">
        <v>54940.120999999999</v>
      </c>
      <c r="AQ163" s="31">
        <v>36392.711000000003</v>
      </c>
      <c r="AR163" s="31">
        <v>65952.016000000003</v>
      </c>
      <c r="AS163" s="31">
        <v>40792.175999999999</v>
      </c>
      <c r="AT163" s="31">
        <v>44401.093999999997</v>
      </c>
      <c r="AU163" s="31">
        <v>46541.809000000001</v>
      </c>
      <c r="AV163" s="31">
        <v>40794.355000000003</v>
      </c>
      <c r="AW163" s="31">
        <v>23193.51</v>
      </c>
      <c r="AX163" s="31">
        <v>24347.013999999999</v>
      </c>
      <c r="AY163" s="31">
        <v>48979.667999999998</v>
      </c>
      <c r="AZ163" s="31">
        <v>41606.112999999998</v>
      </c>
      <c r="BA163" s="31">
        <v>68300.664000000004</v>
      </c>
      <c r="BB163" s="31">
        <v>43991.449000000001</v>
      </c>
      <c r="BC163" s="31">
        <v>42961.25</v>
      </c>
      <c r="BD163" s="31">
        <v>44751.737999999998</v>
      </c>
      <c r="BE163" s="31">
        <v>37536.879000000001</v>
      </c>
      <c r="BF163" s="31">
        <v>32798.101999999999</v>
      </c>
      <c r="BG163" s="31">
        <v>47368.788999999997</v>
      </c>
      <c r="BH163" s="31">
        <v>32237.021000000001</v>
      </c>
      <c r="BI163" s="31">
        <v>32792.25</v>
      </c>
      <c r="BJ163" s="31">
        <v>50786.464999999997</v>
      </c>
      <c r="BK163" s="31">
        <v>49627.921999999999</v>
      </c>
      <c r="BL163" s="31">
        <v>21748.096000000001</v>
      </c>
      <c r="BM163" s="31">
        <v>43712.516000000003</v>
      </c>
      <c r="BN163" s="31">
        <v>44918.555</v>
      </c>
      <c r="BO163" s="31">
        <v>35776.957000000002</v>
      </c>
      <c r="BP163" s="31">
        <v>34527.144999999997</v>
      </c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  <c r="EP163" s="37"/>
      <c r="EQ163" s="37"/>
      <c r="ER163" s="37"/>
      <c r="ES163" s="37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37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37"/>
      <c r="FV163" s="37"/>
      <c r="FW163" s="37"/>
      <c r="FX163" s="37"/>
      <c r="FY163" s="37"/>
      <c r="FZ163" s="37"/>
      <c r="GA163" s="37"/>
      <c r="GB163" s="37"/>
      <c r="GC163" s="37"/>
      <c r="GD163" s="37"/>
      <c r="GE163" s="37"/>
      <c r="GF163" s="37"/>
      <c r="GG163" s="37"/>
      <c r="GH163" s="37"/>
      <c r="GI163" s="37"/>
      <c r="GJ163" s="37"/>
      <c r="GK163" s="37"/>
      <c r="GL163" s="37"/>
      <c r="GM163" s="37"/>
      <c r="GN163" s="37"/>
      <c r="GO163" s="37"/>
      <c r="GP163" s="37"/>
      <c r="GQ163" s="37"/>
      <c r="GR163" s="37"/>
      <c r="GS163" s="37"/>
      <c r="GT163" s="37"/>
      <c r="GU163" s="37"/>
      <c r="GV163" s="37"/>
      <c r="GW163" s="37"/>
      <c r="GX163" s="37"/>
      <c r="GY163" s="37"/>
      <c r="GZ163" s="37"/>
      <c r="HA163" s="37"/>
      <c r="HB163" s="37"/>
      <c r="HC163" s="37"/>
      <c r="HD163" s="37"/>
      <c r="HE163" s="37"/>
      <c r="HF163" s="37"/>
      <c r="HG163" s="37"/>
      <c r="HH163" s="37"/>
      <c r="HI163" s="37"/>
      <c r="HJ163" s="37"/>
      <c r="HK163" s="37"/>
      <c r="HL163" s="37"/>
      <c r="HM163" s="37"/>
      <c r="HN163" s="37"/>
      <c r="HO163" s="37"/>
      <c r="HP163" s="37"/>
      <c r="HQ163" s="37"/>
      <c r="HR163" s="37"/>
      <c r="HS163" s="37"/>
      <c r="HT163" s="37"/>
      <c r="HU163" s="37"/>
      <c r="HV163" s="37"/>
      <c r="HW163" s="37"/>
      <c r="HX163" s="37"/>
      <c r="HY163" s="37"/>
      <c r="HZ163" s="37"/>
      <c r="IA163" s="37"/>
      <c r="IB163" s="37"/>
      <c r="IC163" s="37"/>
      <c r="ID163" s="37"/>
      <c r="IE163" s="37"/>
      <c r="IF163" s="37"/>
      <c r="IG163" s="37"/>
      <c r="IH163" s="37"/>
      <c r="II163" s="37"/>
      <c r="IJ163" s="37"/>
      <c r="IK163" s="37"/>
      <c r="IL163" s="37"/>
      <c r="IM163" s="37"/>
      <c r="IN163" s="37"/>
      <c r="IO163" s="37"/>
      <c r="IP163" s="37"/>
      <c r="IQ163" s="37"/>
      <c r="IR163" s="37"/>
      <c r="IS163" s="37"/>
      <c r="IT163" s="37"/>
      <c r="IU163" s="37"/>
      <c r="IV163" s="37"/>
      <c r="IW163" s="37"/>
      <c r="IX163" s="37"/>
      <c r="IY163" s="37"/>
      <c r="IZ163" s="37"/>
      <c r="JA163" s="37"/>
      <c r="JB163" s="37"/>
      <c r="JC163" s="37"/>
      <c r="JD163" s="37"/>
      <c r="JE163" s="37"/>
      <c r="JF163" s="37"/>
      <c r="JG163" s="37"/>
      <c r="JH163" s="37"/>
      <c r="JI163" s="37"/>
      <c r="JJ163" s="37"/>
      <c r="JK163" s="37"/>
      <c r="JL163" s="37"/>
      <c r="JM163" s="37"/>
      <c r="JN163" s="37"/>
      <c r="JO163" s="37"/>
      <c r="JP163" s="37"/>
      <c r="JQ163" s="37"/>
      <c r="JR163" s="37"/>
      <c r="JS163" s="37"/>
      <c r="JT163" s="37"/>
      <c r="JU163" s="37"/>
      <c r="JV163" s="37"/>
      <c r="JW163" s="37"/>
      <c r="JX163" s="37"/>
      <c r="JY163" s="37"/>
      <c r="JZ163" s="37"/>
      <c r="KA163" s="37"/>
      <c r="KB163" s="37"/>
      <c r="KC163" s="37"/>
      <c r="KD163" s="37"/>
      <c r="KE163" s="37"/>
      <c r="KF163" s="37"/>
      <c r="KG163" s="37"/>
      <c r="KH163" s="37"/>
      <c r="KI163" s="37"/>
      <c r="KJ163" s="37"/>
      <c r="KK163" s="37"/>
      <c r="KL163" s="37"/>
      <c r="KM163" s="37"/>
      <c r="KN163" s="37"/>
      <c r="KO163" s="37"/>
      <c r="KP163" s="37"/>
      <c r="KQ163" s="37"/>
      <c r="KR163" s="37"/>
      <c r="KS163" s="37"/>
      <c r="KT163" s="37"/>
      <c r="KU163" s="37"/>
      <c r="KV163" s="37"/>
      <c r="KW163" s="37"/>
      <c r="KX163" s="37"/>
      <c r="KY163" s="37"/>
      <c r="KZ163" s="37"/>
      <c r="LA163" s="37"/>
      <c r="LB163" s="37"/>
      <c r="LC163" s="37"/>
      <c r="LD163" s="37"/>
      <c r="LE163" s="37"/>
      <c r="LF163" s="37"/>
      <c r="LG163" s="37"/>
      <c r="LH163" s="37"/>
      <c r="LI163" s="37"/>
      <c r="LJ163" s="37"/>
      <c r="LK163" s="37"/>
      <c r="LL163" s="37"/>
      <c r="LM163" s="37"/>
      <c r="LN163" s="37"/>
      <c r="LO163" s="37"/>
      <c r="LP163" s="37"/>
      <c r="LQ163" s="37"/>
      <c r="LR163" s="37"/>
      <c r="LS163" s="37"/>
      <c r="LT163" s="37"/>
      <c r="LU163" s="37"/>
      <c r="LV163" s="37"/>
      <c r="LW163" s="37"/>
      <c r="LX163" s="37"/>
      <c r="LY163" s="37"/>
      <c r="LZ163" s="37"/>
      <c r="MA163" s="37"/>
      <c r="MB163" s="37"/>
      <c r="MC163" s="37"/>
      <c r="MD163" s="37"/>
      <c r="ME163" s="37"/>
      <c r="MF163" s="37"/>
      <c r="MG163" s="37"/>
      <c r="MH163" s="37"/>
      <c r="MI163" s="37"/>
      <c r="MJ163" s="37"/>
      <c r="MK163" s="37"/>
      <c r="ML163" s="37"/>
      <c r="MM163" s="37"/>
      <c r="MN163" s="37"/>
      <c r="MO163" s="37"/>
      <c r="MP163" s="37"/>
      <c r="MQ163" s="37"/>
      <c r="MR163" s="37"/>
      <c r="MS163" s="37"/>
      <c r="MT163" s="37"/>
      <c r="MU163" s="37"/>
      <c r="MV163" s="37"/>
      <c r="MW163" s="37"/>
      <c r="MX163" s="37"/>
      <c r="MY163" s="37"/>
      <c r="MZ163" s="37"/>
      <c r="NA163" s="37"/>
      <c r="NB163" s="37"/>
      <c r="NC163" s="37"/>
      <c r="ND163" s="37"/>
      <c r="NE163" s="37"/>
      <c r="NF163" s="37"/>
      <c r="NG163" s="37"/>
      <c r="NH163" s="37"/>
      <c r="NI163" s="37"/>
      <c r="NJ163" s="37"/>
      <c r="NK163" s="37"/>
      <c r="NL163" s="37"/>
      <c r="NM163" s="37"/>
      <c r="NN163" s="37"/>
      <c r="NO163" s="37"/>
      <c r="NP163" s="37"/>
      <c r="NQ163" s="37"/>
      <c r="NR163" s="37"/>
      <c r="NS163" s="37"/>
      <c r="NT163" s="37"/>
      <c r="NU163" s="37"/>
      <c r="NV163" s="37"/>
      <c r="NW163" s="37"/>
      <c r="NX163" s="37"/>
      <c r="NY163" s="37"/>
      <c r="NZ163" s="37"/>
      <c r="OA163" s="37"/>
      <c r="OB163" s="37"/>
      <c r="OC163" s="37"/>
      <c r="OD163" s="37"/>
      <c r="OE163" s="37"/>
      <c r="OF163" s="37"/>
      <c r="OG163" s="37"/>
      <c r="OH163" s="37"/>
      <c r="OI163" s="37"/>
      <c r="OJ163" s="37"/>
      <c r="OK163" s="37"/>
      <c r="OL163" s="37"/>
      <c r="OM163" s="10"/>
    </row>
    <row r="164" spans="1:403" s="11" customFormat="1" x14ac:dyDescent="0.25">
      <c r="A164" s="11" t="s">
        <v>75</v>
      </c>
      <c r="B164" s="11" t="s">
        <v>246</v>
      </c>
      <c r="C164" s="29">
        <v>10801.272999999999</v>
      </c>
      <c r="D164" s="29">
        <v>7289.7929999999997</v>
      </c>
      <c r="E164" s="29">
        <v>7714</v>
      </c>
      <c r="F164" s="29">
        <v>10609.12</v>
      </c>
      <c r="G164" s="29">
        <v>12813.949000000001</v>
      </c>
      <c r="H164" s="29">
        <v>14222.704</v>
      </c>
      <c r="I164" s="29">
        <v>8826.7739999999994</v>
      </c>
      <c r="J164" s="29">
        <v>12907.978999999999</v>
      </c>
      <c r="K164" s="29">
        <v>9351.1830000000009</v>
      </c>
      <c r="L164" s="29">
        <v>7843.3249999999998</v>
      </c>
      <c r="M164" s="29">
        <v>4621.6059999999998</v>
      </c>
      <c r="N164" s="29">
        <v>8768.8449999999993</v>
      </c>
      <c r="O164" s="29">
        <v>9414.4</v>
      </c>
      <c r="P164" s="29">
        <v>10432.678</v>
      </c>
      <c r="Q164" s="29">
        <v>15639.174000000001</v>
      </c>
      <c r="R164" s="29">
        <v>13481.691999999999</v>
      </c>
      <c r="S164" s="29">
        <v>12544.736999999999</v>
      </c>
      <c r="T164" s="29">
        <v>5631.8310000000001</v>
      </c>
      <c r="U164" s="29">
        <v>6407.5209999999997</v>
      </c>
      <c r="V164" s="29">
        <v>11080.272999999999</v>
      </c>
      <c r="W164" s="29">
        <v>13093.531000000001</v>
      </c>
      <c r="X164" s="29">
        <v>12193.282999999999</v>
      </c>
      <c r="Y164" s="29">
        <v>4972.0110000000004</v>
      </c>
      <c r="Z164" s="29">
        <v>9078.3520000000008</v>
      </c>
      <c r="AA164" s="29">
        <v>5437.8379999999997</v>
      </c>
      <c r="AB164" s="29">
        <v>11199.056</v>
      </c>
      <c r="AC164" s="29">
        <v>5758.5069999999996</v>
      </c>
      <c r="AD164" s="29">
        <v>11244.716</v>
      </c>
      <c r="AE164" s="29">
        <v>14076.249</v>
      </c>
      <c r="AF164" s="29">
        <v>9047.8960000000006</v>
      </c>
      <c r="AG164" s="29">
        <v>11083.174999999999</v>
      </c>
      <c r="AH164" s="29">
        <v>14005.887000000001</v>
      </c>
      <c r="AI164" s="29">
        <v>18621.548999999999</v>
      </c>
      <c r="AJ164" s="29">
        <v>12988.552</v>
      </c>
      <c r="AK164" s="29">
        <v>6802.6580000000004</v>
      </c>
      <c r="AL164" s="29">
        <v>7339.56</v>
      </c>
      <c r="AM164" s="29">
        <v>1516.1130000000001</v>
      </c>
      <c r="AN164" s="29">
        <v>11292.674000000001</v>
      </c>
      <c r="AO164" s="29">
        <v>11161.721</v>
      </c>
      <c r="AP164" s="29">
        <v>17174.396000000001</v>
      </c>
      <c r="AQ164" s="29">
        <v>10380.696</v>
      </c>
      <c r="AR164" s="29">
        <v>17051.947</v>
      </c>
      <c r="AS164" s="29">
        <v>13234.15</v>
      </c>
      <c r="AT164" s="29">
        <v>9410.527</v>
      </c>
      <c r="AU164" s="29">
        <v>11983.021000000001</v>
      </c>
      <c r="AV164" s="29">
        <v>10353.700000000001</v>
      </c>
      <c r="AW164" s="29">
        <v>3734.085</v>
      </c>
      <c r="AX164" s="29">
        <v>10667.805</v>
      </c>
      <c r="AY164" s="29">
        <v>11163.019</v>
      </c>
      <c r="AZ164" s="29">
        <v>8946.3410000000003</v>
      </c>
      <c r="BA164" s="29">
        <v>10786.217000000001</v>
      </c>
      <c r="BB164" s="29">
        <v>13917.074000000001</v>
      </c>
      <c r="BC164" s="29">
        <v>9348.4940000000006</v>
      </c>
      <c r="BD164" s="29">
        <v>7795.7280000000001</v>
      </c>
      <c r="BE164" s="29">
        <v>8055.7629999999999</v>
      </c>
      <c r="BF164" s="29">
        <v>10315.26</v>
      </c>
      <c r="BG164" s="29">
        <v>9416.2649999999994</v>
      </c>
      <c r="BH164" s="29">
        <v>15901.253000000001</v>
      </c>
      <c r="BI164" s="29">
        <v>10695.304</v>
      </c>
      <c r="BJ164" s="29">
        <v>13051.897999999999</v>
      </c>
      <c r="BK164" s="29">
        <v>6147.7489999999998</v>
      </c>
      <c r="BL164" s="29">
        <v>3663.4650000000001</v>
      </c>
      <c r="BM164" s="29">
        <v>9309.1149999999998</v>
      </c>
      <c r="BN164" s="29">
        <v>13102.966</v>
      </c>
      <c r="BO164" s="29">
        <v>7573.223</v>
      </c>
      <c r="BP164" s="29">
        <v>7686.9520000000002</v>
      </c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  <c r="EP164" s="37"/>
      <c r="EQ164" s="37"/>
      <c r="ER164" s="37"/>
      <c r="ES164" s="37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37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37"/>
      <c r="FV164" s="37"/>
      <c r="FW164" s="37"/>
      <c r="FX164" s="37"/>
      <c r="FY164" s="37"/>
      <c r="FZ164" s="37"/>
      <c r="GA164" s="37"/>
      <c r="GB164" s="37"/>
      <c r="GC164" s="37"/>
      <c r="GD164" s="37"/>
      <c r="GE164" s="37"/>
      <c r="GF164" s="37"/>
      <c r="GG164" s="37"/>
      <c r="GH164" s="37"/>
      <c r="GI164" s="37"/>
      <c r="GJ164" s="37"/>
      <c r="GK164" s="37"/>
      <c r="GL164" s="37"/>
      <c r="GM164" s="37"/>
      <c r="GN164" s="37"/>
      <c r="GO164" s="37"/>
      <c r="GP164" s="37"/>
      <c r="GQ164" s="37"/>
      <c r="GR164" s="37"/>
      <c r="GS164" s="37"/>
      <c r="GT164" s="37"/>
      <c r="GU164" s="37"/>
      <c r="GV164" s="37"/>
      <c r="GW164" s="37"/>
      <c r="GX164" s="37"/>
      <c r="GY164" s="37"/>
      <c r="GZ164" s="37"/>
      <c r="HA164" s="37"/>
      <c r="HB164" s="37"/>
      <c r="HC164" s="37"/>
      <c r="HD164" s="37"/>
      <c r="HE164" s="37"/>
      <c r="HF164" s="37"/>
      <c r="HG164" s="37"/>
      <c r="HH164" s="37"/>
      <c r="HI164" s="37"/>
      <c r="HJ164" s="37"/>
      <c r="HK164" s="37"/>
      <c r="HL164" s="37"/>
      <c r="HM164" s="37"/>
      <c r="HN164" s="37"/>
      <c r="HO164" s="37"/>
      <c r="HP164" s="37"/>
      <c r="HQ164" s="37"/>
      <c r="HR164" s="37"/>
      <c r="HS164" s="37"/>
      <c r="HT164" s="37"/>
      <c r="HU164" s="37"/>
      <c r="HV164" s="37"/>
      <c r="HW164" s="37"/>
      <c r="HX164" s="37"/>
      <c r="HY164" s="37"/>
      <c r="HZ164" s="37"/>
      <c r="IA164" s="37"/>
      <c r="IB164" s="37"/>
      <c r="IC164" s="37"/>
      <c r="ID164" s="37"/>
      <c r="IE164" s="37"/>
      <c r="IF164" s="37"/>
      <c r="IG164" s="37"/>
      <c r="IH164" s="37"/>
      <c r="II164" s="37"/>
      <c r="IJ164" s="37"/>
      <c r="IK164" s="37"/>
      <c r="IL164" s="37"/>
      <c r="IM164" s="37"/>
      <c r="IN164" s="37"/>
      <c r="IO164" s="37"/>
      <c r="IP164" s="37"/>
      <c r="IQ164" s="37"/>
      <c r="IR164" s="37"/>
      <c r="IS164" s="37"/>
      <c r="IT164" s="37"/>
      <c r="IU164" s="37"/>
      <c r="IV164" s="37"/>
      <c r="IW164" s="37"/>
      <c r="IX164" s="37"/>
      <c r="IY164" s="37"/>
      <c r="IZ164" s="37"/>
      <c r="JA164" s="37"/>
      <c r="JB164" s="37"/>
      <c r="JC164" s="37"/>
      <c r="JD164" s="37"/>
      <c r="JE164" s="37"/>
      <c r="JF164" s="37"/>
      <c r="JG164" s="37"/>
      <c r="JH164" s="37"/>
      <c r="JI164" s="37"/>
      <c r="JJ164" s="37"/>
      <c r="JK164" s="37"/>
      <c r="JL164" s="37"/>
      <c r="JM164" s="37"/>
      <c r="JN164" s="37"/>
      <c r="JO164" s="37"/>
      <c r="JP164" s="37"/>
      <c r="JQ164" s="37"/>
      <c r="JR164" s="37"/>
      <c r="JS164" s="37"/>
      <c r="JT164" s="37"/>
      <c r="JU164" s="37"/>
      <c r="JV164" s="37"/>
      <c r="JW164" s="37"/>
      <c r="JX164" s="37"/>
      <c r="JY164" s="37"/>
      <c r="JZ164" s="37"/>
      <c r="KA164" s="37"/>
      <c r="KB164" s="37"/>
      <c r="KC164" s="37"/>
      <c r="KD164" s="37"/>
      <c r="KE164" s="37"/>
      <c r="KF164" s="37"/>
      <c r="KG164" s="37"/>
      <c r="KH164" s="37"/>
      <c r="KI164" s="37"/>
      <c r="KJ164" s="37"/>
      <c r="KK164" s="37"/>
      <c r="KL164" s="37"/>
      <c r="KM164" s="37"/>
      <c r="KN164" s="37"/>
      <c r="KO164" s="37"/>
      <c r="KP164" s="37"/>
      <c r="KQ164" s="37"/>
      <c r="KR164" s="37"/>
      <c r="KS164" s="37"/>
      <c r="KT164" s="37"/>
      <c r="KU164" s="37"/>
      <c r="KV164" s="37"/>
      <c r="KW164" s="37"/>
      <c r="KX164" s="37"/>
      <c r="KY164" s="37"/>
      <c r="KZ164" s="37"/>
      <c r="LA164" s="37"/>
      <c r="LB164" s="37"/>
      <c r="LC164" s="37"/>
      <c r="LD164" s="37"/>
      <c r="LE164" s="37"/>
      <c r="LF164" s="37"/>
      <c r="LG164" s="37"/>
      <c r="LH164" s="37"/>
      <c r="LI164" s="37"/>
      <c r="LJ164" s="37"/>
      <c r="LK164" s="37"/>
      <c r="LL164" s="37"/>
      <c r="LM164" s="37"/>
      <c r="LN164" s="37"/>
      <c r="LO164" s="37"/>
      <c r="LP164" s="37"/>
      <c r="LQ164" s="37"/>
      <c r="LR164" s="37"/>
      <c r="LS164" s="37"/>
      <c r="LT164" s="37"/>
      <c r="LU164" s="37"/>
      <c r="LV164" s="37"/>
      <c r="LW164" s="37"/>
      <c r="LX164" s="37"/>
      <c r="LY164" s="37"/>
      <c r="LZ164" s="37"/>
      <c r="MA164" s="37"/>
      <c r="MB164" s="37"/>
      <c r="MC164" s="37"/>
      <c r="MD164" s="37"/>
      <c r="ME164" s="37"/>
      <c r="MF164" s="37"/>
      <c r="MG164" s="37"/>
      <c r="MH164" s="37"/>
      <c r="MI164" s="37"/>
      <c r="MJ164" s="37"/>
      <c r="MK164" s="37"/>
      <c r="ML164" s="37"/>
      <c r="MM164" s="37"/>
      <c r="MN164" s="37"/>
      <c r="MO164" s="37"/>
      <c r="MP164" s="37"/>
      <c r="MQ164" s="37"/>
      <c r="MR164" s="37"/>
      <c r="MS164" s="37"/>
      <c r="MT164" s="37"/>
      <c r="MU164" s="37"/>
      <c r="MV164" s="37"/>
      <c r="MW164" s="37"/>
      <c r="MX164" s="37"/>
      <c r="MY164" s="37"/>
      <c r="MZ164" s="37"/>
      <c r="NA164" s="37"/>
      <c r="NB164" s="37"/>
      <c r="NC164" s="37"/>
      <c r="ND164" s="37"/>
      <c r="NE164" s="37"/>
      <c r="NF164" s="37"/>
      <c r="NG164" s="37"/>
      <c r="NH164" s="37"/>
      <c r="NI164" s="37"/>
      <c r="NJ164" s="37"/>
      <c r="NK164" s="37"/>
      <c r="NL164" s="37"/>
      <c r="NM164" s="37"/>
      <c r="NN164" s="37"/>
      <c r="NO164" s="37"/>
      <c r="NP164" s="37"/>
      <c r="NQ164" s="37"/>
      <c r="NR164" s="37"/>
      <c r="NS164" s="37"/>
      <c r="NT164" s="37"/>
      <c r="NU164" s="37"/>
      <c r="NV164" s="37"/>
      <c r="NW164" s="37"/>
      <c r="NX164" s="37"/>
      <c r="NY164" s="37"/>
      <c r="NZ164" s="37"/>
      <c r="OA164" s="37"/>
      <c r="OB164" s="37"/>
      <c r="OC164" s="37"/>
      <c r="OD164" s="37"/>
      <c r="OE164" s="37"/>
      <c r="OF164" s="37"/>
      <c r="OG164" s="37"/>
      <c r="OH164" s="37"/>
      <c r="OI164" s="37"/>
      <c r="OJ164" s="37"/>
      <c r="OK164" s="37"/>
      <c r="OL164" s="37"/>
      <c r="OM164" s="12"/>
    </row>
    <row r="165" spans="1:403" s="9" customFormat="1" x14ac:dyDescent="0.25">
      <c r="A165" s="9" t="s">
        <v>75</v>
      </c>
      <c r="B165" s="9" t="s">
        <v>247</v>
      </c>
      <c r="C165" s="31">
        <v>129393.039</v>
      </c>
      <c r="D165" s="31">
        <v>93920.452999999994</v>
      </c>
      <c r="E165" s="31">
        <v>123421.781</v>
      </c>
      <c r="F165" s="31">
        <v>133567.391</v>
      </c>
      <c r="G165" s="31">
        <v>158204.71900000001</v>
      </c>
      <c r="H165" s="31">
        <v>178784.18799999999</v>
      </c>
      <c r="I165" s="31">
        <v>105868.633</v>
      </c>
      <c r="J165" s="31">
        <v>177478.54699999999</v>
      </c>
      <c r="K165" s="31">
        <v>117361.82</v>
      </c>
      <c r="L165" s="31">
        <v>88320</v>
      </c>
      <c r="M165" s="31">
        <v>68746.366999999998</v>
      </c>
      <c r="N165" s="31">
        <v>142723.82800000001</v>
      </c>
      <c r="O165" s="31">
        <v>235670.57800000001</v>
      </c>
      <c r="P165" s="31">
        <v>121324.18</v>
      </c>
      <c r="Q165" s="31">
        <v>208417.43799999999</v>
      </c>
      <c r="R165" s="31">
        <v>191305.29699999999</v>
      </c>
      <c r="S165" s="31">
        <v>168621.28099999999</v>
      </c>
      <c r="T165" s="31">
        <v>85569.733999999997</v>
      </c>
      <c r="U165" s="31">
        <v>213547.53099999999</v>
      </c>
      <c r="V165" s="31">
        <v>194653.984</v>
      </c>
      <c r="W165" s="31">
        <v>147085.42199999999</v>
      </c>
      <c r="X165" s="31">
        <v>126416.016</v>
      </c>
      <c r="Y165" s="31">
        <v>56878.601999999999</v>
      </c>
      <c r="Z165" s="31">
        <v>107791.156</v>
      </c>
      <c r="AA165" s="31">
        <v>163955.81299999999</v>
      </c>
      <c r="AB165" s="31">
        <v>163801.25</v>
      </c>
      <c r="AC165" s="31">
        <v>66921.75</v>
      </c>
      <c r="AD165" s="31">
        <v>160344.81299999999</v>
      </c>
      <c r="AE165" s="31">
        <v>179274.79699999999</v>
      </c>
      <c r="AF165" s="31">
        <v>111256.406</v>
      </c>
      <c r="AG165" s="31">
        <v>165164.391</v>
      </c>
      <c r="AH165" s="31">
        <v>180115.016</v>
      </c>
      <c r="AI165" s="31">
        <v>264314.59399999998</v>
      </c>
      <c r="AJ165" s="31">
        <v>158015.109</v>
      </c>
      <c r="AK165" s="31">
        <v>76709.273000000001</v>
      </c>
      <c r="AL165" s="31">
        <v>85702.804999999993</v>
      </c>
      <c r="AM165" s="31">
        <v>104178.17200000001</v>
      </c>
      <c r="AN165" s="31">
        <v>117762.844</v>
      </c>
      <c r="AO165" s="31">
        <v>140602.67199999999</v>
      </c>
      <c r="AP165" s="31">
        <v>248572.391</v>
      </c>
      <c r="AQ165" s="31">
        <v>109728.539</v>
      </c>
      <c r="AR165" s="31">
        <v>258957.81299999999</v>
      </c>
      <c r="AS165" s="31">
        <v>152063.45300000001</v>
      </c>
      <c r="AT165" s="31">
        <v>149123.46900000001</v>
      </c>
      <c r="AU165" s="31">
        <v>137622.609</v>
      </c>
      <c r="AV165" s="31">
        <v>112886.383</v>
      </c>
      <c r="AW165" s="31">
        <v>65050.129000000001</v>
      </c>
      <c r="AX165" s="31">
        <v>113742.367</v>
      </c>
      <c r="AY165" s="31">
        <v>133032.45300000001</v>
      </c>
      <c r="AZ165" s="31">
        <v>101316.42200000001</v>
      </c>
      <c r="BA165" s="31">
        <v>154492.875</v>
      </c>
      <c r="BB165" s="31">
        <v>187020.75</v>
      </c>
      <c r="BC165" s="31">
        <v>109551.031</v>
      </c>
      <c r="BD165" s="31">
        <v>99783.835999999996</v>
      </c>
      <c r="BE165" s="31">
        <v>101590.68</v>
      </c>
      <c r="BF165" s="31">
        <v>102620.43799999999</v>
      </c>
      <c r="BG165" s="31">
        <v>148364.766</v>
      </c>
      <c r="BH165" s="31">
        <v>189798.109</v>
      </c>
      <c r="BI165" s="31">
        <v>134045.43799999999</v>
      </c>
      <c r="BJ165" s="31">
        <v>161547.04699999999</v>
      </c>
      <c r="BK165" s="31">
        <v>84325.976999999999</v>
      </c>
      <c r="BL165" s="31">
        <v>64813.91</v>
      </c>
      <c r="BM165" s="31">
        <v>116019.06299999999</v>
      </c>
      <c r="BN165" s="31">
        <v>176907.92199999999</v>
      </c>
      <c r="BO165" s="31">
        <v>80449.898000000001</v>
      </c>
      <c r="BP165" s="31">
        <v>75503.585999999996</v>
      </c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  <c r="EP165" s="37"/>
      <c r="EQ165" s="37"/>
      <c r="ER165" s="37"/>
      <c r="ES165" s="37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37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37"/>
      <c r="FV165" s="37"/>
      <c r="FW165" s="37"/>
      <c r="FX165" s="37"/>
      <c r="FY165" s="37"/>
      <c r="FZ165" s="37"/>
      <c r="GA165" s="37"/>
      <c r="GB165" s="37"/>
      <c r="GC165" s="37"/>
      <c r="GD165" s="37"/>
      <c r="GE165" s="37"/>
      <c r="GF165" s="37"/>
      <c r="GG165" s="37"/>
      <c r="GH165" s="37"/>
      <c r="GI165" s="37"/>
      <c r="GJ165" s="37"/>
      <c r="GK165" s="37"/>
      <c r="GL165" s="37"/>
      <c r="GM165" s="37"/>
      <c r="GN165" s="37"/>
      <c r="GO165" s="37"/>
      <c r="GP165" s="37"/>
      <c r="GQ165" s="37"/>
      <c r="GR165" s="37"/>
      <c r="GS165" s="37"/>
      <c r="GT165" s="37"/>
      <c r="GU165" s="37"/>
      <c r="GV165" s="37"/>
      <c r="GW165" s="37"/>
      <c r="GX165" s="37"/>
      <c r="GY165" s="37"/>
      <c r="GZ165" s="37"/>
      <c r="HA165" s="37"/>
      <c r="HB165" s="37"/>
      <c r="HC165" s="37"/>
      <c r="HD165" s="37"/>
      <c r="HE165" s="37"/>
      <c r="HF165" s="37"/>
      <c r="HG165" s="37"/>
      <c r="HH165" s="37"/>
      <c r="HI165" s="37"/>
      <c r="HJ165" s="37"/>
      <c r="HK165" s="37"/>
      <c r="HL165" s="37"/>
      <c r="HM165" s="37"/>
      <c r="HN165" s="37"/>
      <c r="HO165" s="37"/>
      <c r="HP165" s="37"/>
      <c r="HQ165" s="37"/>
      <c r="HR165" s="37"/>
      <c r="HS165" s="37"/>
      <c r="HT165" s="37"/>
      <c r="HU165" s="37"/>
      <c r="HV165" s="37"/>
      <c r="HW165" s="37"/>
      <c r="HX165" s="37"/>
      <c r="HY165" s="37"/>
      <c r="HZ165" s="37"/>
      <c r="IA165" s="37"/>
      <c r="IB165" s="37"/>
      <c r="IC165" s="37"/>
      <c r="ID165" s="37"/>
      <c r="IE165" s="37"/>
      <c r="IF165" s="37"/>
      <c r="IG165" s="37"/>
      <c r="IH165" s="37"/>
      <c r="II165" s="37"/>
      <c r="IJ165" s="37"/>
      <c r="IK165" s="37"/>
      <c r="IL165" s="37"/>
      <c r="IM165" s="37"/>
      <c r="IN165" s="37"/>
      <c r="IO165" s="37"/>
      <c r="IP165" s="37"/>
      <c r="IQ165" s="37"/>
      <c r="IR165" s="37"/>
      <c r="IS165" s="37"/>
      <c r="IT165" s="37"/>
      <c r="IU165" s="37"/>
      <c r="IV165" s="37"/>
      <c r="IW165" s="37"/>
      <c r="IX165" s="37"/>
      <c r="IY165" s="37"/>
      <c r="IZ165" s="37"/>
      <c r="JA165" s="37"/>
      <c r="JB165" s="37"/>
      <c r="JC165" s="37"/>
      <c r="JD165" s="37"/>
      <c r="JE165" s="37"/>
      <c r="JF165" s="37"/>
      <c r="JG165" s="37"/>
      <c r="JH165" s="37"/>
      <c r="JI165" s="37"/>
      <c r="JJ165" s="37"/>
      <c r="JK165" s="37"/>
      <c r="JL165" s="37"/>
      <c r="JM165" s="37"/>
      <c r="JN165" s="37"/>
      <c r="JO165" s="37"/>
      <c r="JP165" s="37"/>
      <c r="JQ165" s="37"/>
      <c r="JR165" s="37"/>
      <c r="JS165" s="37"/>
      <c r="JT165" s="37"/>
      <c r="JU165" s="37"/>
      <c r="JV165" s="37"/>
      <c r="JW165" s="37"/>
      <c r="JX165" s="37"/>
      <c r="JY165" s="37"/>
      <c r="JZ165" s="37"/>
      <c r="KA165" s="37"/>
      <c r="KB165" s="37"/>
      <c r="KC165" s="37"/>
      <c r="KD165" s="37"/>
      <c r="KE165" s="37"/>
      <c r="KF165" s="37"/>
      <c r="KG165" s="37"/>
      <c r="KH165" s="37"/>
      <c r="KI165" s="37"/>
      <c r="KJ165" s="37"/>
      <c r="KK165" s="37"/>
      <c r="KL165" s="37"/>
      <c r="KM165" s="37"/>
      <c r="KN165" s="37"/>
      <c r="KO165" s="37"/>
      <c r="KP165" s="37"/>
      <c r="KQ165" s="37"/>
      <c r="KR165" s="37"/>
      <c r="KS165" s="37"/>
      <c r="KT165" s="37"/>
      <c r="KU165" s="37"/>
      <c r="KV165" s="37"/>
      <c r="KW165" s="37"/>
      <c r="KX165" s="37"/>
      <c r="KY165" s="37"/>
      <c r="KZ165" s="37"/>
      <c r="LA165" s="37"/>
      <c r="LB165" s="37"/>
      <c r="LC165" s="37"/>
      <c r="LD165" s="37"/>
      <c r="LE165" s="37"/>
      <c r="LF165" s="37"/>
      <c r="LG165" s="37"/>
      <c r="LH165" s="37"/>
      <c r="LI165" s="37"/>
      <c r="LJ165" s="37"/>
      <c r="LK165" s="37"/>
      <c r="LL165" s="37"/>
      <c r="LM165" s="37"/>
      <c r="LN165" s="37"/>
      <c r="LO165" s="37"/>
      <c r="LP165" s="37"/>
      <c r="LQ165" s="37"/>
      <c r="LR165" s="37"/>
      <c r="LS165" s="37"/>
      <c r="LT165" s="37"/>
      <c r="LU165" s="37"/>
      <c r="LV165" s="37"/>
      <c r="LW165" s="37"/>
      <c r="LX165" s="37"/>
      <c r="LY165" s="37"/>
      <c r="LZ165" s="37"/>
      <c r="MA165" s="37"/>
      <c r="MB165" s="37"/>
      <c r="MC165" s="37"/>
      <c r="MD165" s="37"/>
      <c r="ME165" s="37"/>
      <c r="MF165" s="37"/>
      <c r="MG165" s="37"/>
      <c r="MH165" s="37"/>
      <c r="MI165" s="37"/>
      <c r="MJ165" s="37"/>
      <c r="MK165" s="37"/>
      <c r="ML165" s="37"/>
      <c r="MM165" s="37"/>
      <c r="MN165" s="37"/>
      <c r="MO165" s="37"/>
      <c r="MP165" s="37"/>
      <c r="MQ165" s="37"/>
      <c r="MR165" s="37"/>
      <c r="MS165" s="37"/>
      <c r="MT165" s="37"/>
      <c r="MU165" s="37"/>
      <c r="MV165" s="37"/>
      <c r="MW165" s="37"/>
      <c r="MX165" s="37"/>
      <c r="MY165" s="37"/>
      <c r="MZ165" s="37"/>
      <c r="NA165" s="37"/>
      <c r="NB165" s="37"/>
      <c r="NC165" s="37"/>
      <c r="ND165" s="37"/>
      <c r="NE165" s="37"/>
      <c r="NF165" s="37"/>
      <c r="NG165" s="37"/>
      <c r="NH165" s="37"/>
      <c r="NI165" s="37"/>
      <c r="NJ165" s="37"/>
      <c r="NK165" s="37"/>
      <c r="NL165" s="37"/>
      <c r="NM165" s="37"/>
      <c r="NN165" s="37"/>
      <c r="NO165" s="37"/>
      <c r="NP165" s="37"/>
      <c r="NQ165" s="37"/>
      <c r="NR165" s="37"/>
      <c r="NS165" s="37"/>
      <c r="NT165" s="37"/>
      <c r="NU165" s="37"/>
      <c r="NV165" s="37"/>
      <c r="NW165" s="37"/>
      <c r="NX165" s="37"/>
      <c r="NY165" s="37"/>
      <c r="NZ165" s="37"/>
      <c r="OA165" s="37"/>
      <c r="OB165" s="37"/>
      <c r="OC165" s="37"/>
      <c r="OD165" s="37"/>
      <c r="OE165" s="37"/>
      <c r="OF165" s="37"/>
      <c r="OG165" s="37"/>
      <c r="OH165" s="37"/>
      <c r="OI165" s="37"/>
      <c r="OJ165" s="37"/>
      <c r="OK165" s="37"/>
      <c r="OL165" s="37"/>
      <c r="OM165" s="10"/>
    </row>
    <row r="166" spans="1:403" s="11" customFormat="1" x14ac:dyDescent="0.25">
      <c r="A166" s="11" t="s">
        <v>75</v>
      </c>
      <c r="B166" s="11" t="s">
        <v>248</v>
      </c>
      <c r="C166" s="29">
        <v>301630.81300000002</v>
      </c>
      <c r="D166" s="29">
        <v>351957.59399999998</v>
      </c>
      <c r="E166" s="29">
        <v>383370.03100000002</v>
      </c>
      <c r="F166" s="29">
        <v>445255</v>
      </c>
      <c r="G166" s="29">
        <v>399320.34399999998</v>
      </c>
      <c r="H166" s="29">
        <v>480091.09399999998</v>
      </c>
      <c r="I166" s="29">
        <v>355830.21899999998</v>
      </c>
      <c r="J166" s="29">
        <v>520294.125</v>
      </c>
      <c r="K166" s="29">
        <v>360952.625</v>
      </c>
      <c r="L166" s="29">
        <v>323149.28100000002</v>
      </c>
      <c r="M166" s="29">
        <v>325144</v>
      </c>
      <c r="N166" s="29">
        <v>437241.125</v>
      </c>
      <c r="O166" s="29">
        <v>582431.125</v>
      </c>
      <c r="P166" s="29">
        <v>376386.06300000002</v>
      </c>
      <c r="Q166" s="29">
        <v>546994.43799999997</v>
      </c>
      <c r="R166" s="29">
        <v>390418.78100000002</v>
      </c>
      <c r="S166" s="29">
        <v>433913.09399999998</v>
      </c>
      <c r="T166" s="29">
        <v>352738.84399999998</v>
      </c>
      <c r="U166" s="29">
        <v>579632.18799999997</v>
      </c>
      <c r="V166" s="29">
        <v>484634.43800000002</v>
      </c>
      <c r="W166" s="29">
        <v>387375.43800000002</v>
      </c>
      <c r="X166" s="29">
        <v>337858.09399999998</v>
      </c>
      <c r="Y166" s="29">
        <v>228992.07800000001</v>
      </c>
      <c r="Z166" s="29">
        <v>289122.15600000002</v>
      </c>
      <c r="AA166" s="29">
        <v>436970.31300000002</v>
      </c>
      <c r="AB166" s="29">
        <v>502462.31300000002</v>
      </c>
      <c r="AC166" s="29">
        <v>193026.65599999999</v>
      </c>
      <c r="AD166" s="29">
        <v>383446.15600000002</v>
      </c>
      <c r="AE166" s="29">
        <v>427550.93800000002</v>
      </c>
      <c r="AF166" s="29">
        <v>346825.75</v>
      </c>
      <c r="AG166" s="29">
        <v>411690</v>
      </c>
      <c r="AH166" s="29">
        <v>364171.03100000002</v>
      </c>
      <c r="AI166" s="29">
        <v>437592.09399999998</v>
      </c>
      <c r="AJ166" s="29">
        <v>363486.93800000002</v>
      </c>
      <c r="AK166" s="29">
        <v>257236.266</v>
      </c>
      <c r="AL166" s="29">
        <v>299069.93800000002</v>
      </c>
      <c r="AM166" s="29">
        <v>298117.5</v>
      </c>
      <c r="AN166" s="29">
        <v>316604.21899999998</v>
      </c>
      <c r="AO166" s="29">
        <v>536087.125</v>
      </c>
      <c r="AP166" s="29">
        <v>601990.18799999997</v>
      </c>
      <c r="AQ166" s="29">
        <v>355698.18800000002</v>
      </c>
      <c r="AR166" s="29">
        <v>513374.625</v>
      </c>
      <c r="AS166" s="29">
        <v>406396.71899999998</v>
      </c>
      <c r="AT166" s="29">
        <v>417418.43800000002</v>
      </c>
      <c r="AU166" s="29">
        <v>275914.18800000002</v>
      </c>
      <c r="AV166" s="29">
        <v>280175.56300000002</v>
      </c>
      <c r="AW166" s="29">
        <v>329372.65600000002</v>
      </c>
      <c r="AX166" s="29">
        <v>350011.09399999998</v>
      </c>
      <c r="AY166" s="29">
        <v>377823.875</v>
      </c>
      <c r="AZ166" s="29">
        <v>315842.375</v>
      </c>
      <c r="BA166" s="29">
        <v>311014.93800000002</v>
      </c>
      <c r="BB166" s="29">
        <v>372647.875</v>
      </c>
      <c r="BC166" s="29">
        <v>350032.78100000002</v>
      </c>
      <c r="BD166" s="29">
        <v>374457.25</v>
      </c>
      <c r="BE166" s="29">
        <v>365571.34399999998</v>
      </c>
      <c r="BF166" s="29">
        <v>269766.75</v>
      </c>
      <c r="BG166" s="29">
        <v>516633.90600000002</v>
      </c>
      <c r="BH166" s="29">
        <v>383745.5</v>
      </c>
      <c r="BI166" s="29">
        <v>562761.625</v>
      </c>
      <c r="BJ166" s="29">
        <v>431814.625</v>
      </c>
      <c r="BK166" s="29">
        <v>309222.875</v>
      </c>
      <c r="BL166" s="29">
        <v>359806.09399999998</v>
      </c>
      <c r="BM166" s="29">
        <v>390304.53100000002</v>
      </c>
      <c r="BN166" s="29">
        <v>500128.56300000002</v>
      </c>
      <c r="BO166" s="29">
        <v>221181.609</v>
      </c>
      <c r="BP166" s="29">
        <v>237650.141</v>
      </c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  <c r="EP166" s="37"/>
      <c r="EQ166" s="37"/>
      <c r="ER166" s="37"/>
      <c r="ES166" s="37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37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37"/>
      <c r="FV166" s="37"/>
      <c r="FW166" s="37"/>
      <c r="FX166" s="37"/>
      <c r="FY166" s="37"/>
      <c r="FZ166" s="37"/>
      <c r="GA166" s="37"/>
      <c r="GB166" s="37"/>
      <c r="GC166" s="37"/>
      <c r="GD166" s="37"/>
      <c r="GE166" s="37"/>
      <c r="GF166" s="37"/>
      <c r="GG166" s="37"/>
      <c r="GH166" s="37"/>
      <c r="GI166" s="37"/>
      <c r="GJ166" s="37"/>
      <c r="GK166" s="37"/>
      <c r="GL166" s="37"/>
      <c r="GM166" s="37"/>
      <c r="GN166" s="37"/>
      <c r="GO166" s="37"/>
      <c r="GP166" s="37"/>
      <c r="GQ166" s="37"/>
      <c r="GR166" s="37"/>
      <c r="GS166" s="37"/>
      <c r="GT166" s="37"/>
      <c r="GU166" s="37"/>
      <c r="GV166" s="37"/>
      <c r="GW166" s="37"/>
      <c r="GX166" s="37"/>
      <c r="GY166" s="37"/>
      <c r="GZ166" s="37"/>
      <c r="HA166" s="37"/>
      <c r="HB166" s="37"/>
      <c r="HC166" s="37"/>
      <c r="HD166" s="37"/>
      <c r="HE166" s="37"/>
      <c r="HF166" s="37"/>
      <c r="HG166" s="37"/>
      <c r="HH166" s="37"/>
      <c r="HI166" s="37"/>
      <c r="HJ166" s="37"/>
      <c r="HK166" s="37"/>
      <c r="HL166" s="37"/>
      <c r="HM166" s="37"/>
      <c r="HN166" s="37"/>
      <c r="HO166" s="37"/>
      <c r="HP166" s="37"/>
      <c r="HQ166" s="37"/>
      <c r="HR166" s="37"/>
      <c r="HS166" s="37"/>
      <c r="HT166" s="37"/>
      <c r="HU166" s="37"/>
      <c r="HV166" s="37"/>
      <c r="HW166" s="37"/>
      <c r="HX166" s="37"/>
      <c r="HY166" s="37"/>
      <c r="HZ166" s="37"/>
      <c r="IA166" s="37"/>
      <c r="IB166" s="37"/>
      <c r="IC166" s="37"/>
      <c r="ID166" s="37"/>
      <c r="IE166" s="37"/>
      <c r="IF166" s="37"/>
      <c r="IG166" s="37"/>
      <c r="IH166" s="37"/>
      <c r="II166" s="37"/>
      <c r="IJ166" s="37"/>
      <c r="IK166" s="37"/>
      <c r="IL166" s="37"/>
      <c r="IM166" s="37"/>
      <c r="IN166" s="37"/>
      <c r="IO166" s="37"/>
      <c r="IP166" s="37"/>
      <c r="IQ166" s="37"/>
      <c r="IR166" s="37"/>
      <c r="IS166" s="37"/>
      <c r="IT166" s="37"/>
      <c r="IU166" s="37"/>
      <c r="IV166" s="37"/>
      <c r="IW166" s="37"/>
      <c r="IX166" s="37"/>
      <c r="IY166" s="37"/>
      <c r="IZ166" s="37"/>
      <c r="JA166" s="37"/>
      <c r="JB166" s="37"/>
      <c r="JC166" s="37"/>
      <c r="JD166" s="37"/>
      <c r="JE166" s="37"/>
      <c r="JF166" s="37"/>
      <c r="JG166" s="37"/>
      <c r="JH166" s="37"/>
      <c r="JI166" s="37"/>
      <c r="JJ166" s="37"/>
      <c r="JK166" s="37"/>
      <c r="JL166" s="37"/>
      <c r="JM166" s="37"/>
      <c r="JN166" s="37"/>
      <c r="JO166" s="37"/>
      <c r="JP166" s="37"/>
      <c r="JQ166" s="37"/>
      <c r="JR166" s="37"/>
      <c r="JS166" s="37"/>
      <c r="JT166" s="37"/>
      <c r="JU166" s="37"/>
      <c r="JV166" s="37"/>
      <c r="JW166" s="37"/>
      <c r="JX166" s="37"/>
      <c r="JY166" s="37"/>
      <c r="JZ166" s="37"/>
      <c r="KA166" s="37"/>
      <c r="KB166" s="37"/>
      <c r="KC166" s="37"/>
      <c r="KD166" s="37"/>
      <c r="KE166" s="37"/>
      <c r="KF166" s="37"/>
      <c r="KG166" s="37"/>
      <c r="KH166" s="37"/>
      <c r="KI166" s="37"/>
      <c r="KJ166" s="37"/>
      <c r="KK166" s="37"/>
      <c r="KL166" s="37"/>
      <c r="KM166" s="37"/>
      <c r="KN166" s="37"/>
      <c r="KO166" s="37"/>
      <c r="KP166" s="37"/>
      <c r="KQ166" s="37"/>
      <c r="KR166" s="37"/>
      <c r="KS166" s="37"/>
      <c r="KT166" s="37"/>
      <c r="KU166" s="37"/>
      <c r="KV166" s="37"/>
      <c r="KW166" s="37"/>
      <c r="KX166" s="37"/>
      <c r="KY166" s="37"/>
      <c r="KZ166" s="37"/>
      <c r="LA166" s="37"/>
      <c r="LB166" s="37"/>
      <c r="LC166" s="37"/>
      <c r="LD166" s="37"/>
      <c r="LE166" s="37"/>
      <c r="LF166" s="37"/>
      <c r="LG166" s="37"/>
      <c r="LH166" s="37"/>
      <c r="LI166" s="37"/>
      <c r="LJ166" s="37"/>
      <c r="LK166" s="37"/>
      <c r="LL166" s="37"/>
      <c r="LM166" s="37"/>
      <c r="LN166" s="37"/>
      <c r="LO166" s="37"/>
      <c r="LP166" s="37"/>
      <c r="LQ166" s="37"/>
      <c r="LR166" s="37"/>
      <c r="LS166" s="37"/>
      <c r="LT166" s="37"/>
      <c r="LU166" s="37"/>
      <c r="LV166" s="37"/>
      <c r="LW166" s="37"/>
      <c r="LX166" s="37"/>
      <c r="LY166" s="37"/>
      <c r="LZ166" s="37"/>
      <c r="MA166" s="37"/>
      <c r="MB166" s="37"/>
      <c r="MC166" s="37"/>
      <c r="MD166" s="37"/>
      <c r="ME166" s="37"/>
      <c r="MF166" s="37"/>
      <c r="MG166" s="37"/>
      <c r="MH166" s="37"/>
      <c r="MI166" s="37"/>
      <c r="MJ166" s="37"/>
      <c r="MK166" s="37"/>
      <c r="ML166" s="37"/>
      <c r="MM166" s="37"/>
      <c r="MN166" s="37"/>
      <c r="MO166" s="37"/>
      <c r="MP166" s="37"/>
      <c r="MQ166" s="37"/>
      <c r="MR166" s="37"/>
      <c r="MS166" s="37"/>
      <c r="MT166" s="37"/>
      <c r="MU166" s="37"/>
      <c r="MV166" s="37"/>
      <c r="MW166" s="37"/>
      <c r="MX166" s="37"/>
      <c r="MY166" s="37"/>
      <c r="MZ166" s="37"/>
      <c r="NA166" s="37"/>
      <c r="NB166" s="37"/>
      <c r="NC166" s="37"/>
      <c r="ND166" s="37"/>
      <c r="NE166" s="37"/>
      <c r="NF166" s="37"/>
      <c r="NG166" s="37"/>
      <c r="NH166" s="37"/>
      <c r="NI166" s="37"/>
      <c r="NJ166" s="37"/>
      <c r="NK166" s="37"/>
      <c r="NL166" s="37"/>
      <c r="NM166" s="37"/>
      <c r="NN166" s="37"/>
      <c r="NO166" s="37"/>
      <c r="NP166" s="37"/>
      <c r="NQ166" s="37"/>
      <c r="NR166" s="37"/>
      <c r="NS166" s="37"/>
      <c r="NT166" s="37"/>
      <c r="NU166" s="37"/>
      <c r="NV166" s="37"/>
      <c r="NW166" s="37"/>
      <c r="NX166" s="37"/>
      <c r="NY166" s="37"/>
      <c r="NZ166" s="37"/>
      <c r="OA166" s="37"/>
      <c r="OB166" s="37"/>
      <c r="OC166" s="37"/>
      <c r="OD166" s="37"/>
      <c r="OE166" s="37"/>
      <c r="OF166" s="37"/>
      <c r="OG166" s="37"/>
      <c r="OH166" s="37"/>
      <c r="OI166" s="37"/>
      <c r="OJ166" s="37"/>
      <c r="OK166" s="37"/>
      <c r="OL166" s="37"/>
      <c r="OM166" s="12"/>
    </row>
    <row r="167" spans="1:403" s="9" customFormat="1" x14ac:dyDescent="0.25">
      <c r="A167" s="9" t="s">
        <v>75</v>
      </c>
      <c r="B167" s="9" t="s">
        <v>249</v>
      </c>
      <c r="C167" s="31">
        <v>139028.859</v>
      </c>
      <c r="D167" s="31">
        <v>150549.31299999999</v>
      </c>
      <c r="E167" s="31">
        <v>191819.891</v>
      </c>
      <c r="F167" s="31">
        <v>180415.68799999999</v>
      </c>
      <c r="G167" s="31">
        <v>86398.827999999994</v>
      </c>
      <c r="H167" s="31">
        <v>194635.04699999999</v>
      </c>
      <c r="I167" s="31">
        <v>112987.484</v>
      </c>
      <c r="J167" s="31">
        <v>216087.82800000001</v>
      </c>
      <c r="K167" s="31">
        <v>141020.766</v>
      </c>
      <c r="L167" s="31">
        <v>169316.984</v>
      </c>
      <c r="M167" s="31">
        <v>165681.59400000001</v>
      </c>
      <c r="N167" s="31">
        <v>175655.375</v>
      </c>
      <c r="O167" s="31">
        <v>234270.84400000001</v>
      </c>
      <c r="P167" s="31">
        <v>93793.18</v>
      </c>
      <c r="Q167" s="31">
        <v>209285.46900000001</v>
      </c>
      <c r="R167" s="31">
        <v>159508.109</v>
      </c>
      <c r="S167" s="31">
        <v>164021.234</v>
      </c>
      <c r="T167" s="31">
        <v>163039.67199999999</v>
      </c>
      <c r="U167" s="31">
        <v>250904.34400000001</v>
      </c>
      <c r="V167" s="31">
        <v>167989.31299999999</v>
      </c>
      <c r="W167" s="31">
        <v>126158.406</v>
      </c>
      <c r="X167" s="31">
        <v>146592.40599999999</v>
      </c>
      <c r="Y167" s="31">
        <v>122197.81299999999</v>
      </c>
      <c r="Z167" s="31">
        <v>119626.539</v>
      </c>
      <c r="AA167" s="31">
        <v>147390.42199999999</v>
      </c>
      <c r="AB167" s="31">
        <v>149700.96900000001</v>
      </c>
      <c r="AC167" s="31">
        <v>93956.187999999995</v>
      </c>
      <c r="AD167" s="31">
        <v>143449.75</v>
      </c>
      <c r="AE167" s="31">
        <v>164109.375</v>
      </c>
      <c r="AF167" s="31">
        <v>147471.82800000001</v>
      </c>
      <c r="AG167" s="31">
        <v>171653.875</v>
      </c>
      <c r="AH167" s="31">
        <v>147518.93799999999</v>
      </c>
      <c r="AI167" s="31">
        <v>229086.46900000001</v>
      </c>
      <c r="AJ167" s="31">
        <v>191814.79699999999</v>
      </c>
      <c r="AK167" s="31">
        <v>128345.844</v>
      </c>
      <c r="AL167" s="31">
        <v>134965.29699999999</v>
      </c>
      <c r="AM167" s="31">
        <v>121215.75</v>
      </c>
      <c r="AN167" s="31">
        <v>131910.875</v>
      </c>
      <c r="AO167" s="31">
        <v>257691.42199999999</v>
      </c>
      <c r="AP167" s="31">
        <v>241662</v>
      </c>
      <c r="AQ167" s="31">
        <v>169617.359</v>
      </c>
      <c r="AR167" s="31">
        <v>188933.18799999999</v>
      </c>
      <c r="AS167" s="31">
        <v>245436.56299999999</v>
      </c>
      <c r="AT167" s="31">
        <v>196794.67199999999</v>
      </c>
      <c r="AU167" s="31">
        <v>134204.34400000001</v>
      </c>
      <c r="AV167" s="31">
        <v>117524.383</v>
      </c>
      <c r="AW167" s="31">
        <v>132376.016</v>
      </c>
      <c r="AX167" s="31">
        <v>141968.70300000001</v>
      </c>
      <c r="AY167" s="31">
        <v>250053.28099999999</v>
      </c>
      <c r="AZ167" s="31">
        <v>128864.94500000001</v>
      </c>
      <c r="BA167" s="31">
        <v>147501.65599999999</v>
      </c>
      <c r="BB167" s="31">
        <v>149803.875</v>
      </c>
      <c r="BC167" s="31">
        <v>127364.719</v>
      </c>
      <c r="BD167" s="31">
        <v>189376.96900000001</v>
      </c>
      <c r="BE167" s="31">
        <v>139671.125</v>
      </c>
      <c r="BF167" s="31">
        <v>107051.07799999999</v>
      </c>
      <c r="BG167" s="31">
        <v>220709.359</v>
      </c>
      <c r="BH167" s="31">
        <v>227674.57800000001</v>
      </c>
      <c r="BI167" s="31">
        <v>169521.45300000001</v>
      </c>
      <c r="BJ167" s="31">
        <v>207704.56299999999</v>
      </c>
      <c r="BK167" s="31">
        <v>128208.55499999999</v>
      </c>
      <c r="BL167" s="31">
        <v>102742.734</v>
      </c>
      <c r="BM167" s="31">
        <v>138830.70300000001</v>
      </c>
      <c r="BN167" s="31">
        <v>178791.68799999999</v>
      </c>
      <c r="BO167" s="31">
        <v>91654.664000000004</v>
      </c>
      <c r="BP167" s="31">
        <v>117943.891</v>
      </c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  <c r="EP167" s="37"/>
      <c r="EQ167" s="37"/>
      <c r="ER167" s="37"/>
      <c r="ES167" s="37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37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37"/>
      <c r="FV167" s="37"/>
      <c r="FW167" s="37"/>
      <c r="FX167" s="37"/>
      <c r="FY167" s="37"/>
      <c r="FZ167" s="37"/>
      <c r="GA167" s="37"/>
      <c r="GB167" s="37"/>
      <c r="GC167" s="37"/>
      <c r="GD167" s="37"/>
      <c r="GE167" s="37"/>
      <c r="GF167" s="37"/>
      <c r="GG167" s="37"/>
      <c r="GH167" s="37"/>
      <c r="GI167" s="37"/>
      <c r="GJ167" s="37"/>
      <c r="GK167" s="37"/>
      <c r="GL167" s="37"/>
      <c r="GM167" s="37"/>
      <c r="GN167" s="37"/>
      <c r="GO167" s="37"/>
      <c r="GP167" s="37"/>
      <c r="GQ167" s="37"/>
      <c r="GR167" s="37"/>
      <c r="GS167" s="37"/>
      <c r="GT167" s="37"/>
      <c r="GU167" s="37"/>
      <c r="GV167" s="37"/>
      <c r="GW167" s="37"/>
      <c r="GX167" s="37"/>
      <c r="GY167" s="37"/>
      <c r="GZ167" s="37"/>
      <c r="HA167" s="37"/>
      <c r="HB167" s="37"/>
      <c r="HC167" s="37"/>
      <c r="HD167" s="37"/>
      <c r="HE167" s="37"/>
      <c r="HF167" s="37"/>
      <c r="HG167" s="37"/>
      <c r="HH167" s="37"/>
      <c r="HI167" s="37"/>
      <c r="HJ167" s="37"/>
      <c r="HK167" s="37"/>
      <c r="HL167" s="37"/>
      <c r="HM167" s="37"/>
      <c r="HN167" s="37"/>
      <c r="HO167" s="37"/>
      <c r="HP167" s="37"/>
      <c r="HQ167" s="37"/>
      <c r="HR167" s="37"/>
      <c r="HS167" s="37"/>
      <c r="HT167" s="37"/>
      <c r="HU167" s="37"/>
      <c r="HV167" s="37"/>
      <c r="HW167" s="37"/>
      <c r="HX167" s="37"/>
      <c r="HY167" s="37"/>
      <c r="HZ167" s="37"/>
      <c r="IA167" s="37"/>
      <c r="IB167" s="37"/>
      <c r="IC167" s="37"/>
      <c r="ID167" s="37"/>
      <c r="IE167" s="37"/>
      <c r="IF167" s="37"/>
      <c r="IG167" s="37"/>
      <c r="IH167" s="37"/>
      <c r="II167" s="37"/>
      <c r="IJ167" s="37"/>
      <c r="IK167" s="37"/>
      <c r="IL167" s="37"/>
      <c r="IM167" s="37"/>
      <c r="IN167" s="37"/>
      <c r="IO167" s="37"/>
      <c r="IP167" s="37"/>
      <c r="IQ167" s="37"/>
      <c r="IR167" s="37"/>
      <c r="IS167" s="37"/>
      <c r="IT167" s="37"/>
      <c r="IU167" s="37"/>
      <c r="IV167" s="37"/>
      <c r="IW167" s="37"/>
      <c r="IX167" s="37"/>
      <c r="IY167" s="37"/>
      <c r="IZ167" s="37"/>
      <c r="JA167" s="37"/>
      <c r="JB167" s="37"/>
      <c r="JC167" s="37"/>
      <c r="JD167" s="37"/>
      <c r="JE167" s="37"/>
      <c r="JF167" s="37"/>
      <c r="JG167" s="37"/>
      <c r="JH167" s="37"/>
      <c r="JI167" s="37"/>
      <c r="JJ167" s="37"/>
      <c r="JK167" s="37"/>
      <c r="JL167" s="37"/>
      <c r="JM167" s="37"/>
      <c r="JN167" s="37"/>
      <c r="JO167" s="37"/>
      <c r="JP167" s="37"/>
      <c r="JQ167" s="37"/>
      <c r="JR167" s="37"/>
      <c r="JS167" s="37"/>
      <c r="JT167" s="37"/>
      <c r="JU167" s="37"/>
      <c r="JV167" s="37"/>
      <c r="JW167" s="37"/>
      <c r="JX167" s="37"/>
      <c r="JY167" s="37"/>
      <c r="JZ167" s="37"/>
      <c r="KA167" s="37"/>
      <c r="KB167" s="37"/>
      <c r="KC167" s="37"/>
      <c r="KD167" s="37"/>
      <c r="KE167" s="37"/>
      <c r="KF167" s="37"/>
      <c r="KG167" s="37"/>
      <c r="KH167" s="37"/>
      <c r="KI167" s="37"/>
      <c r="KJ167" s="37"/>
      <c r="KK167" s="37"/>
      <c r="KL167" s="37"/>
      <c r="KM167" s="37"/>
      <c r="KN167" s="37"/>
      <c r="KO167" s="37"/>
      <c r="KP167" s="37"/>
      <c r="KQ167" s="37"/>
      <c r="KR167" s="37"/>
      <c r="KS167" s="37"/>
      <c r="KT167" s="37"/>
      <c r="KU167" s="37"/>
      <c r="KV167" s="37"/>
      <c r="KW167" s="37"/>
      <c r="KX167" s="37"/>
      <c r="KY167" s="37"/>
      <c r="KZ167" s="37"/>
      <c r="LA167" s="37"/>
      <c r="LB167" s="37"/>
      <c r="LC167" s="37"/>
      <c r="LD167" s="37"/>
      <c r="LE167" s="37"/>
      <c r="LF167" s="37"/>
      <c r="LG167" s="37"/>
      <c r="LH167" s="37"/>
      <c r="LI167" s="37"/>
      <c r="LJ167" s="37"/>
      <c r="LK167" s="37"/>
      <c r="LL167" s="37"/>
      <c r="LM167" s="37"/>
      <c r="LN167" s="37"/>
      <c r="LO167" s="37"/>
      <c r="LP167" s="37"/>
      <c r="LQ167" s="37"/>
      <c r="LR167" s="37"/>
      <c r="LS167" s="37"/>
      <c r="LT167" s="37"/>
      <c r="LU167" s="37"/>
      <c r="LV167" s="37"/>
      <c r="LW167" s="37"/>
      <c r="LX167" s="37"/>
      <c r="LY167" s="37"/>
      <c r="LZ167" s="37"/>
      <c r="MA167" s="37"/>
      <c r="MB167" s="37"/>
      <c r="MC167" s="37"/>
      <c r="MD167" s="37"/>
      <c r="ME167" s="37"/>
      <c r="MF167" s="37"/>
      <c r="MG167" s="37"/>
      <c r="MH167" s="37"/>
      <c r="MI167" s="37"/>
      <c r="MJ167" s="37"/>
      <c r="MK167" s="37"/>
      <c r="ML167" s="37"/>
      <c r="MM167" s="37"/>
      <c r="MN167" s="37"/>
      <c r="MO167" s="37"/>
      <c r="MP167" s="37"/>
      <c r="MQ167" s="37"/>
      <c r="MR167" s="37"/>
      <c r="MS167" s="37"/>
      <c r="MT167" s="37"/>
      <c r="MU167" s="37"/>
      <c r="MV167" s="37"/>
      <c r="MW167" s="37"/>
      <c r="MX167" s="37"/>
      <c r="MY167" s="37"/>
      <c r="MZ167" s="37"/>
      <c r="NA167" s="37"/>
      <c r="NB167" s="37"/>
      <c r="NC167" s="37"/>
      <c r="ND167" s="37"/>
      <c r="NE167" s="37"/>
      <c r="NF167" s="37"/>
      <c r="NG167" s="37"/>
      <c r="NH167" s="37"/>
      <c r="NI167" s="37"/>
      <c r="NJ167" s="37"/>
      <c r="NK167" s="37"/>
      <c r="NL167" s="37"/>
      <c r="NM167" s="37"/>
      <c r="NN167" s="37"/>
      <c r="NO167" s="37"/>
      <c r="NP167" s="37"/>
      <c r="NQ167" s="37"/>
      <c r="NR167" s="37"/>
      <c r="NS167" s="37"/>
      <c r="NT167" s="37"/>
      <c r="NU167" s="37"/>
      <c r="NV167" s="37"/>
      <c r="NW167" s="37"/>
      <c r="NX167" s="37"/>
      <c r="NY167" s="37"/>
      <c r="NZ167" s="37"/>
      <c r="OA167" s="37"/>
      <c r="OB167" s="37"/>
      <c r="OC167" s="37"/>
      <c r="OD167" s="37"/>
      <c r="OE167" s="37"/>
      <c r="OF167" s="37"/>
      <c r="OG167" s="37"/>
      <c r="OH167" s="37"/>
      <c r="OI167" s="37"/>
      <c r="OJ167" s="37"/>
      <c r="OK167" s="37"/>
      <c r="OL167" s="37"/>
      <c r="OM167" s="10"/>
    </row>
    <row r="168" spans="1:403" s="11" customFormat="1" x14ac:dyDescent="0.25">
      <c r="A168" s="11" t="s">
        <v>75</v>
      </c>
      <c r="B168" s="11" t="s">
        <v>250</v>
      </c>
      <c r="C168" s="29">
        <v>6736.7650000000003</v>
      </c>
      <c r="D168" s="29">
        <v>9408.1450000000004</v>
      </c>
      <c r="E168" s="29">
        <v>14347.665999999999</v>
      </c>
      <c r="F168" s="29">
        <v>14447.757</v>
      </c>
      <c r="G168" s="29">
        <v>6364.4989999999998</v>
      </c>
      <c r="H168" s="29">
        <v>18936.873</v>
      </c>
      <c r="I168" s="29">
        <v>8615.9470000000001</v>
      </c>
      <c r="J168" s="29">
        <v>24281.103999999999</v>
      </c>
      <c r="K168" s="29">
        <v>14957.233</v>
      </c>
      <c r="L168" s="29">
        <v>13182.227000000001</v>
      </c>
      <c r="M168" s="29">
        <v>14505.157999999999</v>
      </c>
      <c r="N168" s="29">
        <v>14960.834000000001</v>
      </c>
      <c r="O168" s="29">
        <v>23286.434000000001</v>
      </c>
      <c r="P168" s="29">
        <v>6595.0360000000001</v>
      </c>
      <c r="Q168" s="29">
        <v>22592.782999999999</v>
      </c>
      <c r="R168" s="29">
        <v>13678.058000000001</v>
      </c>
      <c r="S168" s="29">
        <v>13957.04</v>
      </c>
      <c r="T168" s="29">
        <v>12002.275</v>
      </c>
      <c r="U168" s="29">
        <v>16720.967000000001</v>
      </c>
      <c r="V168" s="29">
        <v>11337.788</v>
      </c>
      <c r="W168" s="29">
        <v>12065.843000000001</v>
      </c>
      <c r="X168" s="29">
        <v>13562.335999999999</v>
      </c>
      <c r="Y168" s="29">
        <v>12217.659</v>
      </c>
      <c r="Z168" s="29">
        <v>7583.9110000000001</v>
      </c>
      <c r="AA168" s="29">
        <v>9906.4529999999995</v>
      </c>
      <c r="AB168" s="29">
        <v>14638.404</v>
      </c>
      <c r="AC168" s="29">
        <v>6923.1319999999996</v>
      </c>
      <c r="AD168" s="29">
        <v>18152.344000000001</v>
      </c>
      <c r="AE168" s="29">
        <v>12642.550999999999</v>
      </c>
      <c r="AF168" s="29">
        <v>12294.262000000001</v>
      </c>
      <c r="AG168" s="29">
        <v>11971.504000000001</v>
      </c>
      <c r="AH168" s="29">
        <v>13116.819</v>
      </c>
      <c r="AI168" s="29">
        <v>19885.48</v>
      </c>
      <c r="AJ168" s="29">
        <v>21722.620999999999</v>
      </c>
      <c r="AK168" s="29">
        <v>12367.659</v>
      </c>
      <c r="AL168" s="29">
        <v>9700.4539999999997</v>
      </c>
      <c r="AM168" s="29">
        <v>9440.6929999999993</v>
      </c>
      <c r="AN168" s="29">
        <v>10514.285</v>
      </c>
      <c r="AO168" s="29">
        <v>20068.232</v>
      </c>
      <c r="AP168" s="29">
        <v>18941.585999999999</v>
      </c>
      <c r="AQ168" s="29">
        <v>19670.02</v>
      </c>
      <c r="AR168" s="29">
        <v>16889.388999999999</v>
      </c>
      <c r="AS168" s="29">
        <v>27096.513999999999</v>
      </c>
      <c r="AT168" s="29">
        <v>16429.123</v>
      </c>
      <c r="AU168" s="29">
        <v>12225.134</v>
      </c>
      <c r="AV168" s="29">
        <v>8460.0879999999997</v>
      </c>
      <c r="AW168" s="29">
        <v>11594.615</v>
      </c>
      <c r="AX168" s="29">
        <v>10785.814</v>
      </c>
      <c r="AY168" s="29">
        <v>24358.278999999999</v>
      </c>
      <c r="AZ168" s="29">
        <v>8800.7119999999995</v>
      </c>
      <c r="BA168" s="29">
        <v>11362.794</v>
      </c>
      <c r="BB168" s="29">
        <v>12352.241</v>
      </c>
      <c r="BC168" s="29">
        <v>9428.6810000000005</v>
      </c>
      <c r="BD168" s="29">
        <v>13808.088</v>
      </c>
      <c r="BE168" s="29">
        <v>9552.82</v>
      </c>
      <c r="BF168" s="29">
        <v>6802.0190000000002</v>
      </c>
      <c r="BG168" s="29">
        <v>10162.271000000001</v>
      </c>
      <c r="BH168" s="29">
        <v>24773.824000000001</v>
      </c>
      <c r="BI168" s="29">
        <v>10952.949000000001</v>
      </c>
      <c r="BJ168" s="29">
        <v>17025.793000000001</v>
      </c>
      <c r="BK168" s="29">
        <v>12858.741</v>
      </c>
      <c r="BL168" s="29">
        <v>5755.7709999999997</v>
      </c>
      <c r="BM168" s="29">
        <v>10163.474</v>
      </c>
      <c r="BN168" s="29">
        <v>14749.441000000001</v>
      </c>
      <c r="BO168" s="29">
        <v>4850.9350000000004</v>
      </c>
      <c r="BP168" s="29">
        <v>10237.171</v>
      </c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  <c r="EP168" s="37"/>
      <c r="EQ168" s="37"/>
      <c r="ER168" s="37"/>
      <c r="ES168" s="37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37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37"/>
      <c r="FV168" s="37"/>
      <c r="FW168" s="37"/>
      <c r="FX168" s="37"/>
      <c r="FY168" s="37"/>
      <c r="FZ168" s="37"/>
      <c r="GA168" s="37"/>
      <c r="GB168" s="37"/>
      <c r="GC168" s="37"/>
      <c r="GD168" s="37"/>
      <c r="GE168" s="37"/>
      <c r="GF168" s="37"/>
      <c r="GG168" s="37"/>
      <c r="GH168" s="37"/>
      <c r="GI168" s="37"/>
      <c r="GJ168" s="37"/>
      <c r="GK168" s="37"/>
      <c r="GL168" s="37"/>
      <c r="GM168" s="37"/>
      <c r="GN168" s="37"/>
      <c r="GO168" s="37"/>
      <c r="GP168" s="37"/>
      <c r="GQ168" s="37"/>
      <c r="GR168" s="37"/>
      <c r="GS168" s="37"/>
      <c r="GT168" s="37"/>
      <c r="GU168" s="37"/>
      <c r="GV168" s="37"/>
      <c r="GW168" s="37"/>
      <c r="GX168" s="37"/>
      <c r="GY168" s="37"/>
      <c r="GZ168" s="37"/>
      <c r="HA168" s="37"/>
      <c r="HB168" s="37"/>
      <c r="HC168" s="37"/>
      <c r="HD168" s="37"/>
      <c r="HE168" s="37"/>
      <c r="HF168" s="37"/>
      <c r="HG168" s="37"/>
      <c r="HH168" s="37"/>
      <c r="HI168" s="37"/>
      <c r="HJ168" s="37"/>
      <c r="HK168" s="37"/>
      <c r="HL168" s="37"/>
      <c r="HM168" s="37"/>
      <c r="HN168" s="37"/>
      <c r="HO168" s="37"/>
      <c r="HP168" s="37"/>
      <c r="HQ168" s="37"/>
      <c r="HR168" s="37"/>
      <c r="HS168" s="37"/>
      <c r="HT168" s="37"/>
      <c r="HU168" s="37"/>
      <c r="HV168" s="37"/>
      <c r="HW168" s="37"/>
      <c r="HX168" s="37"/>
      <c r="HY168" s="37"/>
      <c r="HZ168" s="37"/>
      <c r="IA168" s="37"/>
      <c r="IB168" s="37"/>
      <c r="IC168" s="37"/>
      <c r="ID168" s="37"/>
      <c r="IE168" s="37"/>
      <c r="IF168" s="37"/>
      <c r="IG168" s="37"/>
      <c r="IH168" s="37"/>
      <c r="II168" s="37"/>
      <c r="IJ168" s="37"/>
      <c r="IK168" s="37"/>
      <c r="IL168" s="37"/>
      <c r="IM168" s="37"/>
      <c r="IN168" s="37"/>
      <c r="IO168" s="37"/>
      <c r="IP168" s="37"/>
      <c r="IQ168" s="37"/>
      <c r="IR168" s="37"/>
      <c r="IS168" s="37"/>
      <c r="IT168" s="37"/>
      <c r="IU168" s="37"/>
      <c r="IV168" s="37"/>
      <c r="IW168" s="37"/>
      <c r="IX168" s="37"/>
      <c r="IY168" s="37"/>
      <c r="IZ168" s="37"/>
      <c r="JA168" s="37"/>
      <c r="JB168" s="37"/>
      <c r="JC168" s="37"/>
      <c r="JD168" s="37"/>
      <c r="JE168" s="37"/>
      <c r="JF168" s="37"/>
      <c r="JG168" s="37"/>
      <c r="JH168" s="37"/>
      <c r="JI168" s="37"/>
      <c r="JJ168" s="37"/>
      <c r="JK168" s="37"/>
      <c r="JL168" s="37"/>
      <c r="JM168" s="37"/>
      <c r="JN168" s="37"/>
      <c r="JO168" s="37"/>
      <c r="JP168" s="37"/>
      <c r="JQ168" s="37"/>
      <c r="JR168" s="37"/>
      <c r="JS168" s="37"/>
      <c r="JT168" s="37"/>
      <c r="JU168" s="37"/>
      <c r="JV168" s="37"/>
      <c r="JW168" s="37"/>
      <c r="JX168" s="37"/>
      <c r="JY168" s="37"/>
      <c r="JZ168" s="37"/>
      <c r="KA168" s="37"/>
      <c r="KB168" s="37"/>
      <c r="KC168" s="37"/>
      <c r="KD168" s="37"/>
      <c r="KE168" s="37"/>
      <c r="KF168" s="37"/>
      <c r="KG168" s="37"/>
      <c r="KH168" s="37"/>
      <c r="KI168" s="37"/>
      <c r="KJ168" s="37"/>
      <c r="KK168" s="37"/>
      <c r="KL168" s="37"/>
      <c r="KM168" s="37"/>
      <c r="KN168" s="37"/>
      <c r="KO168" s="37"/>
      <c r="KP168" s="37"/>
      <c r="KQ168" s="37"/>
      <c r="KR168" s="37"/>
      <c r="KS168" s="37"/>
      <c r="KT168" s="37"/>
      <c r="KU168" s="37"/>
      <c r="KV168" s="37"/>
      <c r="KW168" s="37"/>
      <c r="KX168" s="37"/>
      <c r="KY168" s="37"/>
      <c r="KZ168" s="37"/>
      <c r="LA168" s="37"/>
      <c r="LB168" s="37"/>
      <c r="LC168" s="37"/>
      <c r="LD168" s="37"/>
      <c r="LE168" s="37"/>
      <c r="LF168" s="37"/>
      <c r="LG168" s="37"/>
      <c r="LH168" s="37"/>
      <c r="LI168" s="37"/>
      <c r="LJ168" s="37"/>
      <c r="LK168" s="37"/>
      <c r="LL168" s="37"/>
      <c r="LM168" s="37"/>
      <c r="LN168" s="37"/>
      <c r="LO168" s="37"/>
      <c r="LP168" s="37"/>
      <c r="LQ168" s="37"/>
      <c r="LR168" s="37"/>
      <c r="LS168" s="37"/>
      <c r="LT168" s="37"/>
      <c r="LU168" s="37"/>
      <c r="LV168" s="37"/>
      <c r="LW168" s="37"/>
      <c r="LX168" s="37"/>
      <c r="LY168" s="37"/>
      <c r="LZ168" s="37"/>
      <c r="MA168" s="37"/>
      <c r="MB168" s="37"/>
      <c r="MC168" s="37"/>
      <c r="MD168" s="37"/>
      <c r="ME168" s="37"/>
      <c r="MF168" s="37"/>
      <c r="MG168" s="37"/>
      <c r="MH168" s="37"/>
      <c r="MI168" s="37"/>
      <c r="MJ168" s="37"/>
      <c r="MK168" s="37"/>
      <c r="ML168" s="37"/>
      <c r="MM168" s="37"/>
      <c r="MN168" s="37"/>
      <c r="MO168" s="37"/>
      <c r="MP168" s="37"/>
      <c r="MQ168" s="37"/>
      <c r="MR168" s="37"/>
      <c r="MS168" s="37"/>
      <c r="MT168" s="37"/>
      <c r="MU168" s="37"/>
      <c r="MV168" s="37"/>
      <c r="MW168" s="37"/>
      <c r="MX168" s="37"/>
      <c r="MY168" s="37"/>
      <c r="MZ168" s="37"/>
      <c r="NA168" s="37"/>
      <c r="NB168" s="37"/>
      <c r="NC168" s="37"/>
      <c r="ND168" s="37"/>
      <c r="NE168" s="37"/>
      <c r="NF168" s="37"/>
      <c r="NG168" s="37"/>
      <c r="NH168" s="37"/>
      <c r="NI168" s="37"/>
      <c r="NJ168" s="37"/>
      <c r="NK168" s="37"/>
      <c r="NL168" s="37"/>
      <c r="NM168" s="37"/>
      <c r="NN168" s="37"/>
      <c r="NO168" s="37"/>
      <c r="NP168" s="37"/>
      <c r="NQ168" s="37"/>
      <c r="NR168" s="37"/>
      <c r="NS168" s="37"/>
      <c r="NT168" s="37"/>
      <c r="NU168" s="37"/>
      <c r="NV168" s="37"/>
      <c r="NW168" s="37"/>
      <c r="NX168" s="37"/>
      <c r="NY168" s="37"/>
      <c r="NZ168" s="37"/>
      <c r="OA168" s="37"/>
      <c r="OB168" s="37"/>
      <c r="OC168" s="37"/>
      <c r="OD168" s="37"/>
      <c r="OE168" s="37"/>
      <c r="OF168" s="37"/>
      <c r="OG168" s="37"/>
      <c r="OH168" s="37"/>
      <c r="OI168" s="37"/>
      <c r="OJ168" s="37"/>
      <c r="OK168" s="37"/>
      <c r="OL168" s="37"/>
      <c r="OM168" s="12"/>
    </row>
    <row r="169" spans="1:403" s="9" customFormat="1" x14ac:dyDescent="0.25">
      <c r="A169" s="9" t="s">
        <v>75</v>
      </c>
      <c r="B169" s="9" t="s">
        <v>76</v>
      </c>
      <c r="C169" s="31">
        <v>3798.6480000000001</v>
      </c>
      <c r="D169" s="31">
        <v>3673.5</v>
      </c>
      <c r="E169" s="31">
        <v>4375.134</v>
      </c>
      <c r="F169" s="31">
        <v>4735.4809999999998</v>
      </c>
      <c r="G169" s="31">
        <v>6375.8320000000003</v>
      </c>
      <c r="H169" s="31">
        <v>10567.204</v>
      </c>
      <c r="I169" s="31">
        <v>2916.82</v>
      </c>
      <c r="J169" s="31">
        <v>4658.2299999999996</v>
      </c>
      <c r="K169" s="31">
        <v>3298.8209999999999</v>
      </c>
      <c r="L169" s="31">
        <v>3713.6190000000001</v>
      </c>
      <c r="M169" s="31">
        <v>1996.2059999999999</v>
      </c>
      <c r="N169" s="31">
        <v>6515.21</v>
      </c>
      <c r="O169" s="31">
        <v>6414.85</v>
      </c>
      <c r="P169" s="31">
        <v>2779.1030000000001</v>
      </c>
      <c r="Q169" s="31">
        <v>7382.2790000000005</v>
      </c>
      <c r="R169" s="31">
        <v>4803.0990000000002</v>
      </c>
      <c r="S169" s="31">
        <v>6820.1289999999999</v>
      </c>
      <c r="T169" s="31">
        <v>2684.998</v>
      </c>
      <c r="U169" s="31">
        <v>7885.38</v>
      </c>
      <c r="V169" s="31">
        <v>4166.6559999999999</v>
      </c>
      <c r="W169" s="31">
        <v>4692.5690000000004</v>
      </c>
      <c r="X169" s="31">
        <v>7502.9840000000004</v>
      </c>
      <c r="Y169" s="31">
        <v>1655.702</v>
      </c>
      <c r="Z169" s="31">
        <v>4544.83</v>
      </c>
      <c r="AA169" s="31">
        <v>3855.415</v>
      </c>
      <c r="AB169" s="31">
        <v>3121.873</v>
      </c>
      <c r="AC169" s="31">
        <v>2728.1080000000002</v>
      </c>
      <c r="AD169" s="31">
        <v>3940.8710000000001</v>
      </c>
      <c r="AE169" s="31">
        <v>9850.1550000000007</v>
      </c>
      <c r="AF169" s="31">
        <v>4718.1670000000004</v>
      </c>
      <c r="AG169" s="31">
        <v>4874.8990000000003</v>
      </c>
      <c r="AH169" s="31">
        <v>6123.2979999999998</v>
      </c>
      <c r="AI169" s="31">
        <v>10472.779</v>
      </c>
      <c r="AJ169" s="31">
        <v>5426.5349999999999</v>
      </c>
      <c r="AK169" s="31">
        <v>1658.7190000000001</v>
      </c>
      <c r="AL169" s="31">
        <v>3213.6120000000001</v>
      </c>
      <c r="AM169" s="31">
        <v>4181.8990000000003</v>
      </c>
      <c r="AN169" s="31">
        <v>5146.96</v>
      </c>
      <c r="AO169" s="31">
        <v>5298.4080000000004</v>
      </c>
      <c r="AP169" s="31">
        <v>8661.5580000000009</v>
      </c>
      <c r="AQ169" s="31">
        <v>3215.9229999999998</v>
      </c>
      <c r="AR169" s="31">
        <v>6054.72</v>
      </c>
      <c r="AS169" s="31">
        <v>3105.712</v>
      </c>
      <c r="AT169" s="31">
        <v>3769.895</v>
      </c>
      <c r="AU169" s="31">
        <v>7253.6270000000004</v>
      </c>
      <c r="AV169" s="31">
        <v>4567.1959999999999</v>
      </c>
      <c r="AW169" s="31">
        <v>1942.6410000000001</v>
      </c>
      <c r="AX169" s="31">
        <v>5872.1260000000002</v>
      </c>
      <c r="AY169" s="31">
        <v>3649.761</v>
      </c>
      <c r="AZ169" s="31">
        <v>3132.1770000000001</v>
      </c>
      <c r="BA169" s="31">
        <v>4563.8040000000001</v>
      </c>
      <c r="BB169" s="31">
        <v>4587.4179999999997</v>
      </c>
      <c r="BC169" s="31">
        <v>3328.78</v>
      </c>
      <c r="BD169" s="31">
        <v>3163.0709999999999</v>
      </c>
      <c r="BE169" s="31">
        <v>4427.7889999999998</v>
      </c>
      <c r="BF169" s="31">
        <v>3971.7440000000001</v>
      </c>
      <c r="BG169" s="31">
        <v>3179.6219999999998</v>
      </c>
      <c r="BH169" s="31">
        <v>4251.3980000000001</v>
      </c>
      <c r="BI169" s="31">
        <v>1854.607</v>
      </c>
      <c r="BJ169" s="31">
        <v>8619.5759999999991</v>
      </c>
      <c r="BK169" s="31">
        <v>3689.7289999999998</v>
      </c>
      <c r="BL169" s="31">
        <v>1238.7829999999999</v>
      </c>
      <c r="BM169" s="31">
        <v>3547.9259999999999</v>
      </c>
      <c r="BN169" s="31">
        <v>7767.4719999999998</v>
      </c>
      <c r="BO169" s="31">
        <v>4744.1809999999996</v>
      </c>
      <c r="BP169" s="31">
        <v>2912.3090000000002</v>
      </c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/>
      <c r="EJ169" s="37"/>
      <c r="EK169" s="37"/>
      <c r="EL169" s="37"/>
      <c r="EM169" s="37"/>
      <c r="EN169" s="37"/>
      <c r="EO169" s="37"/>
      <c r="EP169" s="37"/>
      <c r="EQ169" s="37"/>
      <c r="ER169" s="37"/>
      <c r="ES169" s="37"/>
      <c r="ET169" s="37"/>
      <c r="EU169" s="37"/>
      <c r="EV169" s="37"/>
      <c r="EW169" s="37"/>
      <c r="EX169" s="37"/>
      <c r="EY169" s="37"/>
      <c r="EZ169" s="37"/>
      <c r="FA169" s="37"/>
      <c r="FB169" s="37"/>
      <c r="FC169" s="37"/>
      <c r="FD169" s="37"/>
      <c r="FE169" s="37"/>
      <c r="FF169" s="37"/>
      <c r="FG169" s="37"/>
      <c r="FH169" s="37"/>
      <c r="FI169" s="37"/>
      <c r="FJ169" s="37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37"/>
      <c r="FV169" s="37"/>
      <c r="FW169" s="37"/>
      <c r="FX169" s="37"/>
      <c r="FY169" s="37"/>
      <c r="FZ169" s="37"/>
      <c r="GA169" s="37"/>
      <c r="GB169" s="37"/>
      <c r="GC169" s="37"/>
      <c r="GD169" s="37"/>
      <c r="GE169" s="37"/>
      <c r="GF169" s="37"/>
      <c r="GG169" s="37"/>
      <c r="GH169" s="37"/>
      <c r="GI169" s="37"/>
      <c r="GJ169" s="37"/>
      <c r="GK169" s="37"/>
      <c r="GL169" s="37"/>
      <c r="GM169" s="37"/>
      <c r="GN169" s="37"/>
      <c r="GO169" s="37"/>
      <c r="GP169" s="37"/>
      <c r="GQ169" s="37"/>
      <c r="GR169" s="37"/>
      <c r="GS169" s="37"/>
      <c r="GT169" s="37"/>
      <c r="GU169" s="37"/>
      <c r="GV169" s="37"/>
      <c r="GW169" s="37"/>
      <c r="GX169" s="37"/>
      <c r="GY169" s="37"/>
      <c r="GZ169" s="37"/>
      <c r="HA169" s="37"/>
      <c r="HB169" s="37"/>
      <c r="HC169" s="37"/>
      <c r="HD169" s="37"/>
      <c r="HE169" s="37"/>
      <c r="HF169" s="37"/>
      <c r="HG169" s="37"/>
      <c r="HH169" s="37"/>
      <c r="HI169" s="37"/>
      <c r="HJ169" s="37"/>
      <c r="HK169" s="37"/>
      <c r="HL169" s="37"/>
      <c r="HM169" s="37"/>
      <c r="HN169" s="37"/>
      <c r="HO169" s="37"/>
      <c r="HP169" s="37"/>
      <c r="HQ169" s="37"/>
      <c r="HR169" s="37"/>
      <c r="HS169" s="37"/>
      <c r="HT169" s="37"/>
      <c r="HU169" s="37"/>
      <c r="HV169" s="37"/>
      <c r="HW169" s="37"/>
      <c r="HX169" s="37"/>
      <c r="HY169" s="37"/>
      <c r="HZ169" s="37"/>
      <c r="IA169" s="37"/>
      <c r="IB169" s="37"/>
      <c r="IC169" s="37"/>
      <c r="ID169" s="37"/>
      <c r="IE169" s="37"/>
      <c r="IF169" s="37"/>
      <c r="IG169" s="37"/>
      <c r="IH169" s="37"/>
      <c r="II169" s="37"/>
      <c r="IJ169" s="37"/>
      <c r="IK169" s="37"/>
      <c r="IL169" s="37"/>
      <c r="IM169" s="37"/>
      <c r="IN169" s="37"/>
      <c r="IO169" s="37"/>
      <c r="IP169" s="37"/>
      <c r="IQ169" s="37"/>
      <c r="IR169" s="37"/>
      <c r="IS169" s="37"/>
      <c r="IT169" s="37"/>
      <c r="IU169" s="37"/>
      <c r="IV169" s="37"/>
      <c r="IW169" s="37"/>
      <c r="IX169" s="37"/>
      <c r="IY169" s="37"/>
      <c r="IZ169" s="37"/>
      <c r="JA169" s="37"/>
      <c r="JB169" s="37"/>
      <c r="JC169" s="37"/>
      <c r="JD169" s="37"/>
      <c r="JE169" s="37"/>
      <c r="JF169" s="37"/>
      <c r="JG169" s="37"/>
      <c r="JH169" s="37"/>
      <c r="JI169" s="37"/>
      <c r="JJ169" s="37"/>
      <c r="JK169" s="37"/>
      <c r="JL169" s="37"/>
      <c r="JM169" s="37"/>
      <c r="JN169" s="37"/>
      <c r="JO169" s="37"/>
      <c r="JP169" s="37"/>
      <c r="JQ169" s="37"/>
      <c r="JR169" s="37"/>
      <c r="JS169" s="37"/>
      <c r="JT169" s="37"/>
      <c r="JU169" s="37"/>
      <c r="JV169" s="37"/>
      <c r="JW169" s="37"/>
      <c r="JX169" s="37"/>
      <c r="JY169" s="37"/>
      <c r="JZ169" s="37"/>
      <c r="KA169" s="37"/>
      <c r="KB169" s="37"/>
      <c r="KC169" s="37"/>
      <c r="KD169" s="37"/>
      <c r="KE169" s="37"/>
      <c r="KF169" s="37"/>
      <c r="KG169" s="37"/>
      <c r="KH169" s="37"/>
      <c r="KI169" s="37"/>
      <c r="KJ169" s="37"/>
      <c r="KK169" s="37"/>
      <c r="KL169" s="37"/>
      <c r="KM169" s="37"/>
      <c r="KN169" s="37"/>
      <c r="KO169" s="37"/>
      <c r="KP169" s="37"/>
      <c r="KQ169" s="37"/>
      <c r="KR169" s="37"/>
      <c r="KS169" s="37"/>
      <c r="KT169" s="37"/>
      <c r="KU169" s="37"/>
      <c r="KV169" s="37"/>
      <c r="KW169" s="37"/>
      <c r="KX169" s="37"/>
      <c r="KY169" s="37"/>
      <c r="KZ169" s="37"/>
      <c r="LA169" s="37"/>
      <c r="LB169" s="37"/>
      <c r="LC169" s="37"/>
      <c r="LD169" s="37"/>
      <c r="LE169" s="37"/>
      <c r="LF169" s="37"/>
      <c r="LG169" s="37"/>
      <c r="LH169" s="37"/>
      <c r="LI169" s="37"/>
      <c r="LJ169" s="37"/>
      <c r="LK169" s="37"/>
      <c r="LL169" s="37"/>
      <c r="LM169" s="37"/>
      <c r="LN169" s="37"/>
      <c r="LO169" s="37"/>
      <c r="LP169" s="37"/>
      <c r="LQ169" s="37"/>
      <c r="LR169" s="37"/>
      <c r="LS169" s="37"/>
      <c r="LT169" s="37"/>
      <c r="LU169" s="37"/>
      <c r="LV169" s="37"/>
      <c r="LW169" s="37"/>
      <c r="LX169" s="37"/>
      <c r="LY169" s="37"/>
      <c r="LZ169" s="37"/>
      <c r="MA169" s="37"/>
      <c r="MB169" s="37"/>
      <c r="MC169" s="37"/>
      <c r="MD169" s="37"/>
      <c r="ME169" s="37"/>
      <c r="MF169" s="37"/>
      <c r="MG169" s="37"/>
      <c r="MH169" s="37"/>
      <c r="MI169" s="37"/>
      <c r="MJ169" s="37"/>
      <c r="MK169" s="37"/>
      <c r="ML169" s="37"/>
      <c r="MM169" s="37"/>
      <c r="MN169" s="37"/>
      <c r="MO169" s="37"/>
      <c r="MP169" s="37"/>
      <c r="MQ169" s="37"/>
      <c r="MR169" s="37"/>
      <c r="MS169" s="37"/>
      <c r="MT169" s="37"/>
      <c r="MU169" s="37"/>
      <c r="MV169" s="37"/>
      <c r="MW169" s="37"/>
      <c r="MX169" s="37"/>
      <c r="MY169" s="37"/>
      <c r="MZ169" s="37"/>
      <c r="NA169" s="37"/>
      <c r="NB169" s="37"/>
      <c r="NC169" s="37"/>
      <c r="ND169" s="37"/>
      <c r="NE169" s="37"/>
      <c r="NF169" s="37"/>
      <c r="NG169" s="37"/>
      <c r="NH169" s="37"/>
      <c r="NI169" s="37"/>
      <c r="NJ169" s="37"/>
      <c r="NK169" s="37"/>
      <c r="NL169" s="37"/>
      <c r="NM169" s="37"/>
      <c r="NN169" s="37"/>
      <c r="NO169" s="37"/>
      <c r="NP169" s="37"/>
      <c r="NQ169" s="37"/>
      <c r="NR169" s="37"/>
      <c r="NS169" s="37"/>
      <c r="NT169" s="37"/>
      <c r="NU169" s="37"/>
      <c r="NV169" s="37"/>
      <c r="NW169" s="37"/>
      <c r="NX169" s="37"/>
      <c r="NY169" s="37"/>
      <c r="NZ169" s="37"/>
      <c r="OA169" s="37"/>
      <c r="OB169" s="37"/>
      <c r="OC169" s="37"/>
      <c r="OD169" s="37"/>
      <c r="OE169" s="37"/>
      <c r="OF169" s="37"/>
      <c r="OG169" s="37"/>
      <c r="OH169" s="37"/>
      <c r="OI169" s="37"/>
      <c r="OJ169" s="37"/>
      <c r="OK169" s="37"/>
      <c r="OL169" s="37"/>
      <c r="OM169" s="10"/>
    </row>
    <row r="170" spans="1:403" s="11" customFormat="1" x14ac:dyDescent="0.25">
      <c r="A170" s="11" t="s">
        <v>75</v>
      </c>
      <c r="B170" s="11" t="s">
        <v>77</v>
      </c>
      <c r="C170" s="29">
        <v>3730.3470000000002</v>
      </c>
      <c r="D170" s="29">
        <v>9564.9509999999991</v>
      </c>
      <c r="E170" s="29">
        <v>4547.7780000000002</v>
      </c>
      <c r="F170" s="29">
        <v>7674.473</v>
      </c>
      <c r="G170" s="29">
        <v>6351.982</v>
      </c>
      <c r="H170" s="29">
        <v>15825.188</v>
      </c>
      <c r="I170" s="29">
        <v>8949.0010000000002</v>
      </c>
      <c r="J170" s="29">
        <v>10342.313</v>
      </c>
      <c r="K170" s="29">
        <v>7798.0290000000005</v>
      </c>
      <c r="L170" s="29">
        <v>7791.06</v>
      </c>
      <c r="M170" s="29">
        <v>10767.733</v>
      </c>
      <c r="N170" s="29">
        <v>7484.0370000000003</v>
      </c>
      <c r="O170" s="29">
        <v>4696.7820000000002</v>
      </c>
      <c r="P170" s="29">
        <v>5399.2870000000003</v>
      </c>
      <c r="Q170" s="29">
        <v>12174.991</v>
      </c>
      <c r="R170" s="29">
        <v>2811.8980000000001</v>
      </c>
      <c r="S170" s="29">
        <v>1525.5940000000001</v>
      </c>
      <c r="T170" s="29">
        <v>7810.7969999999996</v>
      </c>
      <c r="U170" s="29">
        <v>16341.460999999999</v>
      </c>
      <c r="V170" s="29">
        <v>7799.5420000000004</v>
      </c>
      <c r="W170" s="29">
        <v>6663.067</v>
      </c>
      <c r="X170" s="29">
        <v>12590.986999999999</v>
      </c>
      <c r="Y170" s="29">
        <v>5077.7439999999997</v>
      </c>
      <c r="Z170" s="29">
        <v>6403.2510000000002</v>
      </c>
      <c r="AA170" s="29">
        <v>4923.3980000000001</v>
      </c>
      <c r="AB170" s="29">
        <v>5916.6980000000003</v>
      </c>
      <c r="AC170" s="29">
        <v>4364.2690000000002</v>
      </c>
      <c r="AD170" s="29">
        <v>4489.4269999999997</v>
      </c>
      <c r="AE170" s="29">
        <v>18636.150000000001</v>
      </c>
      <c r="AF170" s="29">
        <v>7781.4350000000004</v>
      </c>
      <c r="AG170" s="29">
        <v>3965.4090000000001</v>
      </c>
      <c r="AH170" s="29">
        <v>4524.0780000000004</v>
      </c>
      <c r="AI170" s="29">
        <v>11493.271000000001</v>
      </c>
      <c r="AJ170" s="29">
        <v>7669.8149999999996</v>
      </c>
      <c r="AK170" s="29">
        <v>3976.8969999999999</v>
      </c>
      <c r="AL170" s="29">
        <v>9870.6360000000004</v>
      </c>
      <c r="AM170" s="29">
        <v>7634.42</v>
      </c>
      <c r="AN170" s="29">
        <v>9314.2459999999992</v>
      </c>
      <c r="AO170" s="29">
        <v>6345.567</v>
      </c>
      <c r="AP170" s="29">
        <v>12499.511</v>
      </c>
      <c r="AQ170" s="29">
        <v>4771.8289999999997</v>
      </c>
      <c r="AR170" s="29">
        <v>7837.38</v>
      </c>
      <c r="AS170" s="29">
        <v>5079.1959999999999</v>
      </c>
      <c r="AT170" s="29">
        <v>8658.34</v>
      </c>
      <c r="AU170" s="29">
        <v>6381.1760000000004</v>
      </c>
      <c r="AV170" s="29">
        <v>9374.2759999999998</v>
      </c>
      <c r="AW170" s="29">
        <v>9049.8459999999995</v>
      </c>
      <c r="AX170" s="29">
        <v>8386.5290000000005</v>
      </c>
      <c r="AY170" s="29">
        <v>4442.6689999999999</v>
      </c>
      <c r="AZ170" s="29">
        <v>5463.84</v>
      </c>
      <c r="BA170" s="29">
        <v>6790.0749999999998</v>
      </c>
      <c r="BB170" s="29">
        <v>4489.5169999999998</v>
      </c>
      <c r="BC170" s="29">
        <v>8196.9809999999998</v>
      </c>
      <c r="BD170" s="29">
        <v>9956.152</v>
      </c>
      <c r="BE170" s="29">
        <v>7275.9639999999999</v>
      </c>
      <c r="BF170" s="29">
        <v>5013.3360000000002</v>
      </c>
      <c r="BG170" s="29">
        <v>4959.9610000000002</v>
      </c>
      <c r="BH170" s="29">
        <v>2894.326</v>
      </c>
      <c r="BI170" s="29">
        <v>1877.5039999999999</v>
      </c>
      <c r="BJ170" s="29">
        <v>18405.488000000001</v>
      </c>
      <c r="BK170" s="29">
        <v>9243.3770000000004</v>
      </c>
      <c r="BL170" s="29">
        <v>8192.7049999999999</v>
      </c>
      <c r="BM170" s="29">
        <v>7211.0110000000004</v>
      </c>
      <c r="BN170" s="29">
        <v>16948.831999999999</v>
      </c>
      <c r="BO170" s="29">
        <v>6906.7430000000004</v>
      </c>
      <c r="BP170" s="29">
        <v>4764.8630000000003</v>
      </c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/>
      <c r="EJ170" s="37"/>
      <c r="EK170" s="37"/>
      <c r="EL170" s="37"/>
      <c r="EM170" s="37"/>
      <c r="EN170" s="37"/>
      <c r="EO170" s="37"/>
      <c r="EP170" s="37"/>
      <c r="EQ170" s="37"/>
      <c r="ER170" s="37"/>
      <c r="ES170" s="37"/>
      <c r="ET170" s="37"/>
      <c r="EU170" s="37"/>
      <c r="EV170" s="37"/>
      <c r="EW170" s="37"/>
      <c r="EX170" s="37"/>
      <c r="EY170" s="37"/>
      <c r="EZ170" s="37"/>
      <c r="FA170" s="37"/>
      <c r="FB170" s="37"/>
      <c r="FC170" s="37"/>
      <c r="FD170" s="37"/>
      <c r="FE170" s="37"/>
      <c r="FF170" s="37"/>
      <c r="FG170" s="37"/>
      <c r="FH170" s="37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37"/>
      <c r="FV170" s="37"/>
      <c r="FW170" s="37"/>
      <c r="FX170" s="37"/>
      <c r="FY170" s="37"/>
      <c r="FZ170" s="37"/>
      <c r="GA170" s="37"/>
      <c r="GB170" s="37"/>
      <c r="GC170" s="37"/>
      <c r="GD170" s="37"/>
      <c r="GE170" s="37"/>
      <c r="GF170" s="37"/>
      <c r="GG170" s="37"/>
      <c r="GH170" s="37"/>
      <c r="GI170" s="37"/>
      <c r="GJ170" s="37"/>
      <c r="GK170" s="37"/>
      <c r="GL170" s="37"/>
      <c r="GM170" s="37"/>
      <c r="GN170" s="37"/>
      <c r="GO170" s="37"/>
      <c r="GP170" s="37"/>
      <c r="GQ170" s="37"/>
      <c r="GR170" s="37"/>
      <c r="GS170" s="37"/>
      <c r="GT170" s="37"/>
      <c r="GU170" s="37"/>
      <c r="GV170" s="37"/>
      <c r="GW170" s="37"/>
      <c r="GX170" s="37"/>
      <c r="GY170" s="37"/>
      <c r="GZ170" s="37"/>
      <c r="HA170" s="37"/>
      <c r="HB170" s="37"/>
      <c r="HC170" s="37"/>
      <c r="HD170" s="37"/>
      <c r="HE170" s="37"/>
      <c r="HF170" s="37"/>
      <c r="HG170" s="37"/>
      <c r="HH170" s="37"/>
      <c r="HI170" s="37"/>
      <c r="HJ170" s="37"/>
      <c r="HK170" s="37"/>
      <c r="HL170" s="37"/>
      <c r="HM170" s="37"/>
      <c r="HN170" s="37"/>
      <c r="HO170" s="37"/>
      <c r="HP170" s="37"/>
      <c r="HQ170" s="37"/>
      <c r="HR170" s="37"/>
      <c r="HS170" s="37"/>
      <c r="HT170" s="37"/>
      <c r="HU170" s="37"/>
      <c r="HV170" s="37"/>
      <c r="HW170" s="37"/>
      <c r="HX170" s="37"/>
      <c r="HY170" s="37"/>
      <c r="HZ170" s="37"/>
      <c r="IA170" s="37"/>
      <c r="IB170" s="37"/>
      <c r="IC170" s="37"/>
      <c r="ID170" s="37"/>
      <c r="IE170" s="37"/>
      <c r="IF170" s="37"/>
      <c r="IG170" s="37"/>
      <c r="IH170" s="37"/>
      <c r="II170" s="37"/>
      <c r="IJ170" s="37"/>
      <c r="IK170" s="37"/>
      <c r="IL170" s="37"/>
      <c r="IM170" s="37"/>
      <c r="IN170" s="37"/>
      <c r="IO170" s="37"/>
      <c r="IP170" s="37"/>
      <c r="IQ170" s="37"/>
      <c r="IR170" s="37"/>
      <c r="IS170" s="37"/>
      <c r="IT170" s="37"/>
      <c r="IU170" s="37"/>
      <c r="IV170" s="37"/>
      <c r="IW170" s="37"/>
      <c r="IX170" s="37"/>
      <c r="IY170" s="37"/>
      <c r="IZ170" s="37"/>
      <c r="JA170" s="37"/>
      <c r="JB170" s="37"/>
      <c r="JC170" s="37"/>
      <c r="JD170" s="37"/>
      <c r="JE170" s="37"/>
      <c r="JF170" s="37"/>
      <c r="JG170" s="37"/>
      <c r="JH170" s="37"/>
      <c r="JI170" s="37"/>
      <c r="JJ170" s="37"/>
      <c r="JK170" s="37"/>
      <c r="JL170" s="37"/>
      <c r="JM170" s="37"/>
      <c r="JN170" s="37"/>
      <c r="JO170" s="37"/>
      <c r="JP170" s="37"/>
      <c r="JQ170" s="37"/>
      <c r="JR170" s="37"/>
      <c r="JS170" s="37"/>
      <c r="JT170" s="37"/>
      <c r="JU170" s="37"/>
      <c r="JV170" s="37"/>
      <c r="JW170" s="37"/>
      <c r="JX170" s="37"/>
      <c r="JY170" s="37"/>
      <c r="JZ170" s="37"/>
      <c r="KA170" s="37"/>
      <c r="KB170" s="37"/>
      <c r="KC170" s="37"/>
      <c r="KD170" s="37"/>
      <c r="KE170" s="37"/>
      <c r="KF170" s="37"/>
      <c r="KG170" s="37"/>
      <c r="KH170" s="37"/>
      <c r="KI170" s="37"/>
      <c r="KJ170" s="37"/>
      <c r="KK170" s="37"/>
      <c r="KL170" s="37"/>
      <c r="KM170" s="37"/>
      <c r="KN170" s="37"/>
      <c r="KO170" s="37"/>
      <c r="KP170" s="37"/>
      <c r="KQ170" s="37"/>
      <c r="KR170" s="37"/>
      <c r="KS170" s="37"/>
      <c r="KT170" s="37"/>
      <c r="KU170" s="37"/>
      <c r="KV170" s="37"/>
      <c r="KW170" s="37"/>
      <c r="KX170" s="37"/>
      <c r="KY170" s="37"/>
      <c r="KZ170" s="37"/>
      <c r="LA170" s="37"/>
      <c r="LB170" s="37"/>
      <c r="LC170" s="37"/>
      <c r="LD170" s="37"/>
      <c r="LE170" s="37"/>
      <c r="LF170" s="37"/>
      <c r="LG170" s="37"/>
      <c r="LH170" s="37"/>
      <c r="LI170" s="37"/>
      <c r="LJ170" s="37"/>
      <c r="LK170" s="37"/>
      <c r="LL170" s="37"/>
      <c r="LM170" s="37"/>
      <c r="LN170" s="37"/>
      <c r="LO170" s="37"/>
      <c r="LP170" s="37"/>
      <c r="LQ170" s="37"/>
      <c r="LR170" s="37"/>
      <c r="LS170" s="37"/>
      <c r="LT170" s="37"/>
      <c r="LU170" s="37"/>
      <c r="LV170" s="37"/>
      <c r="LW170" s="37"/>
      <c r="LX170" s="37"/>
      <c r="LY170" s="37"/>
      <c r="LZ170" s="37"/>
      <c r="MA170" s="37"/>
      <c r="MB170" s="37"/>
      <c r="MC170" s="37"/>
      <c r="MD170" s="37"/>
      <c r="ME170" s="37"/>
      <c r="MF170" s="37"/>
      <c r="MG170" s="37"/>
      <c r="MH170" s="37"/>
      <c r="MI170" s="37"/>
      <c r="MJ170" s="37"/>
      <c r="MK170" s="37"/>
      <c r="ML170" s="37"/>
      <c r="MM170" s="37"/>
      <c r="MN170" s="37"/>
      <c r="MO170" s="37"/>
      <c r="MP170" s="37"/>
      <c r="MQ170" s="37"/>
      <c r="MR170" s="37"/>
      <c r="MS170" s="37"/>
      <c r="MT170" s="37"/>
      <c r="MU170" s="37"/>
      <c r="MV170" s="37"/>
      <c r="MW170" s="37"/>
      <c r="MX170" s="37"/>
      <c r="MY170" s="37"/>
      <c r="MZ170" s="37"/>
      <c r="NA170" s="37"/>
      <c r="NB170" s="37"/>
      <c r="NC170" s="37"/>
      <c r="ND170" s="37"/>
      <c r="NE170" s="37"/>
      <c r="NF170" s="37"/>
      <c r="NG170" s="37"/>
      <c r="NH170" s="37"/>
      <c r="NI170" s="37"/>
      <c r="NJ170" s="37"/>
      <c r="NK170" s="37"/>
      <c r="NL170" s="37"/>
      <c r="NM170" s="37"/>
      <c r="NN170" s="37"/>
      <c r="NO170" s="37"/>
      <c r="NP170" s="37"/>
      <c r="NQ170" s="37"/>
      <c r="NR170" s="37"/>
      <c r="NS170" s="37"/>
      <c r="NT170" s="37"/>
      <c r="NU170" s="37"/>
      <c r="NV170" s="37"/>
      <c r="NW170" s="37"/>
      <c r="NX170" s="37"/>
      <c r="NY170" s="37"/>
      <c r="NZ170" s="37"/>
      <c r="OA170" s="37"/>
      <c r="OB170" s="37"/>
      <c r="OC170" s="37"/>
      <c r="OD170" s="37"/>
      <c r="OE170" s="37"/>
      <c r="OF170" s="37"/>
      <c r="OG170" s="37"/>
      <c r="OH170" s="37"/>
      <c r="OI170" s="37"/>
      <c r="OJ170" s="37"/>
      <c r="OK170" s="37"/>
      <c r="OL170" s="37"/>
      <c r="OM170" s="12"/>
    </row>
    <row r="171" spans="1:403" s="7" customFormat="1" x14ac:dyDescent="0.25">
      <c r="A171" s="7" t="s">
        <v>79</v>
      </c>
      <c r="B171" s="7" t="s">
        <v>251</v>
      </c>
      <c r="C171" s="32">
        <v>363926.84399999998</v>
      </c>
      <c r="D171" s="32">
        <v>411636.56300000002</v>
      </c>
      <c r="E171" s="32">
        <v>267698.71899999998</v>
      </c>
      <c r="F171" s="32">
        <v>347117.18800000002</v>
      </c>
      <c r="G171" s="32">
        <v>251532.34400000001</v>
      </c>
      <c r="H171" s="32">
        <v>221076.09400000001</v>
      </c>
      <c r="I171" s="32">
        <v>282896.375</v>
      </c>
      <c r="J171" s="32">
        <v>188507.359</v>
      </c>
      <c r="K171" s="32">
        <v>320739.43800000002</v>
      </c>
      <c r="L171" s="32">
        <v>433648.5</v>
      </c>
      <c r="M171" s="32">
        <v>319098.56300000002</v>
      </c>
      <c r="N171" s="32">
        <v>434536.625</v>
      </c>
      <c r="O171" s="32">
        <v>416710.43800000002</v>
      </c>
      <c r="P171" s="32">
        <v>299832.15600000002</v>
      </c>
      <c r="Q171" s="32">
        <v>218707.68799999999</v>
      </c>
      <c r="R171" s="32">
        <v>467556.81300000002</v>
      </c>
      <c r="S171" s="32">
        <v>443919.68800000002</v>
      </c>
      <c r="T171" s="32">
        <v>271747.21899999998</v>
      </c>
      <c r="U171" s="32">
        <v>397136.96899999998</v>
      </c>
      <c r="V171" s="32">
        <v>293749.40600000002</v>
      </c>
      <c r="W171" s="32">
        <v>151951.766</v>
      </c>
      <c r="X171" s="32">
        <v>552427.125</v>
      </c>
      <c r="Y171" s="32">
        <v>283795.43800000002</v>
      </c>
      <c r="Z171" s="32">
        <v>123501.43799999999</v>
      </c>
      <c r="AA171" s="32">
        <v>359726</v>
      </c>
      <c r="AB171" s="32">
        <v>178338.81299999999</v>
      </c>
      <c r="AC171" s="32">
        <v>244427.07800000001</v>
      </c>
      <c r="AD171" s="32">
        <v>539673</v>
      </c>
      <c r="AE171" s="32">
        <v>128966.023</v>
      </c>
      <c r="AF171" s="32">
        <v>393138.43800000002</v>
      </c>
      <c r="AG171" s="32">
        <v>340450.46899999998</v>
      </c>
      <c r="AH171" s="32">
        <v>337625.96899999998</v>
      </c>
      <c r="AI171" s="32">
        <v>465684.46899999998</v>
      </c>
      <c r="AJ171" s="32">
        <v>361073.93800000002</v>
      </c>
      <c r="AK171" s="32">
        <v>681099.68799999997</v>
      </c>
      <c r="AL171" s="32">
        <v>145087.45300000001</v>
      </c>
      <c r="AM171" s="32">
        <v>344779</v>
      </c>
      <c r="AN171" s="32">
        <v>429951.25</v>
      </c>
      <c r="AO171" s="32">
        <v>232972.43799999999</v>
      </c>
      <c r="AP171" s="32">
        <v>343911.93800000002</v>
      </c>
      <c r="AQ171" s="32">
        <v>85475.016000000003</v>
      </c>
      <c r="AR171" s="32">
        <v>318350.75</v>
      </c>
      <c r="AS171" s="32">
        <v>431105</v>
      </c>
      <c r="AT171" s="32">
        <v>212039.75</v>
      </c>
      <c r="AU171" s="32">
        <v>394889.25</v>
      </c>
      <c r="AV171" s="32">
        <v>208992.56299999999</v>
      </c>
      <c r="AW171" s="32">
        <v>163934.84400000001</v>
      </c>
      <c r="AX171" s="32">
        <v>376332.65600000002</v>
      </c>
      <c r="AY171" s="32">
        <v>211485.484</v>
      </c>
      <c r="AZ171" s="32">
        <v>344406.59399999998</v>
      </c>
      <c r="BA171" s="32">
        <v>285237.06300000002</v>
      </c>
      <c r="BB171" s="32">
        <v>285871.90600000002</v>
      </c>
      <c r="BC171" s="32">
        <v>208106.891</v>
      </c>
      <c r="BD171" s="32">
        <v>275988.68800000002</v>
      </c>
      <c r="BE171" s="32">
        <v>252095.70300000001</v>
      </c>
      <c r="BF171" s="32">
        <v>309280.31300000002</v>
      </c>
      <c r="BG171" s="32">
        <v>313790.375</v>
      </c>
      <c r="BH171" s="32">
        <v>299404.34399999998</v>
      </c>
      <c r="BI171" s="32">
        <v>329426.375</v>
      </c>
      <c r="BJ171" s="32">
        <v>194100.29699999999</v>
      </c>
      <c r="BK171" s="32">
        <v>297462.15600000002</v>
      </c>
      <c r="BL171" s="32">
        <v>229790.766</v>
      </c>
      <c r="BM171" s="32">
        <v>177829.54699999999</v>
      </c>
      <c r="BN171" s="32">
        <v>207926.54699999999</v>
      </c>
      <c r="BO171" s="32">
        <v>349673.84399999998</v>
      </c>
      <c r="BP171" s="32">
        <v>305870.65600000002</v>
      </c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/>
      <c r="EJ171" s="37"/>
      <c r="EK171" s="37"/>
      <c r="EL171" s="37"/>
      <c r="EM171" s="37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37"/>
      <c r="FI171" s="37"/>
      <c r="FJ171" s="37"/>
      <c r="FK171" s="37"/>
      <c r="FL171" s="37"/>
      <c r="FM171" s="37"/>
      <c r="FN171" s="37"/>
      <c r="FO171" s="37"/>
      <c r="FP171" s="37"/>
      <c r="FQ171" s="37"/>
      <c r="FR171" s="37"/>
      <c r="FS171" s="37"/>
      <c r="FT171" s="37"/>
      <c r="FU171" s="37"/>
      <c r="FV171" s="37"/>
      <c r="FW171" s="37"/>
      <c r="FX171" s="37"/>
      <c r="FY171" s="37"/>
      <c r="FZ171" s="37"/>
      <c r="GA171" s="37"/>
      <c r="GB171" s="37"/>
      <c r="GC171" s="37"/>
      <c r="GD171" s="37"/>
      <c r="GE171" s="37"/>
      <c r="GF171" s="37"/>
      <c r="GG171" s="37"/>
      <c r="GH171" s="37"/>
      <c r="GI171" s="37"/>
      <c r="GJ171" s="37"/>
      <c r="GK171" s="37"/>
      <c r="GL171" s="37"/>
      <c r="GM171" s="37"/>
      <c r="GN171" s="37"/>
      <c r="GO171" s="37"/>
      <c r="GP171" s="37"/>
      <c r="GQ171" s="37"/>
      <c r="GR171" s="37"/>
      <c r="GS171" s="37"/>
      <c r="GT171" s="37"/>
      <c r="GU171" s="37"/>
      <c r="GV171" s="37"/>
      <c r="GW171" s="37"/>
      <c r="GX171" s="37"/>
      <c r="GY171" s="37"/>
      <c r="GZ171" s="37"/>
      <c r="HA171" s="37"/>
      <c r="HB171" s="37"/>
      <c r="HC171" s="37"/>
      <c r="HD171" s="37"/>
      <c r="HE171" s="37"/>
      <c r="HF171" s="37"/>
      <c r="HG171" s="37"/>
      <c r="HH171" s="37"/>
      <c r="HI171" s="37"/>
      <c r="HJ171" s="37"/>
      <c r="HK171" s="37"/>
      <c r="HL171" s="37"/>
      <c r="HM171" s="37"/>
      <c r="HN171" s="37"/>
      <c r="HO171" s="37"/>
      <c r="HP171" s="37"/>
      <c r="HQ171" s="37"/>
      <c r="HR171" s="37"/>
      <c r="HS171" s="37"/>
      <c r="HT171" s="37"/>
      <c r="HU171" s="37"/>
      <c r="HV171" s="37"/>
      <c r="HW171" s="37"/>
      <c r="HX171" s="37"/>
      <c r="HY171" s="37"/>
      <c r="HZ171" s="37"/>
      <c r="IA171" s="37"/>
      <c r="IB171" s="37"/>
      <c r="IC171" s="37"/>
      <c r="ID171" s="37"/>
      <c r="IE171" s="37"/>
      <c r="IF171" s="37"/>
      <c r="IG171" s="37"/>
      <c r="IH171" s="37"/>
      <c r="II171" s="37"/>
      <c r="IJ171" s="37"/>
      <c r="IK171" s="37"/>
      <c r="IL171" s="37"/>
      <c r="IM171" s="37"/>
      <c r="IN171" s="37"/>
      <c r="IO171" s="37"/>
      <c r="IP171" s="37"/>
      <c r="IQ171" s="37"/>
      <c r="IR171" s="37"/>
      <c r="IS171" s="37"/>
      <c r="IT171" s="37"/>
      <c r="IU171" s="37"/>
      <c r="IV171" s="37"/>
      <c r="IW171" s="37"/>
      <c r="IX171" s="37"/>
      <c r="IY171" s="37"/>
      <c r="IZ171" s="37"/>
      <c r="JA171" s="37"/>
      <c r="JB171" s="37"/>
      <c r="JC171" s="37"/>
      <c r="JD171" s="37"/>
      <c r="JE171" s="37"/>
      <c r="JF171" s="37"/>
      <c r="JG171" s="37"/>
      <c r="JH171" s="37"/>
      <c r="JI171" s="37"/>
      <c r="JJ171" s="37"/>
      <c r="JK171" s="37"/>
      <c r="JL171" s="37"/>
      <c r="JM171" s="37"/>
      <c r="JN171" s="37"/>
      <c r="JO171" s="37"/>
      <c r="JP171" s="37"/>
      <c r="JQ171" s="37"/>
      <c r="JR171" s="37"/>
      <c r="JS171" s="37"/>
      <c r="JT171" s="37"/>
      <c r="JU171" s="37"/>
      <c r="JV171" s="37"/>
      <c r="JW171" s="37"/>
      <c r="JX171" s="37"/>
      <c r="JY171" s="37"/>
      <c r="JZ171" s="37"/>
      <c r="KA171" s="37"/>
      <c r="KB171" s="37"/>
      <c r="KC171" s="37"/>
      <c r="KD171" s="37"/>
      <c r="KE171" s="37"/>
      <c r="KF171" s="37"/>
      <c r="KG171" s="37"/>
      <c r="KH171" s="37"/>
      <c r="KI171" s="37"/>
      <c r="KJ171" s="37"/>
      <c r="KK171" s="37"/>
      <c r="KL171" s="37"/>
      <c r="KM171" s="37"/>
      <c r="KN171" s="37"/>
      <c r="KO171" s="37"/>
      <c r="KP171" s="37"/>
      <c r="KQ171" s="37"/>
      <c r="KR171" s="37"/>
      <c r="KS171" s="37"/>
      <c r="KT171" s="37"/>
      <c r="KU171" s="37"/>
      <c r="KV171" s="37"/>
      <c r="KW171" s="37"/>
      <c r="KX171" s="37"/>
      <c r="KY171" s="37"/>
      <c r="KZ171" s="37"/>
      <c r="LA171" s="37"/>
      <c r="LB171" s="37"/>
      <c r="LC171" s="37"/>
      <c r="LD171" s="37"/>
      <c r="LE171" s="37"/>
      <c r="LF171" s="37"/>
      <c r="LG171" s="37"/>
      <c r="LH171" s="37"/>
      <c r="LI171" s="37"/>
      <c r="LJ171" s="37"/>
      <c r="LK171" s="37"/>
      <c r="LL171" s="37"/>
      <c r="LM171" s="37"/>
      <c r="LN171" s="37"/>
      <c r="LO171" s="37"/>
      <c r="LP171" s="37"/>
      <c r="LQ171" s="37"/>
      <c r="LR171" s="37"/>
      <c r="LS171" s="37"/>
      <c r="LT171" s="37"/>
      <c r="LU171" s="37"/>
      <c r="LV171" s="37"/>
      <c r="LW171" s="37"/>
      <c r="LX171" s="37"/>
      <c r="LY171" s="37"/>
      <c r="LZ171" s="37"/>
      <c r="MA171" s="37"/>
      <c r="MB171" s="37"/>
      <c r="MC171" s="37"/>
      <c r="MD171" s="37"/>
      <c r="ME171" s="37"/>
      <c r="MF171" s="37"/>
      <c r="MG171" s="37"/>
      <c r="MH171" s="37"/>
      <c r="MI171" s="37"/>
      <c r="MJ171" s="37"/>
      <c r="MK171" s="37"/>
      <c r="ML171" s="37"/>
      <c r="MM171" s="37"/>
      <c r="MN171" s="37"/>
      <c r="MO171" s="37"/>
      <c r="MP171" s="37"/>
      <c r="MQ171" s="37"/>
      <c r="MR171" s="37"/>
      <c r="MS171" s="37"/>
      <c r="MT171" s="37"/>
      <c r="MU171" s="37"/>
      <c r="MV171" s="37"/>
      <c r="MW171" s="37"/>
      <c r="MX171" s="37"/>
      <c r="MY171" s="37"/>
      <c r="MZ171" s="37"/>
      <c r="NA171" s="37"/>
      <c r="NB171" s="37"/>
      <c r="NC171" s="37"/>
      <c r="ND171" s="37"/>
      <c r="NE171" s="37"/>
      <c r="NF171" s="37"/>
      <c r="NG171" s="37"/>
      <c r="NH171" s="37"/>
      <c r="NI171" s="37"/>
      <c r="NJ171" s="37"/>
      <c r="NK171" s="37"/>
      <c r="NL171" s="37"/>
      <c r="NM171" s="37"/>
      <c r="NN171" s="37"/>
      <c r="NO171" s="37"/>
      <c r="NP171" s="37"/>
      <c r="NQ171" s="37"/>
      <c r="NR171" s="37"/>
      <c r="NS171" s="37"/>
      <c r="NT171" s="37"/>
      <c r="NU171" s="37"/>
      <c r="NV171" s="37"/>
      <c r="NW171" s="37"/>
      <c r="NX171" s="37"/>
      <c r="NY171" s="37"/>
      <c r="NZ171" s="37"/>
      <c r="OA171" s="37"/>
      <c r="OB171" s="37"/>
      <c r="OC171" s="37"/>
      <c r="OD171" s="37"/>
      <c r="OE171" s="37"/>
      <c r="OF171" s="37"/>
      <c r="OG171" s="37"/>
      <c r="OH171" s="37"/>
      <c r="OI171" s="37"/>
      <c r="OJ171" s="37"/>
      <c r="OK171" s="37"/>
      <c r="OL171" s="37"/>
      <c r="OM171" s="8"/>
    </row>
    <row r="172" spans="1:403" s="11" customFormat="1" x14ac:dyDescent="0.25">
      <c r="A172" s="11" t="s">
        <v>79</v>
      </c>
      <c r="B172" s="11" t="s">
        <v>78</v>
      </c>
      <c r="C172" s="29">
        <v>4015.5279999999998</v>
      </c>
      <c r="D172" s="29">
        <v>4179.9790000000003</v>
      </c>
      <c r="E172" s="29" t="s">
        <v>326</v>
      </c>
      <c r="F172" s="29">
        <v>3723.663</v>
      </c>
      <c r="G172" s="29">
        <v>1821.02</v>
      </c>
      <c r="H172" s="29">
        <v>5716.107</v>
      </c>
      <c r="I172" s="29">
        <v>4539.2640000000001</v>
      </c>
      <c r="J172" s="29">
        <v>4791.5469999999996</v>
      </c>
      <c r="K172" s="29" t="s">
        <v>326</v>
      </c>
      <c r="L172" s="29">
        <v>5542.4070000000002</v>
      </c>
      <c r="M172" s="29">
        <v>1186.123</v>
      </c>
      <c r="N172" s="29">
        <v>4463.6710000000003</v>
      </c>
      <c r="O172" s="29">
        <v>5305.4440000000004</v>
      </c>
      <c r="P172" s="29">
        <v>5217.4530000000004</v>
      </c>
      <c r="Q172" s="29">
        <v>4965.1760000000004</v>
      </c>
      <c r="R172" s="29">
        <v>4554.0529999999999</v>
      </c>
      <c r="S172" s="29">
        <v>5604.8860000000004</v>
      </c>
      <c r="T172" s="29">
        <v>3758.9459999999999</v>
      </c>
      <c r="U172" s="29">
        <v>829.04100000000005</v>
      </c>
      <c r="V172" s="29">
        <v>6011.424</v>
      </c>
      <c r="W172" s="29">
        <v>3236.2</v>
      </c>
      <c r="X172" s="29">
        <v>3962.9589999999998</v>
      </c>
      <c r="Y172" s="29">
        <v>5063.8580000000002</v>
      </c>
      <c r="Z172" s="29">
        <v>5279.0010000000002</v>
      </c>
      <c r="AA172" s="29">
        <v>4526.1180000000004</v>
      </c>
      <c r="AB172" s="29">
        <v>6559.9120000000003</v>
      </c>
      <c r="AC172" s="29">
        <v>4364.8270000000002</v>
      </c>
      <c r="AD172" s="29">
        <v>2278.2820000000002</v>
      </c>
      <c r="AE172" s="29">
        <v>4198.0940000000001</v>
      </c>
      <c r="AF172" s="29">
        <v>3674.3139999999999</v>
      </c>
      <c r="AG172" s="29">
        <v>3524.5590000000002</v>
      </c>
      <c r="AH172" s="29">
        <v>2537.9340000000002</v>
      </c>
      <c r="AI172" s="29">
        <v>4572.8940000000002</v>
      </c>
      <c r="AJ172" s="29">
        <v>4126.1369999999997</v>
      </c>
      <c r="AK172" s="29">
        <v>3827.8760000000002</v>
      </c>
      <c r="AL172" s="29">
        <v>4502.143</v>
      </c>
      <c r="AM172" s="29">
        <v>4843.3639999999996</v>
      </c>
      <c r="AN172" s="29">
        <v>3332.0329999999999</v>
      </c>
      <c r="AO172" s="29">
        <v>3187.1060000000002</v>
      </c>
      <c r="AP172" s="29">
        <v>2655.8809999999999</v>
      </c>
      <c r="AQ172" s="29">
        <v>8929.5830000000005</v>
      </c>
      <c r="AR172" s="29">
        <v>4913.7740000000003</v>
      </c>
      <c r="AS172" s="29">
        <v>5835.348</v>
      </c>
      <c r="AT172" s="29">
        <v>2366.5940000000001</v>
      </c>
      <c r="AU172" s="29">
        <v>3856.7840000000001</v>
      </c>
      <c r="AV172" s="29">
        <v>21106.065999999999</v>
      </c>
      <c r="AW172" s="29">
        <v>4672.2420000000002</v>
      </c>
      <c r="AX172" s="29">
        <v>3107.5520000000001</v>
      </c>
      <c r="AY172" s="29">
        <v>3479.9229999999998</v>
      </c>
      <c r="AZ172" s="29">
        <v>6445.01</v>
      </c>
      <c r="BA172" s="29">
        <v>3465.991</v>
      </c>
      <c r="BB172" s="29">
        <v>4770.8969999999999</v>
      </c>
      <c r="BC172" s="29">
        <v>4601.2309999999998</v>
      </c>
      <c r="BD172" s="29">
        <v>2223.3249999999998</v>
      </c>
      <c r="BE172" s="29">
        <v>1585.077</v>
      </c>
      <c r="BF172" s="29">
        <v>3166.8919999999998</v>
      </c>
      <c r="BG172" s="29">
        <v>2693.9389999999999</v>
      </c>
      <c r="BH172" s="29">
        <v>1849.933</v>
      </c>
      <c r="BI172" s="29">
        <v>2329.5450000000001</v>
      </c>
      <c r="BJ172" s="29" t="s">
        <v>326</v>
      </c>
      <c r="BK172" s="29">
        <v>2076.0430000000001</v>
      </c>
      <c r="BL172" s="29">
        <v>1307.8440000000001</v>
      </c>
      <c r="BM172" s="29">
        <v>3958.6550000000002</v>
      </c>
      <c r="BN172" s="29">
        <v>3477.72</v>
      </c>
      <c r="BO172" s="29">
        <v>2195.0720000000001</v>
      </c>
      <c r="BP172" s="29">
        <v>3032.96</v>
      </c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/>
      <c r="EJ172" s="37"/>
      <c r="EK172" s="37"/>
      <c r="EL172" s="37"/>
      <c r="EM172" s="37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37"/>
      <c r="FI172" s="37"/>
      <c r="FJ172" s="37"/>
      <c r="FK172" s="37"/>
      <c r="FL172" s="37"/>
      <c r="FM172" s="37"/>
      <c r="FN172" s="37"/>
      <c r="FO172" s="37"/>
      <c r="FP172" s="37"/>
      <c r="FQ172" s="37"/>
      <c r="FR172" s="37"/>
      <c r="FS172" s="37"/>
      <c r="FT172" s="37"/>
      <c r="FU172" s="37"/>
      <c r="FV172" s="37"/>
      <c r="FW172" s="37"/>
      <c r="FX172" s="37"/>
      <c r="FY172" s="37"/>
      <c r="FZ172" s="37"/>
      <c r="GA172" s="37"/>
      <c r="GB172" s="37"/>
      <c r="GC172" s="37"/>
      <c r="GD172" s="37"/>
      <c r="GE172" s="37"/>
      <c r="GF172" s="37"/>
      <c r="GG172" s="37"/>
      <c r="GH172" s="37"/>
      <c r="GI172" s="37"/>
      <c r="GJ172" s="37"/>
      <c r="GK172" s="37"/>
      <c r="GL172" s="37"/>
      <c r="GM172" s="37"/>
      <c r="GN172" s="37"/>
      <c r="GO172" s="37"/>
      <c r="GP172" s="37"/>
      <c r="GQ172" s="37"/>
      <c r="GR172" s="37"/>
      <c r="GS172" s="37"/>
      <c r="GT172" s="37"/>
      <c r="GU172" s="37"/>
      <c r="GV172" s="37"/>
      <c r="GW172" s="37"/>
      <c r="GX172" s="37"/>
      <c r="GY172" s="37"/>
      <c r="GZ172" s="37"/>
      <c r="HA172" s="37"/>
      <c r="HB172" s="37"/>
      <c r="HC172" s="37"/>
      <c r="HD172" s="37"/>
      <c r="HE172" s="37"/>
      <c r="HF172" s="37"/>
      <c r="HG172" s="37"/>
      <c r="HH172" s="37"/>
      <c r="HI172" s="37"/>
      <c r="HJ172" s="37"/>
      <c r="HK172" s="37"/>
      <c r="HL172" s="37"/>
      <c r="HM172" s="37"/>
      <c r="HN172" s="37"/>
      <c r="HO172" s="37"/>
      <c r="HP172" s="37"/>
      <c r="HQ172" s="37"/>
      <c r="HR172" s="37"/>
      <c r="HS172" s="37"/>
      <c r="HT172" s="37"/>
      <c r="HU172" s="37"/>
      <c r="HV172" s="37"/>
      <c r="HW172" s="37"/>
      <c r="HX172" s="37"/>
      <c r="HY172" s="37"/>
      <c r="HZ172" s="37"/>
      <c r="IA172" s="37"/>
      <c r="IB172" s="37"/>
      <c r="IC172" s="37"/>
      <c r="ID172" s="37"/>
      <c r="IE172" s="37"/>
      <c r="IF172" s="37"/>
      <c r="IG172" s="37"/>
      <c r="IH172" s="37"/>
      <c r="II172" s="37"/>
      <c r="IJ172" s="37"/>
      <c r="IK172" s="37"/>
      <c r="IL172" s="37"/>
      <c r="IM172" s="37"/>
      <c r="IN172" s="37"/>
      <c r="IO172" s="37"/>
      <c r="IP172" s="37"/>
      <c r="IQ172" s="37"/>
      <c r="IR172" s="37"/>
      <c r="IS172" s="37"/>
      <c r="IT172" s="37"/>
      <c r="IU172" s="37"/>
      <c r="IV172" s="37"/>
      <c r="IW172" s="37"/>
      <c r="IX172" s="37"/>
      <c r="IY172" s="37"/>
      <c r="IZ172" s="37"/>
      <c r="JA172" s="37"/>
      <c r="JB172" s="37"/>
      <c r="JC172" s="37"/>
      <c r="JD172" s="37"/>
      <c r="JE172" s="37"/>
      <c r="JF172" s="37"/>
      <c r="JG172" s="37"/>
      <c r="JH172" s="37"/>
      <c r="JI172" s="37"/>
      <c r="JJ172" s="37"/>
      <c r="JK172" s="37"/>
      <c r="JL172" s="37"/>
      <c r="JM172" s="37"/>
      <c r="JN172" s="37"/>
      <c r="JO172" s="37"/>
      <c r="JP172" s="37"/>
      <c r="JQ172" s="37"/>
      <c r="JR172" s="37"/>
      <c r="JS172" s="37"/>
      <c r="JT172" s="37"/>
      <c r="JU172" s="37"/>
      <c r="JV172" s="37"/>
      <c r="JW172" s="37"/>
      <c r="JX172" s="37"/>
      <c r="JY172" s="37"/>
      <c r="JZ172" s="37"/>
      <c r="KA172" s="37"/>
      <c r="KB172" s="37"/>
      <c r="KC172" s="37"/>
      <c r="KD172" s="37"/>
      <c r="KE172" s="37"/>
      <c r="KF172" s="37"/>
      <c r="KG172" s="37"/>
      <c r="KH172" s="37"/>
      <c r="KI172" s="37"/>
      <c r="KJ172" s="37"/>
      <c r="KK172" s="37"/>
      <c r="KL172" s="37"/>
      <c r="KM172" s="37"/>
      <c r="KN172" s="37"/>
      <c r="KO172" s="37"/>
      <c r="KP172" s="37"/>
      <c r="KQ172" s="37"/>
      <c r="KR172" s="37"/>
      <c r="KS172" s="37"/>
      <c r="KT172" s="37"/>
      <c r="KU172" s="37"/>
      <c r="KV172" s="37"/>
      <c r="KW172" s="37"/>
      <c r="KX172" s="37"/>
      <c r="KY172" s="37"/>
      <c r="KZ172" s="37"/>
      <c r="LA172" s="37"/>
      <c r="LB172" s="37"/>
      <c r="LC172" s="37"/>
      <c r="LD172" s="37"/>
      <c r="LE172" s="37"/>
      <c r="LF172" s="37"/>
      <c r="LG172" s="37"/>
      <c r="LH172" s="37"/>
      <c r="LI172" s="37"/>
      <c r="LJ172" s="37"/>
      <c r="LK172" s="37"/>
      <c r="LL172" s="37"/>
      <c r="LM172" s="37"/>
      <c r="LN172" s="37"/>
      <c r="LO172" s="37"/>
      <c r="LP172" s="37"/>
      <c r="LQ172" s="37"/>
      <c r="LR172" s="37"/>
      <c r="LS172" s="37"/>
      <c r="LT172" s="37"/>
      <c r="LU172" s="37"/>
      <c r="LV172" s="37"/>
      <c r="LW172" s="37"/>
      <c r="LX172" s="37"/>
      <c r="LY172" s="37"/>
      <c r="LZ172" s="37"/>
      <c r="MA172" s="37"/>
      <c r="MB172" s="37"/>
      <c r="MC172" s="37"/>
      <c r="MD172" s="37"/>
      <c r="ME172" s="37"/>
      <c r="MF172" s="37"/>
      <c r="MG172" s="37"/>
      <c r="MH172" s="37"/>
      <c r="MI172" s="37"/>
      <c r="MJ172" s="37"/>
      <c r="MK172" s="37"/>
      <c r="ML172" s="37"/>
      <c r="MM172" s="37"/>
      <c r="MN172" s="37"/>
      <c r="MO172" s="37"/>
      <c r="MP172" s="37"/>
      <c r="MQ172" s="37"/>
      <c r="MR172" s="37"/>
      <c r="MS172" s="37"/>
      <c r="MT172" s="37"/>
      <c r="MU172" s="37"/>
      <c r="MV172" s="37"/>
      <c r="MW172" s="37"/>
      <c r="MX172" s="37"/>
      <c r="MY172" s="37"/>
      <c r="MZ172" s="37"/>
      <c r="NA172" s="37"/>
      <c r="NB172" s="37"/>
      <c r="NC172" s="37"/>
      <c r="ND172" s="37"/>
      <c r="NE172" s="37"/>
      <c r="NF172" s="37"/>
      <c r="NG172" s="37"/>
      <c r="NH172" s="37"/>
      <c r="NI172" s="37"/>
      <c r="NJ172" s="37"/>
      <c r="NK172" s="37"/>
      <c r="NL172" s="37"/>
      <c r="NM172" s="37"/>
      <c r="NN172" s="37"/>
      <c r="NO172" s="37"/>
      <c r="NP172" s="37"/>
      <c r="NQ172" s="37"/>
      <c r="NR172" s="37"/>
      <c r="NS172" s="37"/>
      <c r="NT172" s="37"/>
      <c r="NU172" s="37"/>
      <c r="NV172" s="37"/>
      <c r="NW172" s="37"/>
      <c r="NX172" s="37"/>
      <c r="NY172" s="37"/>
      <c r="NZ172" s="37"/>
      <c r="OA172" s="37"/>
      <c r="OB172" s="37"/>
      <c r="OC172" s="37"/>
      <c r="OD172" s="37"/>
      <c r="OE172" s="37"/>
      <c r="OF172" s="37"/>
      <c r="OG172" s="37"/>
      <c r="OH172" s="37"/>
      <c r="OI172" s="37"/>
      <c r="OJ172" s="37"/>
      <c r="OK172" s="37"/>
      <c r="OL172" s="37"/>
      <c r="OM172" s="12"/>
    </row>
    <row r="173" spans="1:403" s="9" customFormat="1" x14ac:dyDescent="0.25">
      <c r="A173" s="9" t="s">
        <v>79</v>
      </c>
      <c r="B173" s="9" t="s">
        <v>136</v>
      </c>
      <c r="C173" s="31">
        <v>2487.5</v>
      </c>
      <c r="D173" s="31">
        <v>2307.8229999999999</v>
      </c>
      <c r="E173" s="31">
        <v>1266.827</v>
      </c>
      <c r="F173" s="31">
        <v>3434.1770000000001</v>
      </c>
      <c r="G173" s="31">
        <v>2147.2849999999999</v>
      </c>
      <c r="H173" s="31">
        <v>3836.4459999999999</v>
      </c>
      <c r="I173" s="31">
        <v>5384.2110000000002</v>
      </c>
      <c r="J173" s="31">
        <v>1622.454</v>
      </c>
      <c r="K173" s="31">
        <v>891.20299999999997</v>
      </c>
      <c r="L173" s="31">
        <v>2428.652</v>
      </c>
      <c r="M173" s="31" t="s">
        <v>326</v>
      </c>
      <c r="N173" s="31">
        <v>3627.6590000000001</v>
      </c>
      <c r="O173" s="31">
        <v>3943.2710000000002</v>
      </c>
      <c r="P173" s="31">
        <v>5028.3010000000004</v>
      </c>
      <c r="Q173" s="31">
        <v>2495.0250000000001</v>
      </c>
      <c r="R173" s="31">
        <v>2588.377</v>
      </c>
      <c r="S173" s="31">
        <v>2734.4169999999999</v>
      </c>
      <c r="T173" s="31">
        <v>2885.8</v>
      </c>
      <c r="U173" s="31">
        <v>3475.547</v>
      </c>
      <c r="V173" s="31">
        <v>4019.6550000000002</v>
      </c>
      <c r="W173" s="31">
        <v>6279.6260000000002</v>
      </c>
      <c r="X173" s="31">
        <v>2056.681</v>
      </c>
      <c r="Y173" s="31">
        <v>3732.11</v>
      </c>
      <c r="Z173" s="31">
        <v>3675.1579999999999</v>
      </c>
      <c r="AA173" s="31">
        <v>2843.047</v>
      </c>
      <c r="AB173" s="31">
        <v>18605.287</v>
      </c>
      <c r="AC173" s="31">
        <v>10324.870999999999</v>
      </c>
      <c r="AD173" s="31">
        <v>1571.691</v>
      </c>
      <c r="AE173" s="31">
        <v>3308.4169999999999</v>
      </c>
      <c r="AF173" s="31">
        <v>2851.1280000000002</v>
      </c>
      <c r="AG173" s="31">
        <v>2274.5390000000002</v>
      </c>
      <c r="AH173" s="31">
        <v>2644.5030000000002</v>
      </c>
      <c r="AI173" s="31">
        <v>4297.232</v>
      </c>
      <c r="AJ173" s="31">
        <v>2049.8589999999999</v>
      </c>
      <c r="AK173" s="31">
        <v>2117.7919999999999</v>
      </c>
      <c r="AL173" s="31">
        <v>5014.5709999999999</v>
      </c>
      <c r="AM173" s="31">
        <v>2591.239</v>
      </c>
      <c r="AN173" s="31">
        <v>3350.72</v>
      </c>
      <c r="AO173" s="31">
        <v>4185.4549999999999</v>
      </c>
      <c r="AP173" s="31">
        <v>2151.0909999999999</v>
      </c>
      <c r="AQ173" s="31">
        <v>68420.093999999997</v>
      </c>
      <c r="AR173" s="31">
        <v>12153.115</v>
      </c>
      <c r="AS173" s="31">
        <v>1000.023</v>
      </c>
      <c r="AT173" s="31">
        <v>5089.8999999999996</v>
      </c>
      <c r="AU173" s="31">
        <v>3176.0810000000001</v>
      </c>
      <c r="AV173" s="31">
        <v>18674.766</v>
      </c>
      <c r="AW173" s="31">
        <v>7515.5039999999999</v>
      </c>
      <c r="AX173" s="31">
        <v>1912.6410000000001</v>
      </c>
      <c r="AY173" s="31">
        <v>2406.6460000000002</v>
      </c>
      <c r="AZ173" s="31">
        <v>27331.092000000001</v>
      </c>
      <c r="BA173" s="31">
        <v>2102.06</v>
      </c>
      <c r="BB173" s="31">
        <v>6571.5029999999997</v>
      </c>
      <c r="BC173" s="31">
        <v>26647.065999999999</v>
      </c>
      <c r="BD173" s="31">
        <v>2603.7440000000001</v>
      </c>
      <c r="BE173" s="31" t="s">
        <v>326</v>
      </c>
      <c r="BF173" s="31">
        <v>2385.8420000000001</v>
      </c>
      <c r="BG173" s="31">
        <v>1133.3130000000001</v>
      </c>
      <c r="BH173" s="31">
        <v>832.64200000000005</v>
      </c>
      <c r="BI173" s="31">
        <v>1759.6289999999999</v>
      </c>
      <c r="BJ173" s="31" t="s">
        <v>326</v>
      </c>
      <c r="BK173" s="31">
        <v>4256.0010000000002</v>
      </c>
      <c r="BL173" s="31">
        <v>1085.8800000000001</v>
      </c>
      <c r="BM173" s="31">
        <v>5392.6080000000002</v>
      </c>
      <c r="BN173" s="31">
        <v>5601.9769999999999</v>
      </c>
      <c r="BO173" s="31" t="s">
        <v>326</v>
      </c>
      <c r="BP173" s="31">
        <v>2499.2890000000002</v>
      </c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/>
      <c r="EJ173" s="37"/>
      <c r="EK173" s="37"/>
      <c r="EL173" s="37"/>
      <c r="EM173" s="37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37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37"/>
      <c r="FV173" s="37"/>
      <c r="FW173" s="37"/>
      <c r="FX173" s="37"/>
      <c r="FY173" s="37"/>
      <c r="FZ173" s="37"/>
      <c r="GA173" s="37"/>
      <c r="GB173" s="37"/>
      <c r="GC173" s="37"/>
      <c r="GD173" s="37"/>
      <c r="GE173" s="37"/>
      <c r="GF173" s="37"/>
      <c r="GG173" s="37"/>
      <c r="GH173" s="37"/>
      <c r="GI173" s="37"/>
      <c r="GJ173" s="37"/>
      <c r="GK173" s="37"/>
      <c r="GL173" s="37"/>
      <c r="GM173" s="37"/>
      <c r="GN173" s="37"/>
      <c r="GO173" s="37"/>
      <c r="GP173" s="37"/>
      <c r="GQ173" s="37"/>
      <c r="GR173" s="37"/>
      <c r="GS173" s="37"/>
      <c r="GT173" s="37"/>
      <c r="GU173" s="37"/>
      <c r="GV173" s="37"/>
      <c r="GW173" s="37"/>
      <c r="GX173" s="37"/>
      <c r="GY173" s="37"/>
      <c r="GZ173" s="37"/>
      <c r="HA173" s="37"/>
      <c r="HB173" s="37"/>
      <c r="HC173" s="37"/>
      <c r="HD173" s="37"/>
      <c r="HE173" s="37"/>
      <c r="HF173" s="37"/>
      <c r="HG173" s="37"/>
      <c r="HH173" s="37"/>
      <c r="HI173" s="37"/>
      <c r="HJ173" s="37"/>
      <c r="HK173" s="37"/>
      <c r="HL173" s="37"/>
      <c r="HM173" s="37"/>
      <c r="HN173" s="37"/>
      <c r="HO173" s="37"/>
      <c r="HP173" s="37"/>
      <c r="HQ173" s="37"/>
      <c r="HR173" s="37"/>
      <c r="HS173" s="37"/>
      <c r="HT173" s="37"/>
      <c r="HU173" s="37"/>
      <c r="HV173" s="37"/>
      <c r="HW173" s="37"/>
      <c r="HX173" s="37"/>
      <c r="HY173" s="37"/>
      <c r="HZ173" s="37"/>
      <c r="IA173" s="37"/>
      <c r="IB173" s="37"/>
      <c r="IC173" s="37"/>
      <c r="ID173" s="37"/>
      <c r="IE173" s="37"/>
      <c r="IF173" s="37"/>
      <c r="IG173" s="37"/>
      <c r="IH173" s="37"/>
      <c r="II173" s="37"/>
      <c r="IJ173" s="37"/>
      <c r="IK173" s="37"/>
      <c r="IL173" s="37"/>
      <c r="IM173" s="37"/>
      <c r="IN173" s="37"/>
      <c r="IO173" s="37"/>
      <c r="IP173" s="37"/>
      <c r="IQ173" s="37"/>
      <c r="IR173" s="37"/>
      <c r="IS173" s="37"/>
      <c r="IT173" s="37"/>
      <c r="IU173" s="37"/>
      <c r="IV173" s="37"/>
      <c r="IW173" s="37"/>
      <c r="IX173" s="37"/>
      <c r="IY173" s="37"/>
      <c r="IZ173" s="37"/>
      <c r="JA173" s="37"/>
      <c r="JB173" s="37"/>
      <c r="JC173" s="37"/>
      <c r="JD173" s="37"/>
      <c r="JE173" s="37"/>
      <c r="JF173" s="37"/>
      <c r="JG173" s="37"/>
      <c r="JH173" s="37"/>
      <c r="JI173" s="37"/>
      <c r="JJ173" s="37"/>
      <c r="JK173" s="37"/>
      <c r="JL173" s="37"/>
      <c r="JM173" s="37"/>
      <c r="JN173" s="37"/>
      <c r="JO173" s="37"/>
      <c r="JP173" s="37"/>
      <c r="JQ173" s="37"/>
      <c r="JR173" s="37"/>
      <c r="JS173" s="37"/>
      <c r="JT173" s="37"/>
      <c r="JU173" s="37"/>
      <c r="JV173" s="37"/>
      <c r="JW173" s="37"/>
      <c r="JX173" s="37"/>
      <c r="JY173" s="37"/>
      <c r="JZ173" s="37"/>
      <c r="KA173" s="37"/>
      <c r="KB173" s="37"/>
      <c r="KC173" s="37"/>
      <c r="KD173" s="37"/>
      <c r="KE173" s="37"/>
      <c r="KF173" s="37"/>
      <c r="KG173" s="37"/>
      <c r="KH173" s="37"/>
      <c r="KI173" s="37"/>
      <c r="KJ173" s="37"/>
      <c r="KK173" s="37"/>
      <c r="KL173" s="37"/>
      <c r="KM173" s="37"/>
      <c r="KN173" s="37"/>
      <c r="KO173" s="37"/>
      <c r="KP173" s="37"/>
      <c r="KQ173" s="37"/>
      <c r="KR173" s="37"/>
      <c r="KS173" s="37"/>
      <c r="KT173" s="37"/>
      <c r="KU173" s="37"/>
      <c r="KV173" s="37"/>
      <c r="KW173" s="37"/>
      <c r="KX173" s="37"/>
      <c r="KY173" s="37"/>
      <c r="KZ173" s="37"/>
      <c r="LA173" s="37"/>
      <c r="LB173" s="37"/>
      <c r="LC173" s="37"/>
      <c r="LD173" s="37"/>
      <c r="LE173" s="37"/>
      <c r="LF173" s="37"/>
      <c r="LG173" s="37"/>
      <c r="LH173" s="37"/>
      <c r="LI173" s="37"/>
      <c r="LJ173" s="37"/>
      <c r="LK173" s="37"/>
      <c r="LL173" s="37"/>
      <c r="LM173" s="37"/>
      <c r="LN173" s="37"/>
      <c r="LO173" s="37"/>
      <c r="LP173" s="37"/>
      <c r="LQ173" s="37"/>
      <c r="LR173" s="37"/>
      <c r="LS173" s="37"/>
      <c r="LT173" s="37"/>
      <c r="LU173" s="37"/>
      <c r="LV173" s="37"/>
      <c r="LW173" s="37"/>
      <c r="LX173" s="37"/>
      <c r="LY173" s="37"/>
      <c r="LZ173" s="37"/>
      <c r="MA173" s="37"/>
      <c r="MB173" s="37"/>
      <c r="MC173" s="37"/>
      <c r="MD173" s="37"/>
      <c r="ME173" s="37"/>
      <c r="MF173" s="37"/>
      <c r="MG173" s="37"/>
      <c r="MH173" s="37"/>
      <c r="MI173" s="37"/>
      <c r="MJ173" s="37"/>
      <c r="MK173" s="37"/>
      <c r="ML173" s="37"/>
      <c r="MM173" s="37"/>
      <c r="MN173" s="37"/>
      <c r="MO173" s="37"/>
      <c r="MP173" s="37"/>
      <c r="MQ173" s="37"/>
      <c r="MR173" s="37"/>
      <c r="MS173" s="37"/>
      <c r="MT173" s="37"/>
      <c r="MU173" s="37"/>
      <c r="MV173" s="37"/>
      <c r="MW173" s="37"/>
      <c r="MX173" s="37"/>
      <c r="MY173" s="37"/>
      <c r="MZ173" s="37"/>
      <c r="NA173" s="37"/>
      <c r="NB173" s="37"/>
      <c r="NC173" s="37"/>
      <c r="ND173" s="37"/>
      <c r="NE173" s="37"/>
      <c r="NF173" s="37"/>
      <c r="NG173" s="37"/>
      <c r="NH173" s="37"/>
      <c r="NI173" s="37"/>
      <c r="NJ173" s="37"/>
      <c r="NK173" s="37"/>
      <c r="NL173" s="37"/>
      <c r="NM173" s="37"/>
      <c r="NN173" s="37"/>
      <c r="NO173" s="37"/>
      <c r="NP173" s="37"/>
      <c r="NQ173" s="37"/>
      <c r="NR173" s="37"/>
      <c r="NS173" s="37"/>
      <c r="NT173" s="37"/>
      <c r="NU173" s="37"/>
      <c r="NV173" s="37"/>
      <c r="NW173" s="37"/>
      <c r="NX173" s="37"/>
      <c r="NY173" s="37"/>
      <c r="NZ173" s="37"/>
      <c r="OA173" s="37"/>
      <c r="OB173" s="37"/>
      <c r="OC173" s="37"/>
      <c r="OD173" s="37"/>
      <c r="OE173" s="37"/>
      <c r="OF173" s="37"/>
      <c r="OG173" s="37"/>
      <c r="OH173" s="37"/>
      <c r="OI173" s="37"/>
      <c r="OJ173" s="37"/>
      <c r="OK173" s="37"/>
      <c r="OL173" s="37"/>
      <c r="OM173" s="10"/>
    </row>
    <row r="174" spans="1:403" s="11" customFormat="1" x14ac:dyDescent="0.25">
      <c r="A174" s="11" t="s">
        <v>79</v>
      </c>
      <c r="B174" s="11" t="s">
        <v>80</v>
      </c>
      <c r="C174" s="29">
        <v>5532.8990000000003</v>
      </c>
      <c r="D174" s="29">
        <v>6350.5479999999998</v>
      </c>
      <c r="E174" s="29">
        <v>7445.7759999999998</v>
      </c>
      <c r="F174" s="29">
        <v>10588.266</v>
      </c>
      <c r="G174" s="29">
        <v>4144.1930000000002</v>
      </c>
      <c r="H174" s="29">
        <v>6874.4440000000004</v>
      </c>
      <c r="I174" s="29">
        <v>15466.557000000001</v>
      </c>
      <c r="J174" s="29">
        <v>2571.5540000000001</v>
      </c>
      <c r="K174" s="29">
        <v>1020.918</v>
      </c>
      <c r="L174" s="29">
        <v>2154.3490000000002</v>
      </c>
      <c r="M174" s="29">
        <v>2293.1550000000002</v>
      </c>
      <c r="N174" s="29">
        <v>8330.99</v>
      </c>
      <c r="O174" s="29">
        <v>14929.657999999999</v>
      </c>
      <c r="P174" s="29">
        <v>6646.8850000000002</v>
      </c>
      <c r="Q174" s="29">
        <v>3895.1680000000001</v>
      </c>
      <c r="R174" s="29">
        <v>6313.4579999999996</v>
      </c>
      <c r="S174" s="29">
        <v>5368.375</v>
      </c>
      <c r="T174" s="29">
        <v>13427.579</v>
      </c>
      <c r="U174" s="29">
        <v>13845.766</v>
      </c>
      <c r="V174" s="29">
        <v>8269.2270000000008</v>
      </c>
      <c r="W174" s="29">
        <v>22970.633000000002</v>
      </c>
      <c r="X174" s="29">
        <v>2806.1590000000001</v>
      </c>
      <c r="Y174" s="29">
        <v>7553.3720000000003</v>
      </c>
      <c r="Z174" s="29">
        <v>10764.672</v>
      </c>
      <c r="AA174" s="29">
        <v>6124.5450000000001</v>
      </c>
      <c r="AB174" s="29">
        <v>51907.101999999999</v>
      </c>
      <c r="AC174" s="29">
        <v>39505.476999999999</v>
      </c>
      <c r="AD174" s="29">
        <v>1103.431</v>
      </c>
      <c r="AE174" s="29">
        <v>8449.4009999999998</v>
      </c>
      <c r="AF174" s="29">
        <v>4272.6279999999997</v>
      </c>
      <c r="AG174" s="29">
        <v>2842.87</v>
      </c>
      <c r="AH174" s="29">
        <v>10082.949000000001</v>
      </c>
      <c r="AI174" s="29">
        <v>9762.1180000000004</v>
      </c>
      <c r="AJ174" s="29">
        <v>2808.19</v>
      </c>
      <c r="AK174" s="29">
        <v>1996.3389999999999</v>
      </c>
      <c r="AL174" s="29">
        <v>20069.895</v>
      </c>
      <c r="AM174" s="29">
        <v>5892.63</v>
      </c>
      <c r="AN174" s="29">
        <v>9280.1790000000001</v>
      </c>
      <c r="AO174" s="29">
        <v>9285.4660000000003</v>
      </c>
      <c r="AP174" s="29">
        <v>1453.088</v>
      </c>
      <c r="AQ174" s="29">
        <v>230708.109</v>
      </c>
      <c r="AR174" s="29">
        <v>26304.877</v>
      </c>
      <c r="AS174" s="29">
        <v>3795.0940000000001</v>
      </c>
      <c r="AT174" s="29">
        <v>14960.663</v>
      </c>
      <c r="AU174" s="29">
        <v>5077.4269999999997</v>
      </c>
      <c r="AV174" s="29">
        <v>54841.608999999997</v>
      </c>
      <c r="AW174" s="29">
        <v>16650.633000000002</v>
      </c>
      <c r="AX174" s="29">
        <v>3778.4009999999998</v>
      </c>
      <c r="AY174" s="29">
        <v>6288.4979999999996</v>
      </c>
      <c r="AZ174" s="29">
        <v>74328.398000000001</v>
      </c>
      <c r="BA174" s="29">
        <v>7112.6660000000002</v>
      </c>
      <c r="BB174" s="29">
        <v>15364.769</v>
      </c>
      <c r="BC174" s="29">
        <v>80117.585999999996</v>
      </c>
      <c r="BD174" s="29">
        <v>4221.857</v>
      </c>
      <c r="BE174" s="29">
        <v>846.31200000000001</v>
      </c>
      <c r="BF174" s="29">
        <v>7955.6790000000001</v>
      </c>
      <c r="BG174" s="29">
        <v>898.36199999999997</v>
      </c>
      <c r="BH174" s="29">
        <v>875.82799999999997</v>
      </c>
      <c r="BI174" s="29">
        <v>3079.6489999999999</v>
      </c>
      <c r="BJ174" s="29">
        <v>1102.1379999999999</v>
      </c>
      <c r="BK174" s="29">
        <v>14127.349</v>
      </c>
      <c r="BL174" s="29">
        <v>969.48199999999997</v>
      </c>
      <c r="BM174" s="29">
        <v>16989.849999999999</v>
      </c>
      <c r="BN174" s="29">
        <v>12154.578</v>
      </c>
      <c r="BO174" s="29">
        <v>1299.645</v>
      </c>
      <c r="BP174" s="29">
        <v>7071.0410000000002</v>
      </c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/>
      <c r="EJ174" s="37"/>
      <c r="EK174" s="37"/>
      <c r="EL174" s="37"/>
      <c r="EM174" s="37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37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37"/>
      <c r="FV174" s="37"/>
      <c r="FW174" s="37"/>
      <c r="FX174" s="37"/>
      <c r="FY174" s="37"/>
      <c r="FZ174" s="37"/>
      <c r="GA174" s="37"/>
      <c r="GB174" s="37"/>
      <c r="GC174" s="37"/>
      <c r="GD174" s="37"/>
      <c r="GE174" s="37"/>
      <c r="GF174" s="37"/>
      <c r="GG174" s="37"/>
      <c r="GH174" s="37"/>
      <c r="GI174" s="37"/>
      <c r="GJ174" s="37"/>
      <c r="GK174" s="37"/>
      <c r="GL174" s="37"/>
      <c r="GM174" s="37"/>
      <c r="GN174" s="37"/>
      <c r="GO174" s="37"/>
      <c r="GP174" s="37"/>
      <c r="GQ174" s="37"/>
      <c r="GR174" s="37"/>
      <c r="GS174" s="37"/>
      <c r="GT174" s="37"/>
      <c r="GU174" s="37"/>
      <c r="GV174" s="37"/>
      <c r="GW174" s="37"/>
      <c r="GX174" s="37"/>
      <c r="GY174" s="37"/>
      <c r="GZ174" s="37"/>
      <c r="HA174" s="37"/>
      <c r="HB174" s="37"/>
      <c r="HC174" s="37"/>
      <c r="HD174" s="37"/>
      <c r="HE174" s="37"/>
      <c r="HF174" s="37"/>
      <c r="HG174" s="37"/>
      <c r="HH174" s="37"/>
      <c r="HI174" s="37"/>
      <c r="HJ174" s="37"/>
      <c r="HK174" s="37"/>
      <c r="HL174" s="37"/>
      <c r="HM174" s="37"/>
      <c r="HN174" s="37"/>
      <c r="HO174" s="37"/>
      <c r="HP174" s="37"/>
      <c r="HQ174" s="37"/>
      <c r="HR174" s="37"/>
      <c r="HS174" s="37"/>
      <c r="HT174" s="37"/>
      <c r="HU174" s="37"/>
      <c r="HV174" s="37"/>
      <c r="HW174" s="37"/>
      <c r="HX174" s="37"/>
      <c r="HY174" s="37"/>
      <c r="HZ174" s="37"/>
      <c r="IA174" s="37"/>
      <c r="IB174" s="37"/>
      <c r="IC174" s="37"/>
      <c r="ID174" s="37"/>
      <c r="IE174" s="37"/>
      <c r="IF174" s="37"/>
      <c r="IG174" s="37"/>
      <c r="IH174" s="37"/>
      <c r="II174" s="37"/>
      <c r="IJ174" s="37"/>
      <c r="IK174" s="37"/>
      <c r="IL174" s="37"/>
      <c r="IM174" s="37"/>
      <c r="IN174" s="37"/>
      <c r="IO174" s="37"/>
      <c r="IP174" s="37"/>
      <c r="IQ174" s="37"/>
      <c r="IR174" s="37"/>
      <c r="IS174" s="37"/>
      <c r="IT174" s="37"/>
      <c r="IU174" s="37"/>
      <c r="IV174" s="37"/>
      <c r="IW174" s="37"/>
      <c r="IX174" s="37"/>
      <c r="IY174" s="37"/>
      <c r="IZ174" s="37"/>
      <c r="JA174" s="37"/>
      <c r="JB174" s="37"/>
      <c r="JC174" s="37"/>
      <c r="JD174" s="37"/>
      <c r="JE174" s="37"/>
      <c r="JF174" s="37"/>
      <c r="JG174" s="37"/>
      <c r="JH174" s="37"/>
      <c r="JI174" s="37"/>
      <c r="JJ174" s="37"/>
      <c r="JK174" s="37"/>
      <c r="JL174" s="37"/>
      <c r="JM174" s="37"/>
      <c r="JN174" s="37"/>
      <c r="JO174" s="37"/>
      <c r="JP174" s="37"/>
      <c r="JQ174" s="37"/>
      <c r="JR174" s="37"/>
      <c r="JS174" s="37"/>
      <c r="JT174" s="37"/>
      <c r="JU174" s="37"/>
      <c r="JV174" s="37"/>
      <c r="JW174" s="37"/>
      <c r="JX174" s="37"/>
      <c r="JY174" s="37"/>
      <c r="JZ174" s="37"/>
      <c r="KA174" s="37"/>
      <c r="KB174" s="37"/>
      <c r="KC174" s="37"/>
      <c r="KD174" s="37"/>
      <c r="KE174" s="37"/>
      <c r="KF174" s="37"/>
      <c r="KG174" s="37"/>
      <c r="KH174" s="37"/>
      <c r="KI174" s="37"/>
      <c r="KJ174" s="37"/>
      <c r="KK174" s="37"/>
      <c r="KL174" s="37"/>
      <c r="KM174" s="37"/>
      <c r="KN174" s="37"/>
      <c r="KO174" s="37"/>
      <c r="KP174" s="37"/>
      <c r="KQ174" s="37"/>
      <c r="KR174" s="37"/>
      <c r="KS174" s="37"/>
      <c r="KT174" s="37"/>
      <c r="KU174" s="37"/>
      <c r="KV174" s="37"/>
      <c r="KW174" s="37"/>
      <c r="KX174" s="37"/>
      <c r="KY174" s="37"/>
      <c r="KZ174" s="37"/>
      <c r="LA174" s="37"/>
      <c r="LB174" s="37"/>
      <c r="LC174" s="37"/>
      <c r="LD174" s="37"/>
      <c r="LE174" s="37"/>
      <c r="LF174" s="37"/>
      <c r="LG174" s="37"/>
      <c r="LH174" s="37"/>
      <c r="LI174" s="37"/>
      <c r="LJ174" s="37"/>
      <c r="LK174" s="37"/>
      <c r="LL174" s="37"/>
      <c r="LM174" s="37"/>
      <c r="LN174" s="37"/>
      <c r="LO174" s="37"/>
      <c r="LP174" s="37"/>
      <c r="LQ174" s="37"/>
      <c r="LR174" s="37"/>
      <c r="LS174" s="37"/>
      <c r="LT174" s="37"/>
      <c r="LU174" s="37"/>
      <c r="LV174" s="37"/>
      <c r="LW174" s="37"/>
      <c r="LX174" s="37"/>
      <c r="LY174" s="37"/>
      <c r="LZ174" s="37"/>
      <c r="MA174" s="37"/>
      <c r="MB174" s="37"/>
      <c r="MC174" s="37"/>
      <c r="MD174" s="37"/>
      <c r="ME174" s="37"/>
      <c r="MF174" s="37"/>
      <c r="MG174" s="37"/>
      <c r="MH174" s="37"/>
      <c r="MI174" s="37"/>
      <c r="MJ174" s="37"/>
      <c r="MK174" s="37"/>
      <c r="ML174" s="37"/>
      <c r="MM174" s="37"/>
      <c r="MN174" s="37"/>
      <c r="MO174" s="37"/>
      <c r="MP174" s="37"/>
      <c r="MQ174" s="37"/>
      <c r="MR174" s="37"/>
      <c r="MS174" s="37"/>
      <c r="MT174" s="37"/>
      <c r="MU174" s="37"/>
      <c r="MV174" s="37"/>
      <c r="MW174" s="37"/>
      <c r="MX174" s="37"/>
      <c r="MY174" s="37"/>
      <c r="MZ174" s="37"/>
      <c r="NA174" s="37"/>
      <c r="NB174" s="37"/>
      <c r="NC174" s="37"/>
      <c r="ND174" s="37"/>
      <c r="NE174" s="37"/>
      <c r="NF174" s="37"/>
      <c r="NG174" s="37"/>
      <c r="NH174" s="37"/>
      <c r="NI174" s="37"/>
      <c r="NJ174" s="37"/>
      <c r="NK174" s="37"/>
      <c r="NL174" s="37"/>
      <c r="NM174" s="37"/>
      <c r="NN174" s="37"/>
      <c r="NO174" s="37"/>
      <c r="NP174" s="37"/>
      <c r="NQ174" s="37"/>
      <c r="NR174" s="37"/>
      <c r="NS174" s="37"/>
      <c r="NT174" s="37"/>
      <c r="NU174" s="37"/>
      <c r="NV174" s="37"/>
      <c r="NW174" s="37"/>
      <c r="NX174" s="37"/>
      <c r="NY174" s="37"/>
      <c r="NZ174" s="37"/>
      <c r="OA174" s="37"/>
      <c r="OB174" s="37"/>
      <c r="OC174" s="37"/>
      <c r="OD174" s="37"/>
      <c r="OE174" s="37"/>
      <c r="OF174" s="37"/>
      <c r="OG174" s="37"/>
      <c r="OH174" s="37"/>
      <c r="OI174" s="37"/>
      <c r="OJ174" s="37"/>
      <c r="OK174" s="37"/>
      <c r="OL174" s="37"/>
      <c r="OM174" s="12"/>
    </row>
    <row r="175" spans="1:403" s="9" customFormat="1" x14ac:dyDescent="0.25">
      <c r="A175" s="9" t="s">
        <v>79</v>
      </c>
      <c r="B175" s="9" t="s">
        <v>81</v>
      </c>
      <c r="C175" s="31">
        <v>6459.55</v>
      </c>
      <c r="D175" s="31">
        <v>6486.2879999999996</v>
      </c>
      <c r="E175" s="31">
        <v>7731.4790000000003</v>
      </c>
      <c r="F175" s="31">
        <v>13135.871999999999</v>
      </c>
      <c r="G175" s="31">
        <v>5185.607</v>
      </c>
      <c r="H175" s="31">
        <v>8253.777</v>
      </c>
      <c r="I175" s="31">
        <v>15867.15</v>
      </c>
      <c r="J175" s="31">
        <v>3388.02</v>
      </c>
      <c r="K175" s="31">
        <v>1886.3109999999999</v>
      </c>
      <c r="L175" s="31">
        <v>3856.4520000000002</v>
      </c>
      <c r="M175" s="31">
        <v>4240.9089999999997</v>
      </c>
      <c r="N175" s="31">
        <v>10752.402</v>
      </c>
      <c r="O175" s="31">
        <v>8838.9560000000001</v>
      </c>
      <c r="P175" s="31">
        <v>8346.3780000000006</v>
      </c>
      <c r="Q175" s="31">
        <v>3692.3609999999999</v>
      </c>
      <c r="R175" s="31">
        <v>6906.47</v>
      </c>
      <c r="S175" s="31">
        <v>5113.683</v>
      </c>
      <c r="T175" s="31">
        <v>10759.05</v>
      </c>
      <c r="U175" s="31">
        <v>23493.605</v>
      </c>
      <c r="V175" s="31">
        <v>7172.4290000000001</v>
      </c>
      <c r="W175" s="31">
        <v>19904.842000000001</v>
      </c>
      <c r="X175" s="31">
        <v>2214.8330000000001</v>
      </c>
      <c r="Y175" s="31">
        <v>8425.0259999999998</v>
      </c>
      <c r="Z175" s="31">
        <v>9688.5830000000005</v>
      </c>
      <c r="AA175" s="31">
        <v>5252.4759999999997</v>
      </c>
      <c r="AB175" s="31">
        <v>45390.711000000003</v>
      </c>
      <c r="AC175" s="31">
        <v>31039.866999999998</v>
      </c>
      <c r="AD175" s="31">
        <v>2032.673</v>
      </c>
      <c r="AE175" s="31">
        <v>13727.934999999999</v>
      </c>
      <c r="AF175" s="31">
        <v>5969.2330000000002</v>
      </c>
      <c r="AG175" s="31">
        <v>3767.598</v>
      </c>
      <c r="AH175" s="31">
        <v>10988.914000000001</v>
      </c>
      <c r="AI175" s="31">
        <v>10091.096</v>
      </c>
      <c r="AJ175" s="31">
        <v>2837.2710000000002</v>
      </c>
      <c r="AK175" s="31">
        <v>2717.913</v>
      </c>
      <c r="AL175" s="31">
        <v>19784.437999999998</v>
      </c>
      <c r="AM175" s="31">
        <v>5626.9960000000001</v>
      </c>
      <c r="AN175" s="31">
        <v>9220.3439999999991</v>
      </c>
      <c r="AO175" s="31">
        <v>10496.191000000001</v>
      </c>
      <c r="AP175" s="31">
        <v>2544.3969999999999</v>
      </c>
      <c r="AQ175" s="31">
        <v>190360.125</v>
      </c>
      <c r="AR175" s="31">
        <v>31424.969000000001</v>
      </c>
      <c r="AS175" s="31">
        <v>2391.337</v>
      </c>
      <c r="AT175" s="31">
        <v>13489.704</v>
      </c>
      <c r="AU175" s="31">
        <v>9038.8330000000005</v>
      </c>
      <c r="AV175" s="31">
        <v>47827.718999999997</v>
      </c>
      <c r="AW175" s="31">
        <v>27910.535</v>
      </c>
      <c r="AX175" s="31">
        <v>4263.7349999999997</v>
      </c>
      <c r="AY175" s="31">
        <v>5222.8990000000003</v>
      </c>
      <c r="AZ175" s="31">
        <v>69345.906000000003</v>
      </c>
      <c r="BA175" s="31">
        <v>5282.5290000000005</v>
      </c>
      <c r="BB175" s="31">
        <v>20356.203000000001</v>
      </c>
      <c r="BC175" s="31">
        <v>84688.656000000003</v>
      </c>
      <c r="BD175" s="31">
        <v>5368.491</v>
      </c>
      <c r="BE175" s="31" t="s">
        <v>326</v>
      </c>
      <c r="BF175" s="31">
        <v>8695.598</v>
      </c>
      <c r="BG175" s="31">
        <v>1954.713</v>
      </c>
      <c r="BH175" s="31">
        <v>805.13099999999997</v>
      </c>
      <c r="BI175" s="31">
        <v>3740.297</v>
      </c>
      <c r="BJ175" s="31">
        <v>1435.4770000000001</v>
      </c>
      <c r="BK175" s="31">
        <v>14231.636</v>
      </c>
      <c r="BL175" s="31">
        <v>1408.1369999999999</v>
      </c>
      <c r="BM175" s="31">
        <v>13963.171</v>
      </c>
      <c r="BN175" s="31">
        <v>11347.746999999999</v>
      </c>
      <c r="BO175" s="31">
        <v>3241.556</v>
      </c>
      <c r="BP175" s="31">
        <v>6088.4470000000001</v>
      </c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/>
      <c r="EJ175" s="37"/>
      <c r="EK175" s="37"/>
      <c r="EL175" s="37"/>
      <c r="EM175" s="37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37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37"/>
      <c r="FV175" s="37"/>
      <c r="FW175" s="37"/>
      <c r="FX175" s="37"/>
      <c r="FY175" s="37"/>
      <c r="FZ175" s="37"/>
      <c r="GA175" s="37"/>
      <c r="GB175" s="37"/>
      <c r="GC175" s="37"/>
      <c r="GD175" s="37"/>
      <c r="GE175" s="37"/>
      <c r="GF175" s="37"/>
      <c r="GG175" s="37"/>
      <c r="GH175" s="37"/>
      <c r="GI175" s="37"/>
      <c r="GJ175" s="37"/>
      <c r="GK175" s="37"/>
      <c r="GL175" s="37"/>
      <c r="GM175" s="37"/>
      <c r="GN175" s="37"/>
      <c r="GO175" s="37"/>
      <c r="GP175" s="37"/>
      <c r="GQ175" s="37"/>
      <c r="GR175" s="37"/>
      <c r="GS175" s="37"/>
      <c r="GT175" s="37"/>
      <c r="GU175" s="37"/>
      <c r="GV175" s="37"/>
      <c r="GW175" s="37"/>
      <c r="GX175" s="37"/>
      <c r="GY175" s="37"/>
      <c r="GZ175" s="37"/>
      <c r="HA175" s="37"/>
      <c r="HB175" s="37"/>
      <c r="HC175" s="37"/>
      <c r="HD175" s="37"/>
      <c r="HE175" s="37"/>
      <c r="HF175" s="37"/>
      <c r="HG175" s="37"/>
      <c r="HH175" s="37"/>
      <c r="HI175" s="37"/>
      <c r="HJ175" s="37"/>
      <c r="HK175" s="37"/>
      <c r="HL175" s="37"/>
      <c r="HM175" s="37"/>
      <c r="HN175" s="37"/>
      <c r="HO175" s="37"/>
      <c r="HP175" s="37"/>
      <c r="HQ175" s="37"/>
      <c r="HR175" s="37"/>
      <c r="HS175" s="37"/>
      <c r="HT175" s="37"/>
      <c r="HU175" s="37"/>
      <c r="HV175" s="37"/>
      <c r="HW175" s="37"/>
      <c r="HX175" s="37"/>
      <c r="HY175" s="37"/>
      <c r="HZ175" s="37"/>
      <c r="IA175" s="37"/>
      <c r="IB175" s="37"/>
      <c r="IC175" s="37"/>
      <c r="ID175" s="37"/>
      <c r="IE175" s="37"/>
      <c r="IF175" s="37"/>
      <c r="IG175" s="37"/>
      <c r="IH175" s="37"/>
      <c r="II175" s="37"/>
      <c r="IJ175" s="37"/>
      <c r="IK175" s="37"/>
      <c r="IL175" s="37"/>
      <c r="IM175" s="37"/>
      <c r="IN175" s="37"/>
      <c r="IO175" s="37"/>
      <c r="IP175" s="37"/>
      <c r="IQ175" s="37"/>
      <c r="IR175" s="37"/>
      <c r="IS175" s="37"/>
      <c r="IT175" s="37"/>
      <c r="IU175" s="37"/>
      <c r="IV175" s="37"/>
      <c r="IW175" s="37"/>
      <c r="IX175" s="37"/>
      <c r="IY175" s="37"/>
      <c r="IZ175" s="37"/>
      <c r="JA175" s="37"/>
      <c r="JB175" s="37"/>
      <c r="JC175" s="37"/>
      <c r="JD175" s="37"/>
      <c r="JE175" s="37"/>
      <c r="JF175" s="37"/>
      <c r="JG175" s="37"/>
      <c r="JH175" s="37"/>
      <c r="JI175" s="37"/>
      <c r="JJ175" s="37"/>
      <c r="JK175" s="37"/>
      <c r="JL175" s="37"/>
      <c r="JM175" s="37"/>
      <c r="JN175" s="37"/>
      <c r="JO175" s="37"/>
      <c r="JP175" s="37"/>
      <c r="JQ175" s="37"/>
      <c r="JR175" s="37"/>
      <c r="JS175" s="37"/>
      <c r="JT175" s="37"/>
      <c r="JU175" s="37"/>
      <c r="JV175" s="37"/>
      <c r="JW175" s="37"/>
      <c r="JX175" s="37"/>
      <c r="JY175" s="37"/>
      <c r="JZ175" s="37"/>
      <c r="KA175" s="37"/>
      <c r="KB175" s="37"/>
      <c r="KC175" s="37"/>
      <c r="KD175" s="37"/>
      <c r="KE175" s="37"/>
      <c r="KF175" s="37"/>
      <c r="KG175" s="37"/>
      <c r="KH175" s="37"/>
      <c r="KI175" s="37"/>
      <c r="KJ175" s="37"/>
      <c r="KK175" s="37"/>
      <c r="KL175" s="37"/>
      <c r="KM175" s="37"/>
      <c r="KN175" s="37"/>
      <c r="KO175" s="37"/>
      <c r="KP175" s="37"/>
      <c r="KQ175" s="37"/>
      <c r="KR175" s="37"/>
      <c r="KS175" s="37"/>
      <c r="KT175" s="37"/>
      <c r="KU175" s="37"/>
      <c r="KV175" s="37"/>
      <c r="KW175" s="37"/>
      <c r="KX175" s="37"/>
      <c r="KY175" s="37"/>
      <c r="KZ175" s="37"/>
      <c r="LA175" s="37"/>
      <c r="LB175" s="37"/>
      <c r="LC175" s="37"/>
      <c r="LD175" s="37"/>
      <c r="LE175" s="37"/>
      <c r="LF175" s="37"/>
      <c r="LG175" s="37"/>
      <c r="LH175" s="37"/>
      <c r="LI175" s="37"/>
      <c r="LJ175" s="37"/>
      <c r="LK175" s="37"/>
      <c r="LL175" s="37"/>
      <c r="LM175" s="37"/>
      <c r="LN175" s="37"/>
      <c r="LO175" s="37"/>
      <c r="LP175" s="37"/>
      <c r="LQ175" s="37"/>
      <c r="LR175" s="37"/>
      <c r="LS175" s="37"/>
      <c r="LT175" s="37"/>
      <c r="LU175" s="37"/>
      <c r="LV175" s="37"/>
      <c r="LW175" s="37"/>
      <c r="LX175" s="37"/>
      <c r="LY175" s="37"/>
      <c r="LZ175" s="37"/>
      <c r="MA175" s="37"/>
      <c r="MB175" s="37"/>
      <c r="MC175" s="37"/>
      <c r="MD175" s="37"/>
      <c r="ME175" s="37"/>
      <c r="MF175" s="37"/>
      <c r="MG175" s="37"/>
      <c r="MH175" s="37"/>
      <c r="MI175" s="37"/>
      <c r="MJ175" s="37"/>
      <c r="MK175" s="37"/>
      <c r="ML175" s="37"/>
      <c r="MM175" s="37"/>
      <c r="MN175" s="37"/>
      <c r="MO175" s="37"/>
      <c r="MP175" s="37"/>
      <c r="MQ175" s="37"/>
      <c r="MR175" s="37"/>
      <c r="MS175" s="37"/>
      <c r="MT175" s="37"/>
      <c r="MU175" s="37"/>
      <c r="MV175" s="37"/>
      <c r="MW175" s="37"/>
      <c r="MX175" s="37"/>
      <c r="MY175" s="37"/>
      <c r="MZ175" s="37"/>
      <c r="NA175" s="37"/>
      <c r="NB175" s="37"/>
      <c r="NC175" s="37"/>
      <c r="ND175" s="37"/>
      <c r="NE175" s="37"/>
      <c r="NF175" s="37"/>
      <c r="NG175" s="37"/>
      <c r="NH175" s="37"/>
      <c r="NI175" s="37"/>
      <c r="NJ175" s="37"/>
      <c r="NK175" s="37"/>
      <c r="NL175" s="37"/>
      <c r="NM175" s="37"/>
      <c r="NN175" s="37"/>
      <c r="NO175" s="37"/>
      <c r="NP175" s="37"/>
      <c r="NQ175" s="37"/>
      <c r="NR175" s="37"/>
      <c r="NS175" s="37"/>
      <c r="NT175" s="37"/>
      <c r="NU175" s="37"/>
      <c r="NV175" s="37"/>
      <c r="NW175" s="37"/>
      <c r="NX175" s="37"/>
      <c r="NY175" s="37"/>
      <c r="NZ175" s="37"/>
      <c r="OA175" s="37"/>
      <c r="OB175" s="37"/>
      <c r="OC175" s="37"/>
      <c r="OD175" s="37"/>
      <c r="OE175" s="37"/>
      <c r="OF175" s="37"/>
      <c r="OG175" s="37"/>
      <c r="OH175" s="37"/>
      <c r="OI175" s="37"/>
      <c r="OJ175" s="37"/>
      <c r="OK175" s="37"/>
      <c r="OL175" s="37"/>
      <c r="OM175" s="10"/>
    </row>
    <row r="176" spans="1:403" s="11" customFormat="1" x14ac:dyDescent="0.25">
      <c r="A176" s="11" t="s">
        <v>79</v>
      </c>
      <c r="B176" s="11" t="s">
        <v>82</v>
      </c>
      <c r="C176" s="29">
        <v>22862.151999999998</v>
      </c>
      <c r="D176" s="29">
        <v>21280.175999999999</v>
      </c>
      <c r="E176" s="29">
        <v>26125.879000000001</v>
      </c>
      <c r="F176" s="29">
        <v>31107.969000000001</v>
      </c>
      <c r="G176" s="29">
        <v>10288.715</v>
      </c>
      <c r="H176" s="29">
        <v>21926.018</v>
      </c>
      <c r="I176" s="29">
        <v>41735.031000000003</v>
      </c>
      <c r="J176" s="29">
        <v>7749.8149999999996</v>
      </c>
      <c r="K176" s="29">
        <v>4796.3879999999999</v>
      </c>
      <c r="L176" s="29">
        <v>9665.6679999999997</v>
      </c>
      <c r="M176" s="29">
        <v>12855.968000000001</v>
      </c>
      <c r="N176" s="29">
        <v>24591.598000000002</v>
      </c>
      <c r="O176" s="29">
        <v>30788.436000000002</v>
      </c>
      <c r="P176" s="29">
        <v>9335.0750000000007</v>
      </c>
      <c r="Q176" s="29">
        <v>9233.8250000000007</v>
      </c>
      <c r="R176" s="29">
        <v>15821.646000000001</v>
      </c>
      <c r="S176" s="29">
        <v>17630.953000000001</v>
      </c>
      <c r="T176" s="29">
        <v>21618.224999999999</v>
      </c>
      <c r="U176" s="29">
        <v>38469.046999999999</v>
      </c>
      <c r="V176" s="29">
        <v>16626.002</v>
      </c>
      <c r="W176" s="29">
        <v>50899.832000000002</v>
      </c>
      <c r="X176" s="29">
        <v>4392.942</v>
      </c>
      <c r="Y176" s="29">
        <v>18229.037</v>
      </c>
      <c r="Z176" s="29">
        <v>14299.963</v>
      </c>
      <c r="AA176" s="29">
        <v>28635.616999999998</v>
      </c>
      <c r="AB176" s="29">
        <v>66352.414000000004</v>
      </c>
      <c r="AC176" s="29">
        <v>74956.070000000007</v>
      </c>
      <c r="AD176" s="29">
        <v>3376.71</v>
      </c>
      <c r="AE176" s="29">
        <v>15772.3</v>
      </c>
      <c r="AF176" s="29">
        <v>17592.758000000002</v>
      </c>
      <c r="AG176" s="29">
        <v>12136.316000000001</v>
      </c>
      <c r="AH176" s="29">
        <v>45456.68</v>
      </c>
      <c r="AI176" s="29">
        <v>14184.287</v>
      </c>
      <c r="AJ176" s="29">
        <v>10343.132</v>
      </c>
      <c r="AK176" s="29">
        <v>7023.7169999999996</v>
      </c>
      <c r="AL176" s="29">
        <v>49662.008000000002</v>
      </c>
      <c r="AM176" s="29">
        <v>23447.035</v>
      </c>
      <c r="AN176" s="29">
        <v>32511.736000000001</v>
      </c>
      <c r="AO176" s="29">
        <v>21677.884999999998</v>
      </c>
      <c r="AP176" s="29">
        <v>4949.3360000000002</v>
      </c>
      <c r="AQ176" s="29">
        <v>183610.125</v>
      </c>
      <c r="AR176" s="29">
        <v>36652.968999999997</v>
      </c>
      <c r="AS176" s="29">
        <v>10815.704</v>
      </c>
      <c r="AT176" s="29">
        <v>20415.476999999999</v>
      </c>
      <c r="AU176" s="29">
        <v>16309.618</v>
      </c>
      <c r="AV176" s="29">
        <v>94452.968999999997</v>
      </c>
      <c r="AW176" s="29">
        <v>37339.184000000001</v>
      </c>
      <c r="AX176" s="29">
        <v>11534.683000000001</v>
      </c>
      <c r="AY176" s="29">
        <v>25059.678</v>
      </c>
      <c r="AZ176" s="29">
        <v>50480.828000000001</v>
      </c>
      <c r="BA176" s="29">
        <v>19831.651999999998</v>
      </c>
      <c r="BB176" s="29">
        <v>21467.008000000002</v>
      </c>
      <c r="BC176" s="29">
        <v>114194.984</v>
      </c>
      <c r="BD176" s="29">
        <v>9349.08</v>
      </c>
      <c r="BE176" s="29">
        <v>2464.9119999999998</v>
      </c>
      <c r="BF176" s="29">
        <v>33649.75</v>
      </c>
      <c r="BG176" s="29">
        <v>1506.385</v>
      </c>
      <c r="BH176" s="29">
        <v>3101.3870000000002</v>
      </c>
      <c r="BI176" s="29">
        <v>8359.4599999999991</v>
      </c>
      <c r="BJ176" s="29">
        <v>4790.3069999999998</v>
      </c>
      <c r="BK176" s="29">
        <v>37901.608999999997</v>
      </c>
      <c r="BL176" s="29">
        <v>2404.0259999999998</v>
      </c>
      <c r="BM176" s="29">
        <v>20190.187999999998</v>
      </c>
      <c r="BN176" s="29">
        <v>20002.620999999999</v>
      </c>
      <c r="BO176" s="29">
        <v>6312.4309999999996</v>
      </c>
      <c r="BP176" s="29">
        <v>18106.664000000001</v>
      </c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/>
      <c r="EJ176" s="37"/>
      <c r="EK176" s="37"/>
      <c r="EL176" s="37"/>
      <c r="EM176" s="37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37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37"/>
      <c r="FV176" s="37"/>
      <c r="FW176" s="37"/>
      <c r="FX176" s="37"/>
      <c r="FY176" s="37"/>
      <c r="FZ176" s="37"/>
      <c r="GA176" s="37"/>
      <c r="GB176" s="37"/>
      <c r="GC176" s="37"/>
      <c r="GD176" s="37"/>
      <c r="GE176" s="37"/>
      <c r="GF176" s="37"/>
      <c r="GG176" s="37"/>
      <c r="GH176" s="37"/>
      <c r="GI176" s="37"/>
      <c r="GJ176" s="37"/>
      <c r="GK176" s="37"/>
      <c r="GL176" s="37"/>
      <c r="GM176" s="37"/>
      <c r="GN176" s="37"/>
      <c r="GO176" s="37"/>
      <c r="GP176" s="37"/>
      <c r="GQ176" s="37"/>
      <c r="GR176" s="37"/>
      <c r="GS176" s="37"/>
      <c r="GT176" s="37"/>
      <c r="GU176" s="37"/>
      <c r="GV176" s="37"/>
      <c r="GW176" s="37"/>
      <c r="GX176" s="37"/>
      <c r="GY176" s="37"/>
      <c r="GZ176" s="37"/>
      <c r="HA176" s="37"/>
      <c r="HB176" s="37"/>
      <c r="HC176" s="37"/>
      <c r="HD176" s="37"/>
      <c r="HE176" s="37"/>
      <c r="HF176" s="37"/>
      <c r="HG176" s="37"/>
      <c r="HH176" s="37"/>
      <c r="HI176" s="37"/>
      <c r="HJ176" s="37"/>
      <c r="HK176" s="37"/>
      <c r="HL176" s="37"/>
      <c r="HM176" s="37"/>
      <c r="HN176" s="37"/>
      <c r="HO176" s="37"/>
      <c r="HP176" s="37"/>
      <c r="HQ176" s="37"/>
      <c r="HR176" s="37"/>
      <c r="HS176" s="37"/>
      <c r="HT176" s="37"/>
      <c r="HU176" s="37"/>
      <c r="HV176" s="37"/>
      <c r="HW176" s="37"/>
      <c r="HX176" s="37"/>
      <c r="HY176" s="37"/>
      <c r="HZ176" s="37"/>
      <c r="IA176" s="37"/>
      <c r="IB176" s="37"/>
      <c r="IC176" s="37"/>
      <c r="ID176" s="37"/>
      <c r="IE176" s="37"/>
      <c r="IF176" s="37"/>
      <c r="IG176" s="37"/>
      <c r="IH176" s="37"/>
      <c r="II176" s="37"/>
      <c r="IJ176" s="37"/>
      <c r="IK176" s="37"/>
      <c r="IL176" s="37"/>
      <c r="IM176" s="37"/>
      <c r="IN176" s="37"/>
      <c r="IO176" s="37"/>
      <c r="IP176" s="37"/>
      <c r="IQ176" s="37"/>
      <c r="IR176" s="37"/>
      <c r="IS176" s="37"/>
      <c r="IT176" s="37"/>
      <c r="IU176" s="37"/>
      <c r="IV176" s="37"/>
      <c r="IW176" s="37"/>
      <c r="IX176" s="37"/>
      <c r="IY176" s="37"/>
      <c r="IZ176" s="37"/>
      <c r="JA176" s="37"/>
      <c r="JB176" s="37"/>
      <c r="JC176" s="37"/>
      <c r="JD176" s="37"/>
      <c r="JE176" s="37"/>
      <c r="JF176" s="37"/>
      <c r="JG176" s="37"/>
      <c r="JH176" s="37"/>
      <c r="JI176" s="37"/>
      <c r="JJ176" s="37"/>
      <c r="JK176" s="37"/>
      <c r="JL176" s="37"/>
      <c r="JM176" s="37"/>
      <c r="JN176" s="37"/>
      <c r="JO176" s="37"/>
      <c r="JP176" s="37"/>
      <c r="JQ176" s="37"/>
      <c r="JR176" s="37"/>
      <c r="JS176" s="37"/>
      <c r="JT176" s="37"/>
      <c r="JU176" s="37"/>
      <c r="JV176" s="37"/>
      <c r="JW176" s="37"/>
      <c r="JX176" s="37"/>
      <c r="JY176" s="37"/>
      <c r="JZ176" s="37"/>
      <c r="KA176" s="37"/>
      <c r="KB176" s="37"/>
      <c r="KC176" s="37"/>
      <c r="KD176" s="37"/>
      <c r="KE176" s="37"/>
      <c r="KF176" s="37"/>
      <c r="KG176" s="37"/>
      <c r="KH176" s="37"/>
      <c r="KI176" s="37"/>
      <c r="KJ176" s="37"/>
      <c r="KK176" s="37"/>
      <c r="KL176" s="37"/>
      <c r="KM176" s="37"/>
      <c r="KN176" s="37"/>
      <c r="KO176" s="37"/>
      <c r="KP176" s="37"/>
      <c r="KQ176" s="37"/>
      <c r="KR176" s="37"/>
      <c r="KS176" s="37"/>
      <c r="KT176" s="37"/>
      <c r="KU176" s="37"/>
      <c r="KV176" s="37"/>
      <c r="KW176" s="37"/>
      <c r="KX176" s="37"/>
      <c r="KY176" s="37"/>
      <c r="KZ176" s="37"/>
      <c r="LA176" s="37"/>
      <c r="LB176" s="37"/>
      <c r="LC176" s="37"/>
      <c r="LD176" s="37"/>
      <c r="LE176" s="37"/>
      <c r="LF176" s="37"/>
      <c r="LG176" s="37"/>
      <c r="LH176" s="37"/>
      <c r="LI176" s="37"/>
      <c r="LJ176" s="37"/>
      <c r="LK176" s="37"/>
      <c r="LL176" s="37"/>
      <c r="LM176" s="37"/>
      <c r="LN176" s="37"/>
      <c r="LO176" s="37"/>
      <c r="LP176" s="37"/>
      <c r="LQ176" s="37"/>
      <c r="LR176" s="37"/>
      <c r="LS176" s="37"/>
      <c r="LT176" s="37"/>
      <c r="LU176" s="37"/>
      <c r="LV176" s="37"/>
      <c r="LW176" s="37"/>
      <c r="LX176" s="37"/>
      <c r="LY176" s="37"/>
      <c r="LZ176" s="37"/>
      <c r="MA176" s="37"/>
      <c r="MB176" s="37"/>
      <c r="MC176" s="37"/>
      <c r="MD176" s="37"/>
      <c r="ME176" s="37"/>
      <c r="MF176" s="37"/>
      <c r="MG176" s="37"/>
      <c r="MH176" s="37"/>
      <c r="MI176" s="37"/>
      <c r="MJ176" s="37"/>
      <c r="MK176" s="37"/>
      <c r="ML176" s="37"/>
      <c r="MM176" s="37"/>
      <c r="MN176" s="37"/>
      <c r="MO176" s="37"/>
      <c r="MP176" s="37"/>
      <c r="MQ176" s="37"/>
      <c r="MR176" s="37"/>
      <c r="MS176" s="37"/>
      <c r="MT176" s="37"/>
      <c r="MU176" s="37"/>
      <c r="MV176" s="37"/>
      <c r="MW176" s="37"/>
      <c r="MX176" s="37"/>
      <c r="MY176" s="37"/>
      <c r="MZ176" s="37"/>
      <c r="NA176" s="37"/>
      <c r="NB176" s="37"/>
      <c r="NC176" s="37"/>
      <c r="ND176" s="37"/>
      <c r="NE176" s="37"/>
      <c r="NF176" s="37"/>
      <c r="NG176" s="37"/>
      <c r="NH176" s="37"/>
      <c r="NI176" s="37"/>
      <c r="NJ176" s="37"/>
      <c r="NK176" s="37"/>
      <c r="NL176" s="37"/>
      <c r="NM176" s="37"/>
      <c r="NN176" s="37"/>
      <c r="NO176" s="37"/>
      <c r="NP176" s="37"/>
      <c r="NQ176" s="37"/>
      <c r="NR176" s="37"/>
      <c r="NS176" s="37"/>
      <c r="NT176" s="37"/>
      <c r="NU176" s="37"/>
      <c r="NV176" s="37"/>
      <c r="NW176" s="37"/>
      <c r="NX176" s="37"/>
      <c r="NY176" s="37"/>
      <c r="NZ176" s="37"/>
      <c r="OA176" s="37"/>
      <c r="OB176" s="37"/>
      <c r="OC176" s="37"/>
      <c r="OD176" s="37"/>
      <c r="OE176" s="37"/>
      <c r="OF176" s="37"/>
      <c r="OG176" s="37"/>
      <c r="OH176" s="37"/>
      <c r="OI176" s="37"/>
      <c r="OJ176" s="37"/>
      <c r="OK176" s="37"/>
      <c r="OL176" s="37"/>
      <c r="OM176" s="12"/>
    </row>
    <row r="177" spans="1:403" s="9" customFormat="1" x14ac:dyDescent="0.25">
      <c r="A177" s="9" t="s">
        <v>79</v>
      </c>
      <c r="B177" s="9" t="s">
        <v>83</v>
      </c>
      <c r="C177" s="31">
        <v>28074.400000000001</v>
      </c>
      <c r="D177" s="31">
        <v>13180.032999999999</v>
      </c>
      <c r="E177" s="31">
        <v>27805.175999999999</v>
      </c>
      <c r="F177" s="31">
        <v>41998.964999999997</v>
      </c>
      <c r="G177" s="31">
        <v>10039.553</v>
      </c>
      <c r="H177" s="31">
        <v>30752.484</v>
      </c>
      <c r="I177" s="31">
        <v>61514.082000000002</v>
      </c>
      <c r="J177" s="31">
        <v>7869.1719999999996</v>
      </c>
      <c r="K177" s="31">
        <v>4796.3029999999999</v>
      </c>
      <c r="L177" s="31">
        <v>11612.862999999999</v>
      </c>
      <c r="M177" s="31">
        <v>16441.578000000001</v>
      </c>
      <c r="N177" s="31">
        <v>42745.379000000001</v>
      </c>
      <c r="O177" s="31">
        <v>41726.461000000003</v>
      </c>
      <c r="P177" s="31">
        <v>18247.605</v>
      </c>
      <c r="Q177" s="31">
        <v>13032.375</v>
      </c>
      <c r="R177" s="31">
        <v>11816.734</v>
      </c>
      <c r="S177" s="31">
        <v>19739.565999999999</v>
      </c>
      <c r="T177" s="31">
        <v>13035.021000000001</v>
      </c>
      <c r="U177" s="31">
        <v>61810.108999999997</v>
      </c>
      <c r="V177" s="31">
        <v>14473.51</v>
      </c>
      <c r="W177" s="31">
        <v>57196.199000000001</v>
      </c>
      <c r="X177" s="31">
        <v>5794.308</v>
      </c>
      <c r="Y177" s="31">
        <v>21031.738000000001</v>
      </c>
      <c r="Z177" s="31">
        <v>14766.369000000001</v>
      </c>
      <c r="AA177" s="31">
        <v>23824.393</v>
      </c>
      <c r="AB177" s="31">
        <v>74225.218999999997</v>
      </c>
      <c r="AC177" s="31">
        <v>73803.914000000004</v>
      </c>
      <c r="AD177" s="31">
        <v>4620.2839999999997</v>
      </c>
      <c r="AE177" s="31">
        <v>24386.886999999999</v>
      </c>
      <c r="AF177" s="31">
        <v>20606.353999999999</v>
      </c>
      <c r="AG177" s="31">
        <v>13837.673000000001</v>
      </c>
      <c r="AH177" s="31">
        <v>32358.008000000002</v>
      </c>
      <c r="AI177" s="31">
        <v>16387.495999999999</v>
      </c>
      <c r="AJ177" s="31">
        <v>9302.8549999999996</v>
      </c>
      <c r="AK177" s="31">
        <v>5089.8900000000003</v>
      </c>
      <c r="AL177" s="31">
        <v>82455.906000000003</v>
      </c>
      <c r="AM177" s="31">
        <v>20112.186000000002</v>
      </c>
      <c r="AN177" s="31">
        <v>30629.072</v>
      </c>
      <c r="AO177" s="31">
        <v>26577.99</v>
      </c>
      <c r="AP177" s="31">
        <v>5195.7730000000001</v>
      </c>
      <c r="AQ177" s="31">
        <v>258049.68799999999</v>
      </c>
      <c r="AR177" s="31">
        <v>58439.031000000003</v>
      </c>
      <c r="AS177" s="31">
        <v>5132.6440000000002</v>
      </c>
      <c r="AT177" s="31">
        <v>32410.473000000002</v>
      </c>
      <c r="AU177" s="31">
        <v>32961.616999999998</v>
      </c>
      <c r="AV177" s="31">
        <v>127571.219</v>
      </c>
      <c r="AW177" s="31">
        <v>89913.210999999996</v>
      </c>
      <c r="AX177" s="31">
        <v>18062.190999999999</v>
      </c>
      <c r="AY177" s="31">
        <v>28002.567999999999</v>
      </c>
      <c r="AZ177" s="31">
        <v>70376.608999999997</v>
      </c>
      <c r="BA177" s="31">
        <v>15098.298000000001</v>
      </c>
      <c r="BB177" s="31">
        <v>32805.254000000001</v>
      </c>
      <c r="BC177" s="31">
        <v>156091.016</v>
      </c>
      <c r="BD177" s="31">
        <v>12227.12</v>
      </c>
      <c r="BE177" s="31">
        <v>888.18200000000002</v>
      </c>
      <c r="BF177" s="31">
        <v>47471.832000000002</v>
      </c>
      <c r="BG177" s="31">
        <v>3700.6610000000001</v>
      </c>
      <c r="BH177" s="31">
        <v>1888.895</v>
      </c>
      <c r="BI177" s="31">
        <v>10360.289000000001</v>
      </c>
      <c r="BJ177" s="31">
        <v>6886.3710000000001</v>
      </c>
      <c r="BK177" s="31">
        <v>51324.468999999997</v>
      </c>
      <c r="BL177" s="31">
        <v>4298.7430000000004</v>
      </c>
      <c r="BM177" s="31">
        <v>24979.333999999999</v>
      </c>
      <c r="BN177" s="31">
        <v>21301.601999999999</v>
      </c>
      <c r="BO177" s="31">
        <v>12268.235000000001</v>
      </c>
      <c r="BP177" s="31">
        <v>18757.228999999999</v>
      </c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  <c r="EO177" s="37"/>
      <c r="EP177" s="37"/>
      <c r="EQ177" s="37"/>
      <c r="ER177" s="37"/>
      <c r="ES177" s="37"/>
      <c r="ET177" s="37"/>
      <c r="EU177" s="37"/>
      <c r="EV177" s="37"/>
      <c r="EW177" s="37"/>
      <c r="EX177" s="37"/>
      <c r="EY177" s="37"/>
      <c r="EZ177" s="37"/>
      <c r="FA177" s="37"/>
      <c r="FB177" s="37"/>
      <c r="FC177" s="37"/>
      <c r="FD177" s="37"/>
      <c r="FE177" s="37"/>
      <c r="FF177" s="37"/>
      <c r="FG177" s="37"/>
      <c r="FH177" s="37"/>
      <c r="FI177" s="37"/>
      <c r="FJ177" s="37"/>
      <c r="FK177" s="37"/>
      <c r="FL177" s="37"/>
      <c r="FM177" s="37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  <c r="GA177" s="37"/>
      <c r="GB177" s="37"/>
      <c r="GC177" s="37"/>
      <c r="GD177" s="37"/>
      <c r="GE177" s="37"/>
      <c r="GF177" s="37"/>
      <c r="GG177" s="37"/>
      <c r="GH177" s="37"/>
      <c r="GI177" s="37"/>
      <c r="GJ177" s="37"/>
      <c r="GK177" s="37"/>
      <c r="GL177" s="37"/>
      <c r="GM177" s="37"/>
      <c r="GN177" s="37"/>
      <c r="GO177" s="37"/>
      <c r="GP177" s="37"/>
      <c r="GQ177" s="37"/>
      <c r="GR177" s="37"/>
      <c r="GS177" s="37"/>
      <c r="GT177" s="37"/>
      <c r="GU177" s="37"/>
      <c r="GV177" s="37"/>
      <c r="GW177" s="37"/>
      <c r="GX177" s="37"/>
      <c r="GY177" s="37"/>
      <c r="GZ177" s="37"/>
      <c r="HA177" s="37"/>
      <c r="HB177" s="37"/>
      <c r="HC177" s="37"/>
      <c r="HD177" s="37"/>
      <c r="HE177" s="37"/>
      <c r="HF177" s="37"/>
      <c r="HG177" s="37"/>
      <c r="HH177" s="37"/>
      <c r="HI177" s="37"/>
      <c r="HJ177" s="37"/>
      <c r="HK177" s="37"/>
      <c r="HL177" s="37"/>
      <c r="HM177" s="37"/>
      <c r="HN177" s="37"/>
      <c r="HO177" s="37"/>
      <c r="HP177" s="37"/>
      <c r="HQ177" s="37"/>
      <c r="HR177" s="37"/>
      <c r="HS177" s="37"/>
      <c r="HT177" s="37"/>
      <c r="HU177" s="37"/>
      <c r="HV177" s="37"/>
      <c r="HW177" s="37"/>
      <c r="HX177" s="37"/>
      <c r="HY177" s="37"/>
      <c r="HZ177" s="37"/>
      <c r="IA177" s="37"/>
      <c r="IB177" s="37"/>
      <c r="IC177" s="37"/>
      <c r="ID177" s="37"/>
      <c r="IE177" s="37"/>
      <c r="IF177" s="37"/>
      <c r="IG177" s="37"/>
      <c r="IH177" s="37"/>
      <c r="II177" s="37"/>
      <c r="IJ177" s="37"/>
      <c r="IK177" s="37"/>
      <c r="IL177" s="37"/>
      <c r="IM177" s="37"/>
      <c r="IN177" s="37"/>
      <c r="IO177" s="37"/>
      <c r="IP177" s="37"/>
      <c r="IQ177" s="37"/>
      <c r="IR177" s="37"/>
      <c r="IS177" s="37"/>
      <c r="IT177" s="37"/>
      <c r="IU177" s="37"/>
      <c r="IV177" s="37"/>
      <c r="IW177" s="37"/>
      <c r="IX177" s="37"/>
      <c r="IY177" s="37"/>
      <c r="IZ177" s="37"/>
      <c r="JA177" s="37"/>
      <c r="JB177" s="37"/>
      <c r="JC177" s="37"/>
      <c r="JD177" s="37"/>
      <c r="JE177" s="37"/>
      <c r="JF177" s="37"/>
      <c r="JG177" s="37"/>
      <c r="JH177" s="37"/>
      <c r="JI177" s="37"/>
      <c r="JJ177" s="37"/>
      <c r="JK177" s="37"/>
      <c r="JL177" s="37"/>
      <c r="JM177" s="37"/>
      <c r="JN177" s="37"/>
      <c r="JO177" s="37"/>
      <c r="JP177" s="37"/>
      <c r="JQ177" s="37"/>
      <c r="JR177" s="37"/>
      <c r="JS177" s="37"/>
      <c r="JT177" s="37"/>
      <c r="JU177" s="37"/>
      <c r="JV177" s="37"/>
      <c r="JW177" s="37"/>
      <c r="JX177" s="37"/>
      <c r="JY177" s="37"/>
      <c r="JZ177" s="37"/>
      <c r="KA177" s="37"/>
      <c r="KB177" s="37"/>
      <c r="KC177" s="37"/>
      <c r="KD177" s="37"/>
      <c r="KE177" s="37"/>
      <c r="KF177" s="37"/>
      <c r="KG177" s="37"/>
      <c r="KH177" s="37"/>
      <c r="KI177" s="37"/>
      <c r="KJ177" s="37"/>
      <c r="KK177" s="37"/>
      <c r="KL177" s="37"/>
      <c r="KM177" s="37"/>
      <c r="KN177" s="37"/>
      <c r="KO177" s="37"/>
      <c r="KP177" s="37"/>
      <c r="KQ177" s="37"/>
      <c r="KR177" s="37"/>
      <c r="KS177" s="37"/>
      <c r="KT177" s="37"/>
      <c r="KU177" s="37"/>
      <c r="KV177" s="37"/>
      <c r="KW177" s="37"/>
      <c r="KX177" s="37"/>
      <c r="KY177" s="37"/>
      <c r="KZ177" s="37"/>
      <c r="LA177" s="37"/>
      <c r="LB177" s="37"/>
      <c r="LC177" s="37"/>
      <c r="LD177" s="37"/>
      <c r="LE177" s="37"/>
      <c r="LF177" s="37"/>
      <c r="LG177" s="37"/>
      <c r="LH177" s="37"/>
      <c r="LI177" s="37"/>
      <c r="LJ177" s="37"/>
      <c r="LK177" s="37"/>
      <c r="LL177" s="37"/>
      <c r="LM177" s="37"/>
      <c r="LN177" s="37"/>
      <c r="LO177" s="37"/>
      <c r="LP177" s="37"/>
      <c r="LQ177" s="37"/>
      <c r="LR177" s="37"/>
      <c r="LS177" s="37"/>
      <c r="LT177" s="37"/>
      <c r="LU177" s="37"/>
      <c r="LV177" s="37"/>
      <c r="LW177" s="37"/>
      <c r="LX177" s="37"/>
      <c r="LY177" s="37"/>
      <c r="LZ177" s="37"/>
      <c r="MA177" s="37"/>
      <c r="MB177" s="37"/>
      <c r="MC177" s="37"/>
      <c r="MD177" s="37"/>
      <c r="ME177" s="37"/>
      <c r="MF177" s="37"/>
      <c r="MG177" s="37"/>
      <c r="MH177" s="37"/>
      <c r="MI177" s="37"/>
      <c r="MJ177" s="37"/>
      <c r="MK177" s="37"/>
      <c r="ML177" s="37"/>
      <c r="MM177" s="37"/>
      <c r="MN177" s="37"/>
      <c r="MO177" s="37"/>
      <c r="MP177" s="37"/>
      <c r="MQ177" s="37"/>
      <c r="MR177" s="37"/>
      <c r="MS177" s="37"/>
      <c r="MT177" s="37"/>
      <c r="MU177" s="37"/>
      <c r="MV177" s="37"/>
      <c r="MW177" s="37"/>
      <c r="MX177" s="37"/>
      <c r="MY177" s="37"/>
      <c r="MZ177" s="37"/>
      <c r="NA177" s="37"/>
      <c r="NB177" s="37"/>
      <c r="NC177" s="37"/>
      <c r="ND177" s="37"/>
      <c r="NE177" s="37"/>
      <c r="NF177" s="37"/>
      <c r="NG177" s="37"/>
      <c r="NH177" s="37"/>
      <c r="NI177" s="37"/>
      <c r="NJ177" s="37"/>
      <c r="NK177" s="37"/>
      <c r="NL177" s="37"/>
      <c r="NM177" s="37"/>
      <c r="NN177" s="37"/>
      <c r="NO177" s="37"/>
      <c r="NP177" s="37"/>
      <c r="NQ177" s="37"/>
      <c r="NR177" s="37"/>
      <c r="NS177" s="37"/>
      <c r="NT177" s="37"/>
      <c r="NU177" s="37"/>
      <c r="NV177" s="37"/>
      <c r="NW177" s="37"/>
      <c r="NX177" s="37"/>
      <c r="NY177" s="37"/>
      <c r="NZ177" s="37"/>
      <c r="OA177" s="37"/>
      <c r="OB177" s="37"/>
      <c r="OC177" s="37"/>
      <c r="OD177" s="37"/>
      <c r="OE177" s="37"/>
      <c r="OF177" s="37"/>
      <c r="OG177" s="37"/>
      <c r="OH177" s="37"/>
      <c r="OI177" s="37"/>
      <c r="OJ177" s="37"/>
      <c r="OK177" s="37"/>
      <c r="OL177" s="37"/>
      <c r="OM177" s="10"/>
    </row>
    <row r="178" spans="1:403" s="11" customFormat="1" x14ac:dyDescent="0.25">
      <c r="A178" s="11" t="s">
        <v>79</v>
      </c>
      <c r="B178" s="11" t="s">
        <v>84</v>
      </c>
      <c r="C178" s="29">
        <v>9623.6839999999993</v>
      </c>
      <c r="D178" s="29">
        <v>5023.2250000000004</v>
      </c>
      <c r="E178" s="29">
        <v>9924.8330000000005</v>
      </c>
      <c r="F178" s="29">
        <v>20170.32</v>
      </c>
      <c r="G178" s="29">
        <v>5166.91</v>
      </c>
      <c r="H178" s="29">
        <v>15619.718999999999</v>
      </c>
      <c r="I178" s="29">
        <v>28459.252</v>
      </c>
      <c r="J178" s="29">
        <v>5178.84</v>
      </c>
      <c r="K178" s="29">
        <v>3619.4409999999998</v>
      </c>
      <c r="L178" s="29">
        <v>6602.3959999999997</v>
      </c>
      <c r="M178" s="29">
        <v>4893.8019999999997</v>
      </c>
      <c r="N178" s="29">
        <v>20710.059000000001</v>
      </c>
      <c r="O178" s="29">
        <v>15913.161</v>
      </c>
      <c r="P178" s="29">
        <v>3103.806</v>
      </c>
      <c r="Q178" s="29">
        <v>6074.098</v>
      </c>
      <c r="R178" s="29">
        <v>5116.1390000000001</v>
      </c>
      <c r="S178" s="29">
        <v>7968.6409999999996</v>
      </c>
      <c r="T178" s="29">
        <v>6974.2160000000003</v>
      </c>
      <c r="U178" s="29">
        <v>36435.491999999998</v>
      </c>
      <c r="V178" s="29">
        <v>7292.2290000000003</v>
      </c>
      <c r="W178" s="29">
        <v>21160.732</v>
      </c>
      <c r="X178" s="29">
        <v>2513.384</v>
      </c>
      <c r="Y178" s="29">
        <v>10382.958000000001</v>
      </c>
      <c r="Z178" s="29">
        <v>10506.968000000001</v>
      </c>
      <c r="AA178" s="29">
        <v>6089.4690000000001</v>
      </c>
      <c r="AB178" s="29">
        <v>29545.728999999999</v>
      </c>
      <c r="AC178" s="29">
        <v>25284.895</v>
      </c>
      <c r="AD178" s="29">
        <v>3839.8939999999998</v>
      </c>
      <c r="AE178" s="29">
        <v>14745.503000000001</v>
      </c>
      <c r="AF178" s="29">
        <v>9325.81</v>
      </c>
      <c r="AG178" s="29">
        <v>7014.393</v>
      </c>
      <c r="AH178" s="29">
        <v>12040.349</v>
      </c>
      <c r="AI178" s="29">
        <v>6506.1220000000003</v>
      </c>
      <c r="AJ178" s="29">
        <v>2828.6129999999998</v>
      </c>
      <c r="AK178" s="29">
        <v>2767.4949999999999</v>
      </c>
      <c r="AL178" s="29">
        <v>30867.256000000001</v>
      </c>
      <c r="AM178" s="29">
        <v>6527.4669999999996</v>
      </c>
      <c r="AN178" s="29">
        <v>9501.5630000000001</v>
      </c>
      <c r="AO178" s="29">
        <v>10202.788</v>
      </c>
      <c r="AP178" s="29">
        <v>5139.0200000000004</v>
      </c>
      <c r="AQ178" s="29">
        <v>117411.766</v>
      </c>
      <c r="AR178" s="29">
        <v>32151.853999999999</v>
      </c>
      <c r="AS178" s="29">
        <v>2754.6370000000002</v>
      </c>
      <c r="AT178" s="29">
        <v>10400.172</v>
      </c>
      <c r="AU178" s="29">
        <v>22461.627</v>
      </c>
      <c r="AV178" s="29">
        <v>41493.188000000002</v>
      </c>
      <c r="AW178" s="29">
        <v>47885.050999999999</v>
      </c>
      <c r="AX178" s="29">
        <v>7011.7290000000003</v>
      </c>
      <c r="AY178" s="29">
        <v>5505.8760000000002</v>
      </c>
      <c r="AZ178" s="29">
        <v>25688.223000000002</v>
      </c>
      <c r="BA178" s="29">
        <v>5516.0410000000002</v>
      </c>
      <c r="BB178" s="29">
        <v>16254.804</v>
      </c>
      <c r="BC178" s="29">
        <v>64979.652000000002</v>
      </c>
      <c r="BD178" s="29">
        <v>6002.3559999999998</v>
      </c>
      <c r="BE178" s="29">
        <v>1132.691</v>
      </c>
      <c r="BF178" s="29">
        <v>16009.709000000001</v>
      </c>
      <c r="BG178" s="29">
        <v>1845.2080000000001</v>
      </c>
      <c r="BH178" s="29">
        <v>987.05799999999999</v>
      </c>
      <c r="BI178" s="29">
        <v>4796.8469999999998</v>
      </c>
      <c r="BJ178" s="29">
        <v>3110.1329999999998</v>
      </c>
      <c r="BK178" s="29">
        <v>18085.759999999998</v>
      </c>
      <c r="BL178" s="29">
        <v>2651.4940000000001</v>
      </c>
      <c r="BM178" s="29">
        <v>9968.6</v>
      </c>
      <c r="BN178" s="29">
        <v>9211.4089999999997</v>
      </c>
      <c r="BO178" s="29">
        <v>2681.3719999999998</v>
      </c>
      <c r="BP178" s="29">
        <v>7994.1409999999996</v>
      </c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37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37"/>
      <c r="FV178" s="37"/>
      <c r="FW178" s="37"/>
      <c r="FX178" s="37"/>
      <c r="FY178" s="37"/>
      <c r="FZ178" s="37"/>
      <c r="GA178" s="37"/>
      <c r="GB178" s="37"/>
      <c r="GC178" s="37"/>
      <c r="GD178" s="37"/>
      <c r="GE178" s="37"/>
      <c r="GF178" s="37"/>
      <c r="GG178" s="37"/>
      <c r="GH178" s="37"/>
      <c r="GI178" s="37"/>
      <c r="GJ178" s="37"/>
      <c r="GK178" s="37"/>
      <c r="GL178" s="37"/>
      <c r="GM178" s="37"/>
      <c r="GN178" s="37"/>
      <c r="GO178" s="37"/>
      <c r="GP178" s="37"/>
      <c r="GQ178" s="37"/>
      <c r="GR178" s="37"/>
      <c r="GS178" s="37"/>
      <c r="GT178" s="37"/>
      <c r="GU178" s="37"/>
      <c r="GV178" s="37"/>
      <c r="GW178" s="37"/>
      <c r="GX178" s="37"/>
      <c r="GY178" s="37"/>
      <c r="GZ178" s="37"/>
      <c r="HA178" s="37"/>
      <c r="HB178" s="37"/>
      <c r="HC178" s="37"/>
      <c r="HD178" s="37"/>
      <c r="HE178" s="37"/>
      <c r="HF178" s="37"/>
      <c r="HG178" s="37"/>
      <c r="HH178" s="37"/>
      <c r="HI178" s="37"/>
      <c r="HJ178" s="37"/>
      <c r="HK178" s="37"/>
      <c r="HL178" s="37"/>
      <c r="HM178" s="37"/>
      <c r="HN178" s="37"/>
      <c r="HO178" s="37"/>
      <c r="HP178" s="37"/>
      <c r="HQ178" s="37"/>
      <c r="HR178" s="37"/>
      <c r="HS178" s="37"/>
      <c r="HT178" s="37"/>
      <c r="HU178" s="37"/>
      <c r="HV178" s="37"/>
      <c r="HW178" s="37"/>
      <c r="HX178" s="37"/>
      <c r="HY178" s="37"/>
      <c r="HZ178" s="37"/>
      <c r="IA178" s="37"/>
      <c r="IB178" s="37"/>
      <c r="IC178" s="37"/>
      <c r="ID178" s="37"/>
      <c r="IE178" s="37"/>
      <c r="IF178" s="37"/>
      <c r="IG178" s="37"/>
      <c r="IH178" s="37"/>
      <c r="II178" s="37"/>
      <c r="IJ178" s="37"/>
      <c r="IK178" s="37"/>
      <c r="IL178" s="37"/>
      <c r="IM178" s="37"/>
      <c r="IN178" s="37"/>
      <c r="IO178" s="37"/>
      <c r="IP178" s="37"/>
      <c r="IQ178" s="37"/>
      <c r="IR178" s="37"/>
      <c r="IS178" s="37"/>
      <c r="IT178" s="37"/>
      <c r="IU178" s="37"/>
      <c r="IV178" s="37"/>
      <c r="IW178" s="37"/>
      <c r="IX178" s="37"/>
      <c r="IY178" s="37"/>
      <c r="IZ178" s="37"/>
      <c r="JA178" s="37"/>
      <c r="JB178" s="37"/>
      <c r="JC178" s="37"/>
      <c r="JD178" s="37"/>
      <c r="JE178" s="37"/>
      <c r="JF178" s="37"/>
      <c r="JG178" s="37"/>
      <c r="JH178" s="37"/>
      <c r="JI178" s="37"/>
      <c r="JJ178" s="37"/>
      <c r="JK178" s="37"/>
      <c r="JL178" s="37"/>
      <c r="JM178" s="37"/>
      <c r="JN178" s="37"/>
      <c r="JO178" s="37"/>
      <c r="JP178" s="37"/>
      <c r="JQ178" s="37"/>
      <c r="JR178" s="37"/>
      <c r="JS178" s="37"/>
      <c r="JT178" s="37"/>
      <c r="JU178" s="37"/>
      <c r="JV178" s="37"/>
      <c r="JW178" s="37"/>
      <c r="JX178" s="37"/>
      <c r="JY178" s="37"/>
      <c r="JZ178" s="37"/>
      <c r="KA178" s="37"/>
      <c r="KB178" s="37"/>
      <c r="KC178" s="37"/>
      <c r="KD178" s="37"/>
      <c r="KE178" s="37"/>
      <c r="KF178" s="37"/>
      <c r="KG178" s="37"/>
      <c r="KH178" s="37"/>
      <c r="KI178" s="37"/>
      <c r="KJ178" s="37"/>
      <c r="KK178" s="37"/>
      <c r="KL178" s="37"/>
      <c r="KM178" s="37"/>
      <c r="KN178" s="37"/>
      <c r="KO178" s="37"/>
      <c r="KP178" s="37"/>
      <c r="KQ178" s="37"/>
      <c r="KR178" s="37"/>
      <c r="KS178" s="37"/>
      <c r="KT178" s="37"/>
      <c r="KU178" s="37"/>
      <c r="KV178" s="37"/>
      <c r="KW178" s="37"/>
      <c r="KX178" s="37"/>
      <c r="KY178" s="37"/>
      <c r="KZ178" s="37"/>
      <c r="LA178" s="37"/>
      <c r="LB178" s="37"/>
      <c r="LC178" s="37"/>
      <c r="LD178" s="37"/>
      <c r="LE178" s="37"/>
      <c r="LF178" s="37"/>
      <c r="LG178" s="37"/>
      <c r="LH178" s="37"/>
      <c r="LI178" s="37"/>
      <c r="LJ178" s="37"/>
      <c r="LK178" s="37"/>
      <c r="LL178" s="37"/>
      <c r="LM178" s="37"/>
      <c r="LN178" s="37"/>
      <c r="LO178" s="37"/>
      <c r="LP178" s="37"/>
      <c r="LQ178" s="37"/>
      <c r="LR178" s="37"/>
      <c r="LS178" s="37"/>
      <c r="LT178" s="37"/>
      <c r="LU178" s="37"/>
      <c r="LV178" s="37"/>
      <c r="LW178" s="37"/>
      <c r="LX178" s="37"/>
      <c r="LY178" s="37"/>
      <c r="LZ178" s="37"/>
      <c r="MA178" s="37"/>
      <c r="MB178" s="37"/>
      <c r="MC178" s="37"/>
      <c r="MD178" s="37"/>
      <c r="ME178" s="37"/>
      <c r="MF178" s="37"/>
      <c r="MG178" s="37"/>
      <c r="MH178" s="37"/>
      <c r="MI178" s="37"/>
      <c r="MJ178" s="37"/>
      <c r="MK178" s="37"/>
      <c r="ML178" s="37"/>
      <c r="MM178" s="37"/>
      <c r="MN178" s="37"/>
      <c r="MO178" s="37"/>
      <c r="MP178" s="37"/>
      <c r="MQ178" s="37"/>
      <c r="MR178" s="37"/>
      <c r="MS178" s="37"/>
      <c r="MT178" s="37"/>
      <c r="MU178" s="37"/>
      <c r="MV178" s="37"/>
      <c r="MW178" s="37"/>
      <c r="MX178" s="37"/>
      <c r="MY178" s="37"/>
      <c r="MZ178" s="37"/>
      <c r="NA178" s="37"/>
      <c r="NB178" s="37"/>
      <c r="NC178" s="37"/>
      <c r="ND178" s="37"/>
      <c r="NE178" s="37"/>
      <c r="NF178" s="37"/>
      <c r="NG178" s="37"/>
      <c r="NH178" s="37"/>
      <c r="NI178" s="37"/>
      <c r="NJ178" s="37"/>
      <c r="NK178" s="37"/>
      <c r="NL178" s="37"/>
      <c r="NM178" s="37"/>
      <c r="NN178" s="37"/>
      <c r="NO178" s="37"/>
      <c r="NP178" s="37"/>
      <c r="NQ178" s="37"/>
      <c r="NR178" s="37"/>
      <c r="NS178" s="37"/>
      <c r="NT178" s="37"/>
      <c r="NU178" s="37"/>
      <c r="NV178" s="37"/>
      <c r="NW178" s="37"/>
      <c r="NX178" s="37"/>
      <c r="NY178" s="37"/>
      <c r="NZ178" s="37"/>
      <c r="OA178" s="37"/>
      <c r="OB178" s="37"/>
      <c r="OC178" s="37"/>
      <c r="OD178" s="37"/>
      <c r="OE178" s="37"/>
      <c r="OF178" s="37"/>
      <c r="OG178" s="37"/>
      <c r="OH178" s="37"/>
      <c r="OI178" s="37"/>
      <c r="OJ178" s="37"/>
      <c r="OK178" s="37"/>
      <c r="OL178" s="37"/>
      <c r="OM178" s="12"/>
    </row>
    <row r="179" spans="1:403" s="9" customFormat="1" x14ac:dyDescent="0.25">
      <c r="A179" s="9" t="s">
        <v>79</v>
      </c>
      <c r="B179" s="9" t="s">
        <v>85</v>
      </c>
      <c r="C179" s="31">
        <v>1543.2270000000001</v>
      </c>
      <c r="D179" s="31">
        <v>1079.3489999999999</v>
      </c>
      <c r="E179" s="31">
        <v>1683.4259999999999</v>
      </c>
      <c r="F179" s="31">
        <v>3875.9630000000002</v>
      </c>
      <c r="G179" s="31">
        <v>952.68200000000002</v>
      </c>
      <c r="H179" s="31">
        <v>3125.4209999999998</v>
      </c>
      <c r="I179" s="31">
        <v>4174.6109999999999</v>
      </c>
      <c r="J179" s="31">
        <v>1286.557</v>
      </c>
      <c r="K179" s="31">
        <v>1104.193</v>
      </c>
      <c r="L179" s="31">
        <v>1248.7919999999999</v>
      </c>
      <c r="M179" s="31">
        <v>956.26499999999999</v>
      </c>
      <c r="N179" s="31">
        <v>3252.777</v>
      </c>
      <c r="O179" s="31">
        <v>3241.027</v>
      </c>
      <c r="P179" s="31">
        <v>905.67499999999995</v>
      </c>
      <c r="Q179" s="31">
        <v>987.67700000000002</v>
      </c>
      <c r="R179" s="31">
        <v>1285.5830000000001</v>
      </c>
      <c r="S179" s="31">
        <v>1236.1079999999999</v>
      </c>
      <c r="T179" s="31">
        <v>1577.9949999999999</v>
      </c>
      <c r="U179" s="31">
        <v>10234.838</v>
      </c>
      <c r="V179" s="31">
        <v>1268.8040000000001</v>
      </c>
      <c r="W179" s="31">
        <v>3526.127</v>
      </c>
      <c r="X179" s="31" t="s">
        <v>326</v>
      </c>
      <c r="Y179" s="31">
        <v>2663.7539999999999</v>
      </c>
      <c r="Z179" s="31">
        <v>2728.248</v>
      </c>
      <c r="AA179" s="31">
        <v>872.29</v>
      </c>
      <c r="AB179" s="31">
        <v>7658.7690000000002</v>
      </c>
      <c r="AC179" s="31">
        <v>4461.0150000000003</v>
      </c>
      <c r="AD179" s="31">
        <v>1388.6659999999999</v>
      </c>
      <c r="AE179" s="31">
        <v>3685.9140000000002</v>
      </c>
      <c r="AF179" s="31">
        <v>1303.5029999999999</v>
      </c>
      <c r="AG179" s="31">
        <v>996.61800000000005</v>
      </c>
      <c r="AH179" s="31">
        <v>2045.98</v>
      </c>
      <c r="AI179" s="31">
        <v>1142.42</v>
      </c>
      <c r="AJ179" s="31" t="s">
        <v>326</v>
      </c>
      <c r="AK179" s="31">
        <v>964.59299999999996</v>
      </c>
      <c r="AL179" s="31">
        <v>3928.6</v>
      </c>
      <c r="AM179" s="31">
        <v>1164.038</v>
      </c>
      <c r="AN179" s="31">
        <v>1392.0219999999999</v>
      </c>
      <c r="AO179" s="31">
        <v>1874.6569999999999</v>
      </c>
      <c r="AP179" s="31">
        <v>2003.087</v>
      </c>
      <c r="AQ179" s="31">
        <v>33973.023000000001</v>
      </c>
      <c r="AR179" s="31">
        <v>11877.328</v>
      </c>
      <c r="AS179" s="31" t="s">
        <v>326</v>
      </c>
      <c r="AT179" s="31">
        <v>3146.9690000000001</v>
      </c>
      <c r="AU179" s="31">
        <v>4322.6909999999998</v>
      </c>
      <c r="AV179" s="31">
        <v>6741.4269999999997</v>
      </c>
      <c r="AW179" s="31">
        <v>7183.4629999999997</v>
      </c>
      <c r="AX179" s="31" t="s">
        <v>326</v>
      </c>
      <c r="AY179" s="31">
        <v>2131.3560000000002</v>
      </c>
      <c r="AZ179" s="31">
        <v>5493.759</v>
      </c>
      <c r="BA179" s="31">
        <v>948.41899999999998</v>
      </c>
      <c r="BB179" s="31">
        <v>4253.2349999999997</v>
      </c>
      <c r="BC179" s="31">
        <v>15111.058999999999</v>
      </c>
      <c r="BD179" s="31">
        <v>1012.669</v>
      </c>
      <c r="BE179" s="31" t="s">
        <v>326</v>
      </c>
      <c r="BF179" s="31">
        <v>1984.4690000000001</v>
      </c>
      <c r="BG179" s="31" t="s">
        <v>326</v>
      </c>
      <c r="BH179" s="31" t="s">
        <v>326</v>
      </c>
      <c r="BI179" s="31" t="s">
        <v>326</v>
      </c>
      <c r="BJ179" s="31" t="s">
        <v>326</v>
      </c>
      <c r="BK179" s="31">
        <v>2355.0369999999998</v>
      </c>
      <c r="BL179" s="31" t="s">
        <v>326</v>
      </c>
      <c r="BM179" s="31">
        <v>1856.384</v>
      </c>
      <c r="BN179" s="31">
        <v>1867.0050000000001</v>
      </c>
      <c r="BO179" s="31" t="s">
        <v>326</v>
      </c>
      <c r="BP179" s="31">
        <v>1551.1420000000001</v>
      </c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  <c r="GB179" s="37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37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/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/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37"/>
      <c r="IS179" s="37"/>
      <c r="IT179" s="37"/>
      <c r="IU179" s="37"/>
      <c r="IV179" s="37"/>
      <c r="IW179" s="37"/>
      <c r="IX179" s="37"/>
      <c r="IY179" s="37"/>
      <c r="IZ179" s="37"/>
      <c r="JA179" s="37"/>
      <c r="JB179" s="37"/>
      <c r="JC179" s="37"/>
      <c r="JD179" s="37"/>
      <c r="JE179" s="37"/>
      <c r="JF179" s="37"/>
      <c r="JG179" s="37"/>
      <c r="JH179" s="37"/>
      <c r="JI179" s="37"/>
      <c r="JJ179" s="37"/>
      <c r="JK179" s="37"/>
      <c r="JL179" s="37"/>
      <c r="JM179" s="37"/>
      <c r="JN179" s="37"/>
      <c r="JO179" s="37"/>
      <c r="JP179" s="37"/>
      <c r="JQ179" s="37"/>
      <c r="JR179" s="37"/>
      <c r="JS179" s="37"/>
      <c r="JT179" s="37"/>
      <c r="JU179" s="37"/>
      <c r="JV179" s="37"/>
      <c r="JW179" s="37"/>
      <c r="JX179" s="37"/>
      <c r="JY179" s="37"/>
      <c r="JZ179" s="37"/>
      <c r="KA179" s="37"/>
      <c r="KB179" s="37"/>
      <c r="KC179" s="37"/>
      <c r="KD179" s="37"/>
      <c r="KE179" s="37"/>
      <c r="KF179" s="37"/>
      <c r="KG179" s="37"/>
      <c r="KH179" s="37"/>
      <c r="KI179" s="37"/>
      <c r="KJ179" s="37"/>
      <c r="KK179" s="37"/>
      <c r="KL179" s="37"/>
      <c r="KM179" s="37"/>
      <c r="KN179" s="37"/>
      <c r="KO179" s="37"/>
      <c r="KP179" s="37"/>
      <c r="KQ179" s="37"/>
      <c r="KR179" s="37"/>
      <c r="KS179" s="37"/>
      <c r="KT179" s="37"/>
      <c r="KU179" s="37"/>
      <c r="KV179" s="37"/>
      <c r="KW179" s="37"/>
      <c r="KX179" s="37"/>
      <c r="KY179" s="37"/>
      <c r="KZ179" s="37"/>
      <c r="LA179" s="37"/>
      <c r="LB179" s="37"/>
      <c r="LC179" s="37"/>
      <c r="LD179" s="37"/>
      <c r="LE179" s="37"/>
      <c r="LF179" s="37"/>
      <c r="LG179" s="37"/>
      <c r="LH179" s="37"/>
      <c r="LI179" s="37"/>
      <c r="LJ179" s="37"/>
      <c r="LK179" s="37"/>
      <c r="LL179" s="37"/>
      <c r="LM179" s="37"/>
      <c r="LN179" s="37"/>
      <c r="LO179" s="37"/>
      <c r="LP179" s="37"/>
      <c r="LQ179" s="37"/>
      <c r="LR179" s="37"/>
      <c r="LS179" s="37"/>
      <c r="LT179" s="37"/>
      <c r="LU179" s="37"/>
      <c r="LV179" s="37"/>
      <c r="LW179" s="37"/>
      <c r="LX179" s="37"/>
      <c r="LY179" s="37"/>
      <c r="LZ179" s="37"/>
      <c r="MA179" s="37"/>
      <c r="MB179" s="37"/>
      <c r="MC179" s="37"/>
      <c r="MD179" s="37"/>
      <c r="ME179" s="37"/>
      <c r="MF179" s="37"/>
      <c r="MG179" s="37"/>
      <c r="MH179" s="37"/>
      <c r="MI179" s="37"/>
      <c r="MJ179" s="37"/>
      <c r="MK179" s="37"/>
      <c r="ML179" s="37"/>
      <c r="MM179" s="37"/>
      <c r="MN179" s="37"/>
      <c r="MO179" s="37"/>
      <c r="MP179" s="37"/>
      <c r="MQ179" s="37"/>
      <c r="MR179" s="37"/>
      <c r="MS179" s="37"/>
      <c r="MT179" s="37"/>
      <c r="MU179" s="37"/>
      <c r="MV179" s="37"/>
      <c r="MW179" s="37"/>
      <c r="MX179" s="37"/>
      <c r="MY179" s="37"/>
      <c r="MZ179" s="37"/>
      <c r="NA179" s="37"/>
      <c r="NB179" s="37"/>
      <c r="NC179" s="37"/>
      <c r="ND179" s="37"/>
      <c r="NE179" s="37"/>
      <c r="NF179" s="37"/>
      <c r="NG179" s="37"/>
      <c r="NH179" s="37"/>
      <c r="NI179" s="37"/>
      <c r="NJ179" s="37"/>
      <c r="NK179" s="37"/>
      <c r="NL179" s="37"/>
      <c r="NM179" s="37"/>
      <c r="NN179" s="37"/>
      <c r="NO179" s="37"/>
      <c r="NP179" s="37"/>
      <c r="NQ179" s="37"/>
      <c r="NR179" s="37"/>
      <c r="NS179" s="37"/>
      <c r="NT179" s="37"/>
      <c r="NU179" s="37"/>
      <c r="NV179" s="37"/>
      <c r="NW179" s="37"/>
      <c r="NX179" s="37"/>
      <c r="NY179" s="37"/>
      <c r="NZ179" s="37"/>
      <c r="OA179" s="37"/>
      <c r="OB179" s="37"/>
      <c r="OC179" s="37"/>
      <c r="OD179" s="37"/>
      <c r="OE179" s="37"/>
      <c r="OF179" s="37"/>
      <c r="OG179" s="37"/>
      <c r="OH179" s="37"/>
      <c r="OI179" s="37"/>
      <c r="OJ179" s="37"/>
      <c r="OK179" s="37"/>
      <c r="OL179" s="37"/>
      <c r="OM179" s="10"/>
    </row>
    <row r="180" spans="1:403" s="11" customFormat="1" x14ac:dyDescent="0.25">
      <c r="A180" s="11" t="s">
        <v>79</v>
      </c>
      <c r="B180" s="11" t="s">
        <v>86</v>
      </c>
      <c r="C180" s="29">
        <v>3386.585</v>
      </c>
      <c r="D180" s="29">
        <v>1579.819</v>
      </c>
      <c r="E180" s="29">
        <v>3065.384</v>
      </c>
      <c r="F180" s="29">
        <v>5596.1490000000003</v>
      </c>
      <c r="G180" s="29">
        <v>1422.787</v>
      </c>
      <c r="H180" s="29">
        <v>3900.7919999999999</v>
      </c>
      <c r="I180" s="29">
        <v>11978.744000000001</v>
      </c>
      <c r="J180" s="29">
        <v>1036.6099999999999</v>
      </c>
      <c r="K180" s="29">
        <v>942.14</v>
      </c>
      <c r="L180" s="29">
        <v>2981.6959999999999</v>
      </c>
      <c r="M180" s="29">
        <v>1753.2860000000001</v>
      </c>
      <c r="N180" s="29">
        <v>7371.4880000000003</v>
      </c>
      <c r="O180" s="29">
        <v>3918.2179999999998</v>
      </c>
      <c r="P180" s="29">
        <v>1941.3109999999999</v>
      </c>
      <c r="Q180" s="29">
        <v>1330.5719999999999</v>
      </c>
      <c r="R180" s="29">
        <v>1590.548</v>
      </c>
      <c r="S180" s="29">
        <v>3584.5149999999999</v>
      </c>
      <c r="T180" s="29">
        <v>1980.752</v>
      </c>
      <c r="U180" s="29">
        <v>8202.7540000000008</v>
      </c>
      <c r="V180" s="29">
        <v>1890.96</v>
      </c>
      <c r="W180" s="29">
        <v>5551.8789999999999</v>
      </c>
      <c r="X180" s="29">
        <v>1174.0640000000001</v>
      </c>
      <c r="Y180" s="29">
        <v>2438.9740000000002</v>
      </c>
      <c r="Z180" s="29">
        <v>3087.3870000000002</v>
      </c>
      <c r="AA180" s="29">
        <v>3553.9189999999999</v>
      </c>
      <c r="AB180" s="29">
        <v>10426.527</v>
      </c>
      <c r="AC180" s="29">
        <v>10771.001</v>
      </c>
      <c r="AD180" s="29" t="s">
        <v>326</v>
      </c>
      <c r="AE180" s="29">
        <v>1932.6510000000001</v>
      </c>
      <c r="AF180" s="29">
        <v>3036.9459999999999</v>
      </c>
      <c r="AG180" s="29">
        <v>1993.066</v>
      </c>
      <c r="AH180" s="29">
        <v>5583.3639999999996</v>
      </c>
      <c r="AI180" s="29">
        <v>3561.8809999999999</v>
      </c>
      <c r="AJ180" s="29">
        <v>831.48599999999999</v>
      </c>
      <c r="AK180" s="29" t="s">
        <v>326</v>
      </c>
      <c r="AL180" s="29">
        <v>12750.428</v>
      </c>
      <c r="AM180" s="29">
        <v>2592.0329999999999</v>
      </c>
      <c r="AN180" s="29">
        <v>6230.9359999999997</v>
      </c>
      <c r="AO180" s="29">
        <v>4907.866</v>
      </c>
      <c r="AP180" s="29">
        <v>1461.884</v>
      </c>
      <c r="AQ180" s="29">
        <v>28140.234</v>
      </c>
      <c r="AR180" s="29">
        <v>6275.4989999999998</v>
      </c>
      <c r="AS180" s="29" t="s">
        <v>326</v>
      </c>
      <c r="AT180" s="29">
        <v>4356.5860000000002</v>
      </c>
      <c r="AU180" s="29">
        <v>4477.7280000000001</v>
      </c>
      <c r="AV180" s="29">
        <v>12599.548000000001</v>
      </c>
      <c r="AW180" s="29">
        <v>13343.255999999999</v>
      </c>
      <c r="AX180" s="29">
        <v>2054.3910000000001</v>
      </c>
      <c r="AY180" s="29">
        <v>2953.232</v>
      </c>
      <c r="AZ180" s="29">
        <v>6057.9030000000002</v>
      </c>
      <c r="BA180" s="29">
        <v>2624.12</v>
      </c>
      <c r="BB180" s="29">
        <v>3982.308</v>
      </c>
      <c r="BC180" s="29">
        <v>17066.498</v>
      </c>
      <c r="BD180" s="29">
        <v>1738.15</v>
      </c>
      <c r="BE180" s="29" t="s">
        <v>326</v>
      </c>
      <c r="BF180" s="29">
        <v>9200.8269999999993</v>
      </c>
      <c r="BG180" s="29" t="s">
        <v>326</v>
      </c>
      <c r="BH180" s="29" t="s">
        <v>326</v>
      </c>
      <c r="BI180" s="29">
        <v>1146.6669999999999</v>
      </c>
      <c r="BJ180" s="29">
        <v>1047.1880000000001</v>
      </c>
      <c r="BK180" s="29">
        <v>8479.3629999999994</v>
      </c>
      <c r="BL180" s="29" t="s">
        <v>326</v>
      </c>
      <c r="BM180" s="29">
        <v>2702.8330000000001</v>
      </c>
      <c r="BN180" s="29">
        <v>3025.2179999999998</v>
      </c>
      <c r="BO180" s="29">
        <v>1963.0429999999999</v>
      </c>
      <c r="BP180" s="29">
        <v>3354.0309999999999</v>
      </c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  <c r="GB180" s="37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37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/>
      <c r="HB180" s="37"/>
      <c r="HC180" s="37"/>
      <c r="HD180" s="37"/>
      <c r="HE180" s="37"/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/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37"/>
      <c r="IS180" s="37"/>
      <c r="IT180" s="37"/>
      <c r="IU180" s="37"/>
      <c r="IV180" s="37"/>
      <c r="IW180" s="37"/>
      <c r="IX180" s="37"/>
      <c r="IY180" s="37"/>
      <c r="IZ180" s="37"/>
      <c r="JA180" s="37"/>
      <c r="JB180" s="37"/>
      <c r="JC180" s="37"/>
      <c r="JD180" s="37"/>
      <c r="JE180" s="37"/>
      <c r="JF180" s="37"/>
      <c r="JG180" s="37"/>
      <c r="JH180" s="37"/>
      <c r="JI180" s="37"/>
      <c r="JJ180" s="37"/>
      <c r="JK180" s="37"/>
      <c r="JL180" s="37"/>
      <c r="JM180" s="37"/>
      <c r="JN180" s="37"/>
      <c r="JO180" s="37"/>
      <c r="JP180" s="37"/>
      <c r="JQ180" s="37"/>
      <c r="JR180" s="37"/>
      <c r="JS180" s="37"/>
      <c r="JT180" s="37"/>
      <c r="JU180" s="37"/>
      <c r="JV180" s="37"/>
      <c r="JW180" s="37"/>
      <c r="JX180" s="37"/>
      <c r="JY180" s="37"/>
      <c r="JZ180" s="37"/>
      <c r="KA180" s="37"/>
      <c r="KB180" s="37"/>
      <c r="KC180" s="37"/>
      <c r="KD180" s="37"/>
      <c r="KE180" s="37"/>
      <c r="KF180" s="37"/>
      <c r="KG180" s="37"/>
      <c r="KH180" s="37"/>
      <c r="KI180" s="37"/>
      <c r="KJ180" s="37"/>
      <c r="KK180" s="37"/>
      <c r="KL180" s="37"/>
      <c r="KM180" s="37"/>
      <c r="KN180" s="37"/>
      <c r="KO180" s="37"/>
      <c r="KP180" s="37"/>
      <c r="KQ180" s="37"/>
      <c r="KR180" s="37"/>
      <c r="KS180" s="37"/>
      <c r="KT180" s="37"/>
      <c r="KU180" s="37"/>
      <c r="KV180" s="37"/>
      <c r="KW180" s="37"/>
      <c r="KX180" s="37"/>
      <c r="KY180" s="37"/>
      <c r="KZ180" s="37"/>
      <c r="LA180" s="37"/>
      <c r="LB180" s="37"/>
      <c r="LC180" s="37"/>
      <c r="LD180" s="37"/>
      <c r="LE180" s="37"/>
      <c r="LF180" s="37"/>
      <c r="LG180" s="37"/>
      <c r="LH180" s="37"/>
      <c r="LI180" s="37"/>
      <c r="LJ180" s="37"/>
      <c r="LK180" s="37"/>
      <c r="LL180" s="37"/>
      <c r="LM180" s="37"/>
      <c r="LN180" s="37"/>
      <c r="LO180" s="37"/>
      <c r="LP180" s="37"/>
      <c r="LQ180" s="37"/>
      <c r="LR180" s="37"/>
      <c r="LS180" s="37"/>
      <c r="LT180" s="37"/>
      <c r="LU180" s="37"/>
      <c r="LV180" s="37"/>
      <c r="LW180" s="37"/>
      <c r="LX180" s="37"/>
      <c r="LY180" s="37"/>
      <c r="LZ180" s="37"/>
      <c r="MA180" s="37"/>
      <c r="MB180" s="37"/>
      <c r="MC180" s="37"/>
      <c r="MD180" s="37"/>
      <c r="ME180" s="37"/>
      <c r="MF180" s="37"/>
      <c r="MG180" s="37"/>
      <c r="MH180" s="37"/>
      <c r="MI180" s="37"/>
      <c r="MJ180" s="37"/>
      <c r="MK180" s="37"/>
      <c r="ML180" s="37"/>
      <c r="MM180" s="37"/>
      <c r="MN180" s="37"/>
      <c r="MO180" s="37"/>
      <c r="MP180" s="37"/>
      <c r="MQ180" s="37"/>
      <c r="MR180" s="37"/>
      <c r="MS180" s="37"/>
      <c r="MT180" s="37"/>
      <c r="MU180" s="37"/>
      <c r="MV180" s="37"/>
      <c r="MW180" s="37"/>
      <c r="MX180" s="37"/>
      <c r="MY180" s="37"/>
      <c r="MZ180" s="37"/>
      <c r="NA180" s="37"/>
      <c r="NB180" s="37"/>
      <c r="NC180" s="37"/>
      <c r="ND180" s="37"/>
      <c r="NE180" s="37"/>
      <c r="NF180" s="37"/>
      <c r="NG180" s="37"/>
      <c r="NH180" s="37"/>
      <c r="NI180" s="37"/>
      <c r="NJ180" s="37"/>
      <c r="NK180" s="37"/>
      <c r="NL180" s="37"/>
      <c r="NM180" s="37"/>
      <c r="NN180" s="37"/>
      <c r="NO180" s="37"/>
      <c r="NP180" s="37"/>
      <c r="NQ180" s="37"/>
      <c r="NR180" s="37"/>
      <c r="NS180" s="37"/>
      <c r="NT180" s="37"/>
      <c r="NU180" s="37"/>
      <c r="NV180" s="37"/>
      <c r="NW180" s="37"/>
      <c r="NX180" s="37"/>
      <c r="NY180" s="37"/>
      <c r="NZ180" s="37"/>
      <c r="OA180" s="37"/>
      <c r="OB180" s="37"/>
      <c r="OC180" s="37"/>
      <c r="OD180" s="37"/>
      <c r="OE180" s="37"/>
      <c r="OF180" s="37"/>
      <c r="OG180" s="37"/>
      <c r="OH180" s="37"/>
      <c r="OI180" s="37"/>
      <c r="OJ180" s="37"/>
      <c r="OK180" s="37"/>
      <c r="OL180" s="37"/>
      <c r="OM180" s="12"/>
    </row>
    <row r="181" spans="1:403" s="9" customFormat="1" x14ac:dyDescent="0.25">
      <c r="A181" s="9" t="s">
        <v>79</v>
      </c>
      <c r="B181" s="9" t="s">
        <v>87</v>
      </c>
      <c r="C181" s="31">
        <v>1673.1079999999999</v>
      </c>
      <c r="D181" s="31">
        <v>1112.499</v>
      </c>
      <c r="E181" s="31">
        <v>1711.6030000000001</v>
      </c>
      <c r="F181" s="31">
        <v>2643.8829999999998</v>
      </c>
      <c r="G181" s="31">
        <v>1007.396</v>
      </c>
      <c r="H181" s="31">
        <v>2924.1990000000001</v>
      </c>
      <c r="I181" s="31">
        <v>4643.0460000000003</v>
      </c>
      <c r="J181" s="31">
        <v>1025.825</v>
      </c>
      <c r="K181" s="31" t="s">
        <v>326</v>
      </c>
      <c r="L181" s="31">
        <v>1363.9359999999999</v>
      </c>
      <c r="M181" s="31" t="s">
        <v>326</v>
      </c>
      <c r="N181" s="31">
        <v>4191.1729999999998</v>
      </c>
      <c r="O181" s="31">
        <v>2038.204</v>
      </c>
      <c r="P181" s="31">
        <v>1086.24</v>
      </c>
      <c r="Q181" s="31">
        <v>1148.808</v>
      </c>
      <c r="R181" s="31">
        <v>846.41</v>
      </c>
      <c r="S181" s="31">
        <v>1959.807</v>
      </c>
      <c r="T181" s="31" t="s">
        <v>326</v>
      </c>
      <c r="U181" s="31">
        <v>6294.692</v>
      </c>
      <c r="V181" s="31">
        <v>885.96</v>
      </c>
      <c r="W181" s="31">
        <v>3060.8629999999998</v>
      </c>
      <c r="X181" s="31">
        <v>914.78899999999999</v>
      </c>
      <c r="Y181" s="31">
        <v>1599.951</v>
      </c>
      <c r="Z181" s="31">
        <v>2168.6370000000002</v>
      </c>
      <c r="AA181" s="31">
        <v>1432.4110000000001</v>
      </c>
      <c r="AB181" s="31">
        <v>4777.28</v>
      </c>
      <c r="AC181" s="31">
        <v>3773.482</v>
      </c>
      <c r="AD181" s="31" t="s">
        <v>326</v>
      </c>
      <c r="AE181" s="31">
        <v>1405.4570000000001</v>
      </c>
      <c r="AF181" s="31">
        <v>1608.127</v>
      </c>
      <c r="AG181" s="31">
        <v>820.74800000000005</v>
      </c>
      <c r="AH181" s="31">
        <v>2222.152</v>
      </c>
      <c r="AI181" s="31">
        <v>1774.1289999999999</v>
      </c>
      <c r="AJ181" s="31" t="s">
        <v>326</v>
      </c>
      <c r="AK181" s="31" t="s">
        <v>326</v>
      </c>
      <c r="AL181" s="31">
        <v>5709.8649999999998</v>
      </c>
      <c r="AM181" s="31">
        <v>1147.9780000000001</v>
      </c>
      <c r="AN181" s="31">
        <v>1823.567</v>
      </c>
      <c r="AO181" s="31">
        <v>2050.6790000000001</v>
      </c>
      <c r="AP181" s="31">
        <v>843.73199999999997</v>
      </c>
      <c r="AQ181" s="31">
        <v>14684.275</v>
      </c>
      <c r="AR181" s="31">
        <v>2452.886</v>
      </c>
      <c r="AS181" s="31" t="s">
        <v>326</v>
      </c>
      <c r="AT181" s="31">
        <v>2045.9960000000001</v>
      </c>
      <c r="AU181" s="31">
        <v>4843.2110000000002</v>
      </c>
      <c r="AV181" s="31">
        <v>4508.4129999999996</v>
      </c>
      <c r="AW181" s="31">
        <v>7915.6329999999998</v>
      </c>
      <c r="AX181" s="31">
        <v>1174.694</v>
      </c>
      <c r="AY181" s="31">
        <v>1773.278</v>
      </c>
      <c r="AZ181" s="31">
        <v>3241.3119999999999</v>
      </c>
      <c r="BA181" s="31">
        <v>1258.9480000000001</v>
      </c>
      <c r="BB181" s="31">
        <v>1920.4559999999999</v>
      </c>
      <c r="BC181" s="31">
        <v>8504.7350000000006</v>
      </c>
      <c r="BD181" s="31" t="s">
        <v>326</v>
      </c>
      <c r="BE181" s="31" t="s">
        <v>326</v>
      </c>
      <c r="BF181" s="31">
        <v>3351.9870000000001</v>
      </c>
      <c r="BG181" s="31" t="s">
        <v>326</v>
      </c>
      <c r="BH181" s="31" t="s">
        <v>326</v>
      </c>
      <c r="BI181" s="31">
        <v>843.45899999999995</v>
      </c>
      <c r="BJ181" s="31" t="s">
        <v>326</v>
      </c>
      <c r="BK181" s="31">
        <v>3853.596</v>
      </c>
      <c r="BL181" s="31" t="s">
        <v>326</v>
      </c>
      <c r="BM181" s="31">
        <v>1329.31</v>
      </c>
      <c r="BN181" s="31">
        <v>1309.1980000000001</v>
      </c>
      <c r="BO181" s="31">
        <v>906.21100000000001</v>
      </c>
      <c r="BP181" s="31">
        <v>1692.5609999999999</v>
      </c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37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  <c r="GB181" s="37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37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37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/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37"/>
      <c r="IS181" s="37"/>
      <c r="IT181" s="37"/>
      <c r="IU181" s="37"/>
      <c r="IV181" s="37"/>
      <c r="IW181" s="37"/>
      <c r="IX181" s="37"/>
      <c r="IY181" s="37"/>
      <c r="IZ181" s="37"/>
      <c r="JA181" s="37"/>
      <c r="JB181" s="37"/>
      <c r="JC181" s="37"/>
      <c r="JD181" s="37"/>
      <c r="JE181" s="37"/>
      <c r="JF181" s="37"/>
      <c r="JG181" s="37"/>
      <c r="JH181" s="37"/>
      <c r="JI181" s="37"/>
      <c r="JJ181" s="37"/>
      <c r="JK181" s="37"/>
      <c r="JL181" s="37"/>
      <c r="JM181" s="37"/>
      <c r="JN181" s="37"/>
      <c r="JO181" s="37"/>
      <c r="JP181" s="37"/>
      <c r="JQ181" s="37"/>
      <c r="JR181" s="37"/>
      <c r="JS181" s="37"/>
      <c r="JT181" s="37"/>
      <c r="JU181" s="37"/>
      <c r="JV181" s="37"/>
      <c r="JW181" s="37"/>
      <c r="JX181" s="37"/>
      <c r="JY181" s="37"/>
      <c r="JZ181" s="37"/>
      <c r="KA181" s="37"/>
      <c r="KB181" s="37"/>
      <c r="KC181" s="37"/>
      <c r="KD181" s="37"/>
      <c r="KE181" s="37"/>
      <c r="KF181" s="37"/>
      <c r="KG181" s="37"/>
      <c r="KH181" s="37"/>
      <c r="KI181" s="37"/>
      <c r="KJ181" s="37"/>
      <c r="KK181" s="37"/>
      <c r="KL181" s="37"/>
      <c r="KM181" s="37"/>
      <c r="KN181" s="37"/>
      <c r="KO181" s="37"/>
      <c r="KP181" s="37"/>
      <c r="KQ181" s="37"/>
      <c r="KR181" s="37"/>
      <c r="KS181" s="37"/>
      <c r="KT181" s="37"/>
      <c r="KU181" s="37"/>
      <c r="KV181" s="37"/>
      <c r="KW181" s="37"/>
      <c r="KX181" s="37"/>
      <c r="KY181" s="37"/>
      <c r="KZ181" s="37"/>
      <c r="LA181" s="37"/>
      <c r="LB181" s="37"/>
      <c r="LC181" s="37"/>
      <c r="LD181" s="37"/>
      <c r="LE181" s="37"/>
      <c r="LF181" s="37"/>
      <c r="LG181" s="37"/>
      <c r="LH181" s="37"/>
      <c r="LI181" s="37"/>
      <c r="LJ181" s="37"/>
      <c r="LK181" s="37"/>
      <c r="LL181" s="37"/>
      <c r="LM181" s="37"/>
      <c r="LN181" s="37"/>
      <c r="LO181" s="37"/>
      <c r="LP181" s="37"/>
      <c r="LQ181" s="37"/>
      <c r="LR181" s="37"/>
      <c r="LS181" s="37"/>
      <c r="LT181" s="37"/>
      <c r="LU181" s="37"/>
      <c r="LV181" s="37"/>
      <c r="LW181" s="37"/>
      <c r="LX181" s="37"/>
      <c r="LY181" s="37"/>
      <c r="LZ181" s="37"/>
      <c r="MA181" s="37"/>
      <c r="MB181" s="37"/>
      <c r="MC181" s="37"/>
      <c r="MD181" s="37"/>
      <c r="ME181" s="37"/>
      <c r="MF181" s="37"/>
      <c r="MG181" s="37"/>
      <c r="MH181" s="37"/>
      <c r="MI181" s="37"/>
      <c r="MJ181" s="37"/>
      <c r="MK181" s="37"/>
      <c r="ML181" s="37"/>
      <c r="MM181" s="37"/>
      <c r="MN181" s="37"/>
      <c r="MO181" s="37"/>
      <c r="MP181" s="37"/>
      <c r="MQ181" s="37"/>
      <c r="MR181" s="37"/>
      <c r="MS181" s="37"/>
      <c r="MT181" s="37"/>
      <c r="MU181" s="37"/>
      <c r="MV181" s="37"/>
      <c r="MW181" s="37"/>
      <c r="MX181" s="37"/>
      <c r="MY181" s="37"/>
      <c r="MZ181" s="37"/>
      <c r="NA181" s="37"/>
      <c r="NB181" s="37"/>
      <c r="NC181" s="37"/>
      <c r="ND181" s="37"/>
      <c r="NE181" s="37"/>
      <c r="NF181" s="37"/>
      <c r="NG181" s="37"/>
      <c r="NH181" s="37"/>
      <c r="NI181" s="37"/>
      <c r="NJ181" s="37"/>
      <c r="NK181" s="37"/>
      <c r="NL181" s="37"/>
      <c r="NM181" s="37"/>
      <c r="NN181" s="37"/>
      <c r="NO181" s="37"/>
      <c r="NP181" s="37"/>
      <c r="NQ181" s="37"/>
      <c r="NR181" s="37"/>
      <c r="NS181" s="37"/>
      <c r="NT181" s="37"/>
      <c r="NU181" s="37"/>
      <c r="NV181" s="37"/>
      <c r="NW181" s="37"/>
      <c r="NX181" s="37"/>
      <c r="NY181" s="37"/>
      <c r="NZ181" s="37"/>
      <c r="OA181" s="37"/>
      <c r="OB181" s="37"/>
      <c r="OC181" s="37"/>
      <c r="OD181" s="37"/>
      <c r="OE181" s="37"/>
      <c r="OF181" s="37"/>
      <c r="OG181" s="37"/>
      <c r="OH181" s="37"/>
      <c r="OI181" s="37"/>
      <c r="OJ181" s="37"/>
      <c r="OK181" s="37"/>
      <c r="OL181" s="37"/>
      <c r="OM181" s="10"/>
    </row>
    <row r="182" spans="1:403" s="11" customFormat="1" x14ac:dyDescent="0.25">
      <c r="A182" s="11" t="s">
        <v>79</v>
      </c>
      <c r="B182" s="11" t="s">
        <v>88</v>
      </c>
      <c r="C182" s="29">
        <v>48446.828000000001</v>
      </c>
      <c r="D182" s="29">
        <v>31485.857</v>
      </c>
      <c r="E182" s="29">
        <v>36479.108999999997</v>
      </c>
      <c r="F182" s="29">
        <v>58687.745999999999</v>
      </c>
      <c r="G182" s="29">
        <v>25377.576000000001</v>
      </c>
      <c r="H182" s="29">
        <v>40305.296999999999</v>
      </c>
      <c r="I182" s="29">
        <v>84774.593999999997</v>
      </c>
      <c r="J182" s="29">
        <v>21544.256000000001</v>
      </c>
      <c r="K182" s="29">
        <v>26568.428</v>
      </c>
      <c r="L182" s="29">
        <v>33820.527000000002</v>
      </c>
      <c r="M182" s="29">
        <v>24531.23</v>
      </c>
      <c r="N182" s="29">
        <v>51862.851999999999</v>
      </c>
      <c r="O182" s="29">
        <v>48296.902000000002</v>
      </c>
      <c r="P182" s="29">
        <v>23502.088</v>
      </c>
      <c r="Q182" s="29">
        <v>26087.02</v>
      </c>
      <c r="R182" s="29">
        <v>30557.15</v>
      </c>
      <c r="S182" s="29">
        <v>33166.832000000002</v>
      </c>
      <c r="T182" s="29">
        <v>30360.581999999999</v>
      </c>
      <c r="U182" s="29">
        <v>42495.5</v>
      </c>
      <c r="V182" s="29">
        <v>24418.313999999998</v>
      </c>
      <c r="W182" s="29">
        <v>40544.792999999998</v>
      </c>
      <c r="X182" s="29">
        <v>11620.386</v>
      </c>
      <c r="Y182" s="29">
        <v>19293.004000000001</v>
      </c>
      <c r="Z182" s="29">
        <v>35703.25</v>
      </c>
      <c r="AA182" s="29">
        <v>57751.737999999998</v>
      </c>
      <c r="AB182" s="29">
        <v>53596.445</v>
      </c>
      <c r="AC182" s="29">
        <v>63242.078000000001</v>
      </c>
      <c r="AD182" s="29">
        <v>13178.965</v>
      </c>
      <c r="AE182" s="29">
        <v>19244.215</v>
      </c>
      <c r="AF182" s="29">
        <v>47709.98</v>
      </c>
      <c r="AG182" s="29">
        <v>28285.982</v>
      </c>
      <c r="AH182" s="29">
        <v>54102.23</v>
      </c>
      <c r="AI182" s="29">
        <v>24195.153999999999</v>
      </c>
      <c r="AJ182" s="29">
        <v>16558.805</v>
      </c>
      <c r="AK182" s="29">
        <v>35050.785000000003</v>
      </c>
      <c r="AL182" s="29">
        <v>72721.702999999994</v>
      </c>
      <c r="AM182" s="29">
        <v>37421.055</v>
      </c>
      <c r="AN182" s="29">
        <v>51998</v>
      </c>
      <c r="AO182" s="29">
        <v>36186.527000000002</v>
      </c>
      <c r="AP182" s="29">
        <v>12212.388999999999</v>
      </c>
      <c r="AQ182" s="29">
        <v>71706.866999999998</v>
      </c>
      <c r="AR182" s="29">
        <v>38904.612999999998</v>
      </c>
      <c r="AS182" s="29">
        <v>25608.842000000001</v>
      </c>
      <c r="AT182" s="29">
        <v>38350.375</v>
      </c>
      <c r="AU182" s="29">
        <v>33008.828000000001</v>
      </c>
      <c r="AV182" s="29">
        <v>80935.116999999998</v>
      </c>
      <c r="AW182" s="29">
        <v>62374.394999999997</v>
      </c>
      <c r="AX182" s="29">
        <v>32663.143</v>
      </c>
      <c r="AY182" s="29">
        <v>49092.347999999998</v>
      </c>
      <c r="AZ182" s="29">
        <v>61632.245999999999</v>
      </c>
      <c r="BA182" s="29">
        <v>30135.393</v>
      </c>
      <c r="BB182" s="29">
        <v>21110.974999999999</v>
      </c>
      <c r="BC182" s="29">
        <v>84063.258000000002</v>
      </c>
      <c r="BD182" s="29">
        <v>18994.618999999999</v>
      </c>
      <c r="BE182" s="29">
        <v>6680.2219999999998</v>
      </c>
      <c r="BF182" s="29">
        <v>74804.327999999994</v>
      </c>
      <c r="BG182" s="29">
        <v>6402.1170000000002</v>
      </c>
      <c r="BH182" s="29">
        <v>17212.166000000001</v>
      </c>
      <c r="BI182" s="29">
        <v>27365.67</v>
      </c>
      <c r="BJ182" s="29">
        <v>10580.518</v>
      </c>
      <c r="BK182" s="29">
        <v>51538.328000000001</v>
      </c>
      <c r="BL182" s="29">
        <v>13992.852999999999</v>
      </c>
      <c r="BM182" s="29">
        <v>25936.136999999999</v>
      </c>
      <c r="BN182" s="29">
        <v>39782.137000000002</v>
      </c>
      <c r="BO182" s="29">
        <v>36558.961000000003</v>
      </c>
      <c r="BP182" s="29">
        <v>32431.675999999999</v>
      </c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  <c r="GB182" s="37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37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/>
      <c r="HB182" s="37"/>
      <c r="HC182" s="37"/>
      <c r="HD182" s="37"/>
      <c r="HE182" s="37"/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37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37"/>
      <c r="IS182" s="37"/>
      <c r="IT182" s="37"/>
      <c r="IU182" s="37"/>
      <c r="IV182" s="37"/>
      <c r="IW182" s="37"/>
      <c r="IX182" s="37"/>
      <c r="IY182" s="37"/>
      <c r="IZ182" s="37"/>
      <c r="JA182" s="37"/>
      <c r="JB182" s="37"/>
      <c r="JC182" s="37"/>
      <c r="JD182" s="37"/>
      <c r="JE182" s="37"/>
      <c r="JF182" s="37"/>
      <c r="JG182" s="37"/>
      <c r="JH182" s="37"/>
      <c r="JI182" s="37"/>
      <c r="JJ182" s="37"/>
      <c r="JK182" s="37"/>
      <c r="JL182" s="37"/>
      <c r="JM182" s="37"/>
      <c r="JN182" s="37"/>
      <c r="JO182" s="37"/>
      <c r="JP182" s="37"/>
      <c r="JQ182" s="37"/>
      <c r="JR182" s="37"/>
      <c r="JS182" s="37"/>
      <c r="JT182" s="37"/>
      <c r="JU182" s="37"/>
      <c r="JV182" s="37"/>
      <c r="JW182" s="37"/>
      <c r="JX182" s="37"/>
      <c r="JY182" s="37"/>
      <c r="JZ182" s="37"/>
      <c r="KA182" s="37"/>
      <c r="KB182" s="37"/>
      <c r="KC182" s="37"/>
      <c r="KD182" s="37"/>
      <c r="KE182" s="37"/>
      <c r="KF182" s="37"/>
      <c r="KG182" s="37"/>
      <c r="KH182" s="37"/>
      <c r="KI182" s="37"/>
      <c r="KJ182" s="37"/>
      <c r="KK182" s="37"/>
      <c r="KL182" s="37"/>
      <c r="KM182" s="37"/>
      <c r="KN182" s="37"/>
      <c r="KO182" s="37"/>
      <c r="KP182" s="37"/>
      <c r="KQ182" s="37"/>
      <c r="KR182" s="37"/>
      <c r="KS182" s="37"/>
      <c r="KT182" s="37"/>
      <c r="KU182" s="37"/>
      <c r="KV182" s="37"/>
      <c r="KW182" s="37"/>
      <c r="KX182" s="37"/>
      <c r="KY182" s="37"/>
      <c r="KZ182" s="37"/>
      <c r="LA182" s="37"/>
      <c r="LB182" s="37"/>
      <c r="LC182" s="37"/>
      <c r="LD182" s="37"/>
      <c r="LE182" s="37"/>
      <c r="LF182" s="37"/>
      <c r="LG182" s="37"/>
      <c r="LH182" s="37"/>
      <c r="LI182" s="37"/>
      <c r="LJ182" s="37"/>
      <c r="LK182" s="37"/>
      <c r="LL182" s="37"/>
      <c r="LM182" s="37"/>
      <c r="LN182" s="37"/>
      <c r="LO182" s="37"/>
      <c r="LP182" s="37"/>
      <c r="LQ182" s="37"/>
      <c r="LR182" s="37"/>
      <c r="LS182" s="37"/>
      <c r="LT182" s="37"/>
      <c r="LU182" s="37"/>
      <c r="LV182" s="37"/>
      <c r="LW182" s="37"/>
      <c r="LX182" s="37"/>
      <c r="LY182" s="37"/>
      <c r="LZ182" s="37"/>
      <c r="MA182" s="37"/>
      <c r="MB182" s="37"/>
      <c r="MC182" s="37"/>
      <c r="MD182" s="37"/>
      <c r="ME182" s="37"/>
      <c r="MF182" s="37"/>
      <c r="MG182" s="37"/>
      <c r="MH182" s="37"/>
      <c r="MI182" s="37"/>
      <c r="MJ182" s="37"/>
      <c r="MK182" s="37"/>
      <c r="ML182" s="37"/>
      <c r="MM182" s="37"/>
      <c r="MN182" s="37"/>
      <c r="MO182" s="37"/>
      <c r="MP182" s="37"/>
      <c r="MQ182" s="37"/>
      <c r="MR182" s="37"/>
      <c r="MS182" s="37"/>
      <c r="MT182" s="37"/>
      <c r="MU182" s="37"/>
      <c r="MV182" s="37"/>
      <c r="MW182" s="37"/>
      <c r="MX182" s="37"/>
      <c r="MY182" s="37"/>
      <c r="MZ182" s="37"/>
      <c r="NA182" s="37"/>
      <c r="NB182" s="37"/>
      <c r="NC182" s="37"/>
      <c r="ND182" s="37"/>
      <c r="NE182" s="37"/>
      <c r="NF182" s="37"/>
      <c r="NG182" s="37"/>
      <c r="NH182" s="37"/>
      <c r="NI182" s="37"/>
      <c r="NJ182" s="37"/>
      <c r="NK182" s="37"/>
      <c r="NL182" s="37"/>
      <c r="NM182" s="37"/>
      <c r="NN182" s="37"/>
      <c r="NO182" s="37"/>
      <c r="NP182" s="37"/>
      <c r="NQ182" s="37"/>
      <c r="NR182" s="37"/>
      <c r="NS182" s="37"/>
      <c r="NT182" s="37"/>
      <c r="NU182" s="37"/>
      <c r="NV182" s="37"/>
      <c r="NW182" s="37"/>
      <c r="NX182" s="37"/>
      <c r="NY182" s="37"/>
      <c r="NZ182" s="37"/>
      <c r="OA182" s="37"/>
      <c r="OB182" s="37"/>
      <c r="OC182" s="37"/>
      <c r="OD182" s="37"/>
      <c r="OE182" s="37"/>
      <c r="OF182" s="37"/>
      <c r="OG182" s="37"/>
      <c r="OH182" s="37"/>
      <c r="OI182" s="37"/>
      <c r="OJ182" s="37"/>
      <c r="OK182" s="37"/>
      <c r="OL182" s="37"/>
      <c r="OM182" s="12"/>
    </row>
    <row r="183" spans="1:403" s="9" customFormat="1" x14ac:dyDescent="0.25">
      <c r="A183" s="9" t="s">
        <v>79</v>
      </c>
      <c r="B183" s="9" t="s">
        <v>89</v>
      </c>
      <c r="C183" s="31">
        <v>223750.79699999999</v>
      </c>
      <c r="D183" s="31">
        <v>107091.164</v>
      </c>
      <c r="E183" s="31">
        <v>179986.734</v>
      </c>
      <c r="F183" s="31">
        <v>239981.09400000001</v>
      </c>
      <c r="G183" s="31">
        <v>97166.710999999996</v>
      </c>
      <c r="H183" s="31">
        <v>187693.04699999999</v>
      </c>
      <c r="I183" s="31">
        <v>344987.43800000002</v>
      </c>
      <c r="J183" s="31">
        <v>74789.601999999999</v>
      </c>
      <c r="K183" s="31">
        <v>77560.968999999997</v>
      </c>
      <c r="L183" s="31">
        <v>117569.68799999999</v>
      </c>
      <c r="M183" s="31">
        <v>110230.461</v>
      </c>
      <c r="N183" s="31">
        <v>261827</v>
      </c>
      <c r="O183" s="31">
        <v>185807.25</v>
      </c>
      <c r="P183" s="31">
        <v>61747.925999999999</v>
      </c>
      <c r="Q183" s="31">
        <v>104988.898</v>
      </c>
      <c r="R183" s="31">
        <v>72857.633000000002</v>
      </c>
      <c r="S183" s="31">
        <v>142228.516</v>
      </c>
      <c r="T183" s="31">
        <v>92914.68</v>
      </c>
      <c r="U183" s="31">
        <v>240441.875</v>
      </c>
      <c r="V183" s="31">
        <v>113436</v>
      </c>
      <c r="W183" s="31">
        <v>210929.79699999999</v>
      </c>
      <c r="X183" s="31">
        <v>52821.991999999998</v>
      </c>
      <c r="Y183" s="31">
        <v>110426.80499999999</v>
      </c>
      <c r="Z183" s="31">
        <v>136263.32800000001</v>
      </c>
      <c r="AA183" s="31">
        <v>223789.70300000001</v>
      </c>
      <c r="AB183" s="31">
        <v>298053.34399999998</v>
      </c>
      <c r="AC183" s="31">
        <v>266390.56300000002</v>
      </c>
      <c r="AD183" s="31">
        <v>60617.836000000003</v>
      </c>
      <c r="AE183" s="31">
        <v>64093.468999999997</v>
      </c>
      <c r="AF183" s="31">
        <v>174295.125</v>
      </c>
      <c r="AG183" s="31">
        <v>115073.211</v>
      </c>
      <c r="AH183" s="31">
        <v>242080.04699999999</v>
      </c>
      <c r="AI183" s="31">
        <v>69399.672000000006</v>
      </c>
      <c r="AJ183" s="31">
        <v>64454.387000000002</v>
      </c>
      <c r="AK183" s="31">
        <v>59055.07</v>
      </c>
      <c r="AL183" s="31">
        <v>399986.375</v>
      </c>
      <c r="AM183" s="31">
        <v>142550.859</v>
      </c>
      <c r="AN183" s="31">
        <v>197071.65599999999</v>
      </c>
      <c r="AO183" s="31">
        <v>160781.43799999999</v>
      </c>
      <c r="AP183" s="31">
        <v>49652.309000000001</v>
      </c>
      <c r="AQ183" s="31">
        <v>449805.09399999998</v>
      </c>
      <c r="AR183" s="31">
        <v>198331.68799999999</v>
      </c>
      <c r="AS183" s="31">
        <v>74950.304999999993</v>
      </c>
      <c r="AT183" s="31">
        <v>193382.21900000001</v>
      </c>
      <c r="AU183" s="31">
        <v>189737.43799999999</v>
      </c>
      <c r="AV183" s="31">
        <v>434761.75</v>
      </c>
      <c r="AW183" s="31">
        <v>360918.625</v>
      </c>
      <c r="AX183" s="31">
        <v>134012.28099999999</v>
      </c>
      <c r="AY183" s="31">
        <v>213607.29699999999</v>
      </c>
      <c r="AZ183" s="31">
        <v>254396.21900000001</v>
      </c>
      <c r="BA183" s="31">
        <v>121653.398</v>
      </c>
      <c r="BB183" s="31">
        <v>116544.81299999999</v>
      </c>
      <c r="BC183" s="31">
        <v>443112</v>
      </c>
      <c r="BD183" s="31">
        <v>90006.406000000003</v>
      </c>
      <c r="BE183" s="31">
        <v>33599.828000000001</v>
      </c>
      <c r="BF183" s="31">
        <v>301857.84399999998</v>
      </c>
      <c r="BG183" s="31">
        <v>25267.460999999999</v>
      </c>
      <c r="BH183" s="31">
        <v>31473.668000000001</v>
      </c>
      <c r="BI183" s="31">
        <v>103160.164</v>
      </c>
      <c r="BJ183" s="31">
        <v>65281.241999999998</v>
      </c>
      <c r="BK183" s="31">
        <v>236027.20300000001</v>
      </c>
      <c r="BL183" s="31">
        <v>54333.457000000002</v>
      </c>
      <c r="BM183" s="31">
        <v>125011.79700000001</v>
      </c>
      <c r="BN183" s="31">
        <v>123162.586</v>
      </c>
      <c r="BO183" s="31">
        <v>107412.44500000001</v>
      </c>
      <c r="BP183" s="31">
        <v>129710.344</v>
      </c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  <c r="IX183" s="37"/>
      <c r="IY183" s="37"/>
      <c r="IZ183" s="37"/>
      <c r="JA183" s="37"/>
      <c r="JB183" s="37"/>
      <c r="JC183" s="37"/>
      <c r="JD183" s="37"/>
      <c r="JE183" s="37"/>
      <c r="JF183" s="37"/>
      <c r="JG183" s="37"/>
      <c r="JH183" s="37"/>
      <c r="JI183" s="37"/>
      <c r="JJ183" s="37"/>
      <c r="JK183" s="37"/>
      <c r="JL183" s="37"/>
      <c r="JM183" s="37"/>
      <c r="JN183" s="37"/>
      <c r="JO183" s="37"/>
      <c r="JP183" s="37"/>
      <c r="JQ183" s="37"/>
      <c r="JR183" s="37"/>
      <c r="JS183" s="37"/>
      <c r="JT183" s="37"/>
      <c r="JU183" s="37"/>
      <c r="JV183" s="37"/>
      <c r="JW183" s="37"/>
      <c r="JX183" s="37"/>
      <c r="JY183" s="37"/>
      <c r="JZ183" s="37"/>
      <c r="KA183" s="37"/>
      <c r="KB183" s="37"/>
      <c r="KC183" s="37"/>
      <c r="KD183" s="37"/>
      <c r="KE183" s="37"/>
      <c r="KF183" s="37"/>
      <c r="KG183" s="37"/>
      <c r="KH183" s="37"/>
      <c r="KI183" s="37"/>
      <c r="KJ183" s="37"/>
      <c r="KK183" s="37"/>
      <c r="KL183" s="37"/>
      <c r="KM183" s="37"/>
      <c r="KN183" s="37"/>
      <c r="KO183" s="37"/>
      <c r="KP183" s="37"/>
      <c r="KQ183" s="37"/>
      <c r="KR183" s="37"/>
      <c r="KS183" s="37"/>
      <c r="KT183" s="37"/>
      <c r="KU183" s="37"/>
      <c r="KV183" s="37"/>
      <c r="KW183" s="37"/>
      <c r="KX183" s="37"/>
      <c r="KY183" s="37"/>
      <c r="KZ183" s="37"/>
      <c r="LA183" s="37"/>
      <c r="LB183" s="37"/>
      <c r="LC183" s="37"/>
      <c r="LD183" s="37"/>
      <c r="LE183" s="37"/>
      <c r="LF183" s="37"/>
      <c r="LG183" s="37"/>
      <c r="LH183" s="37"/>
      <c r="LI183" s="37"/>
      <c r="LJ183" s="37"/>
      <c r="LK183" s="37"/>
      <c r="LL183" s="37"/>
      <c r="LM183" s="37"/>
      <c r="LN183" s="37"/>
      <c r="LO183" s="37"/>
      <c r="LP183" s="37"/>
      <c r="LQ183" s="37"/>
      <c r="LR183" s="37"/>
      <c r="LS183" s="37"/>
      <c r="LT183" s="37"/>
      <c r="LU183" s="37"/>
      <c r="LV183" s="37"/>
      <c r="LW183" s="37"/>
      <c r="LX183" s="37"/>
      <c r="LY183" s="37"/>
      <c r="LZ183" s="37"/>
      <c r="MA183" s="37"/>
      <c r="MB183" s="37"/>
      <c r="MC183" s="37"/>
      <c r="MD183" s="37"/>
      <c r="ME183" s="37"/>
      <c r="MF183" s="37"/>
      <c r="MG183" s="37"/>
      <c r="MH183" s="37"/>
      <c r="MI183" s="37"/>
      <c r="MJ183" s="37"/>
      <c r="MK183" s="37"/>
      <c r="ML183" s="37"/>
      <c r="MM183" s="37"/>
      <c r="MN183" s="37"/>
      <c r="MO183" s="37"/>
      <c r="MP183" s="37"/>
      <c r="MQ183" s="37"/>
      <c r="MR183" s="37"/>
      <c r="MS183" s="37"/>
      <c r="MT183" s="37"/>
      <c r="MU183" s="37"/>
      <c r="MV183" s="37"/>
      <c r="MW183" s="37"/>
      <c r="MX183" s="37"/>
      <c r="MY183" s="37"/>
      <c r="MZ183" s="37"/>
      <c r="NA183" s="37"/>
      <c r="NB183" s="37"/>
      <c r="NC183" s="37"/>
      <c r="ND183" s="37"/>
      <c r="NE183" s="37"/>
      <c r="NF183" s="37"/>
      <c r="NG183" s="37"/>
      <c r="NH183" s="37"/>
      <c r="NI183" s="37"/>
      <c r="NJ183" s="37"/>
      <c r="NK183" s="37"/>
      <c r="NL183" s="37"/>
      <c r="NM183" s="37"/>
      <c r="NN183" s="37"/>
      <c r="NO183" s="37"/>
      <c r="NP183" s="37"/>
      <c r="NQ183" s="37"/>
      <c r="NR183" s="37"/>
      <c r="NS183" s="37"/>
      <c r="NT183" s="37"/>
      <c r="NU183" s="37"/>
      <c r="NV183" s="37"/>
      <c r="NW183" s="37"/>
      <c r="NX183" s="37"/>
      <c r="NY183" s="37"/>
      <c r="NZ183" s="37"/>
      <c r="OA183" s="37"/>
      <c r="OB183" s="37"/>
      <c r="OC183" s="37"/>
      <c r="OD183" s="37"/>
      <c r="OE183" s="37"/>
      <c r="OF183" s="37"/>
      <c r="OG183" s="37"/>
      <c r="OH183" s="37"/>
      <c r="OI183" s="37"/>
      <c r="OJ183" s="37"/>
      <c r="OK183" s="37"/>
      <c r="OL183" s="37"/>
      <c r="OM183" s="10"/>
    </row>
    <row r="184" spans="1:403" s="11" customFormat="1" x14ac:dyDescent="0.25">
      <c r="A184" s="11" t="s">
        <v>79</v>
      </c>
      <c r="B184" s="11" t="s">
        <v>90</v>
      </c>
      <c r="C184" s="29">
        <v>113245.04700000001</v>
      </c>
      <c r="D184" s="29">
        <v>72177.601999999999</v>
      </c>
      <c r="E184" s="29">
        <v>118253.156</v>
      </c>
      <c r="F184" s="29">
        <v>154666.31299999999</v>
      </c>
      <c r="G184" s="29">
        <v>58140.332000000002</v>
      </c>
      <c r="H184" s="29">
        <v>187168.04699999999</v>
      </c>
      <c r="I184" s="29">
        <v>219549.40599999999</v>
      </c>
      <c r="J184" s="29">
        <v>73846.554999999993</v>
      </c>
      <c r="K184" s="29">
        <v>58247.656000000003</v>
      </c>
      <c r="L184" s="29">
        <v>86366.210999999996</v>
      </c>
      <c r="M184" s="29">
        <v>75667.702999999994</v>
      </c>
      <c r="N184" s="29">
        <v>243499.67199999999</v>
      </c>
      <c r="O184" s="29">
        <v>136439.21900000001</v>
      </c>
      <c r="P184" s="29">
        <v>47357.035000000003</v>
      </c>
      <c r="Q184" s="29">
        <v>96831.335999999996</v>
      </c>
      <c r="R184" s="29">
        <v>58228.351999999999</v>
      </c>
      <c r="S184" s="29">
        <v>96940.335999999996</v>
      </c>
      <c r="T184" s="29">
        <v>61405.171999999999</v>
      </c>
      <c r="U184" s="29">
        <v>261549.641</v>
      </c>
      <c r="V184" s="29">
        <v>87301.18</v>
      </c>
      <c r="W184" s="29">
        <v>184265.25</v>
      </c>
      <c r="X184" s="29">
        <v>47770.336000000003</v>
      </c>
      <c r="Y184" s="29">
        <v>108807.961</v>
      </c>
      <c r="Z184" s="29">
        <v>75239.273000000001</v>
      </c>
      <c r="AA184" s="29">
        <v>84624.687999999995</v>
      </c>
      <c r="AB184" s="29">
        <v>177964.96900000001</v>
      </c>
      <c r="AC184" s="29">
        <v>147294.984</v>
      </c>
      <c r="AD184" s="29">
        <v>69454.672000000006</v>
      </c>
      <c r="AE184" s="29">
        <v>142836.67199999999</v>
      </c>
      <c r="AF184" s="29">
        <v>123760.17200000001</v>
      </c>
      <c r="AG184" s="29">
        <v>97808.664000000004</v>
      </c>
      <c r="AH184" s="29">
        <v>126787.234</v>
      </c>
      <c r="AI184" s="29">
        <v>61753.523000000001</v>
      </c>
      <c r="AJ184" s="29">
        <v>55873.995999999999</v>
      </c>
      <c r="AK184" s="29">
        <v>47353.167999999998</v>
      </c>
      <c r="AL184" s="29">
        <v>242371.06299999999</v>
      </c>
      <c r="AM184" s="29">
        <v>87846.664000000004</v>
      </c>
      <c r="AN184" s="29">
        <v>99418.516000000003</v>
      </c>
      <c r="AO184" s="29">
        <v>106417.117</v>
      </c>
      <c r="AP184" s="29">
        <v>52886.875</v>
      </c>
      <c r="AQ184" s="29">
        <v>346978.93800000002</v>
      </c>
      <c r="AR184" s="29">
        <v>179182.016</v>
      </c>
      <c r="AS184" s="29">
        <v>66358.898000000001</v>
      </c>
      <c r="AT184" s="29">
        <v>139539.07800000001</v>
      </c>
      <c r="AU184" s="29">
        <v>243395.391</v>
      </c>
      <c r="AV184" s="29">
        <v>279172.625</v>
      </c>
      <c r="AW184" s="29">
        <v>371803.93800000002</v>
      </c>
      <c r="AX184" s="29">
        <v>98042.804999999993</v>
      </c>
      <c r="AY184" s="29">
        <v>152441.96900000001</v>
      </c>
      <c r="AZ184" s="29">
        <v>139640.266</v>
      </c>
      <c r="BA184" s="29">
        <v>71796.952999999994</v>
      </c>
      <c r="BB184" s="29">
        <v>120611.45299999999</v>
      </c>
      <c r="BC184" s="29">
        <v>280295.31300000002</v>
      </c>
      <c r="BD184" s="29">
        <v>80250.054999999993</v>
      </c>
      <c r="BE184" s="29">
        <v>31474.311000000002</v>
      </c>
      <c r="BF184" s="29">
        <v>162884.40599999999</v>
      </c>
      <c r="BG184" s="29">
        <v>47336.402000000002</v>
      </c>
      <c r="BH184" s="29">
        <v>21812.030999999999</v>
      </c>
      <c r="BI184" s="29">
        <v>81036.077999999994</v>
      </c>
      <c r="BJ184" s="29">
        <v>67234.031000000003</v>
      </c>
      <c r="BK184" s="29">
        <v>186195.59400000001</v>
      </c>
      <c r="BL184" s="29">
        <v>46740.152000000002</v>
      </c>
      <c r="BM184" s="29">
        <v>98891.195000000007</v>
      </c>
      <c r="BN184" s="29">
        <v>81790.508000000002</v>
      </c>
      <c r="BO184" s="29">
        <v>16593.002</v>
      </c>
      <c r="BP184" s="29">
        <v>99260.616999999998</v>
      </c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  <c r="IX184" s="37"/>
      <c r="IY184" s="37"/>
      <c r="IZ184" s="37"/>
      <c r="JA184" s="37"/>
      <c r="JB184" s="37"/>
      <c r="JC184" s="37"/>
      <c r="JD184" s="37"/>
      <c r="JE184" s="37"/>
      <c r="JF184" s="37"/>
      <c r="JG184" s="37"/>
      <c r="JH184" s="37"/>
      <c r="JI184" s="37"/>
      <c r="JJ184" s="37"/>
      <c r="JK184" s="37"/>
      <c r="JL184" s="37"/>
      <c r="JM184" s="37"/>
      <c r="JN184" s="37"/>
      <c r="JO184" s="37"/>
      <c r="JP184" s="37"/>
      <c r="JQ184" s="37"/>
      <c r="JR184" s="37"/>
      <c r="JS184" s="37"/>
      <c r="JT184" s="37"/>
      <c r="JU184" s="37"/>
      <c r="JV184" s="37"/>
      <c r="JW184" s="37"/>
      <c r="JX184" s="37"/>
      <c r="JY184" s="37"/>
      <c r="JZ184" s="37"/>
      <c r="KA184" s="37"/>
      <c r="KB184" s="37"/>
      <c r="KC184" s="37"/>
      <c r="KD184" s="37"/>
      <c r="KE184" s="37"/>
      <c r="KF184" s="37"/>
      <c r="KG184" s="37"/>
      <c r="KH184" s="37"/>
      <c r="KI184" s="37"/>
      <c r="KJ184" s="37"/>
      <c r="KK184" s="37"/>
      <c r="KL184" s="37"/>
      <c r="KM184" s="37"/>
      <c r="KN184" s="37"/>
      <c r="KO184" s="37"/>
      <c r="KP184" s="37"/>
      <c r="KQ184" s="37"/>
      <c r="KR184" s="37"/>
      <c r="KS184" s="37"/>
      <c r="KT184" s="37"/>
      <c r="KU184" s="37"/>
      <c r="KV184" s="37"/>
      <c r="KW184" s="37"/>
      <c r="KX184" s="37"/>
      <c r="KY184" s="37"/>
      <c r="KZ184" s="37"/>
      <c r="LA184" s="37"/>
      <c r="LB184" s="37"/>
      <c r="LC184" s="37"/>
      <c r="LD184" s="37"/>
      <c r="LE184" s="37"/>
      <c r="LF184" s="37"/>
      <c r="LG184" s="37"/>
      <c r="LH184" s="37"/>
      <c r="LI184" s="37"/>
      <c r="LJ184" s="37"/>
      <c r="LK184" s="37"/>
      <c r="LL184" s="37"/>
      <c r="LM184" s="37"/>
      <c r="LN184" s="37"/>
      <c r="LO184" s="37"/>
      <c r="LP184" s="37"/>
      <c r="LQ184" s="37"/>
      <c r="LR184" s="37"/>
      <c r="LS184" s="37"/>
      <c r="LT184" s="37"/>
      <c r="LU184" s="37"/>
      <c r="LV184" s="37"/>
      <c r="LW184" s="37"/>
      <c r="LX184" s="37"/>
      <c r="LY184" s="37"/>
      <c r="LZ184" s="37"/>
      <c r="MA184" s="37"/>
      <c r="MB184" s="37"/>
      <c r="MC184" s="37"/>
      <c r="MD184" s="37"/>
      <c r="ME184" s="37"/>
      <c r="MF184" s="37"/>
      <c r="MG184" s="37"/>
      <c r="MH184" s="37"/>
      <c r="MI184" s="37"/>
      <c r="MJ184" s="37"/>
      <c r="MK184" s="37"/>
      <c r="ML184" s="37"/>
      <c r="MM184" s="37"/>
      <c r="MN184" s="37"/>
      <c r="MO184" s="37"/>
      <c r="MP184" s="37"/>
      <c r="MQ184" s="37"/>
      <c r="MR184" s="37"/>
      <c r="MS184" s="37"/>
      <c r="MT184" s="37"/>
      <c r="MU184" s="37"/>
      <c r="MV184" s="37"/>
      <c r="MW184" s="37"/>
      <c r="MX184" s="37"/>
      <c r="MY184" s="37"/>
      <c r="MZ184" s="37"/>
      <c r="NA184" s="37"/>
      <c r="NB184" s="37"/>
      <c r="NC184" s="37"/>
      <c r="ND184" s="37"/>
      <c r="NE184" s="37"/>
      <c r="NF184" s="37"/>
      <c r="NG184" s="37"/>
      <c r="NH184" s="37"/>
      <c r="NI184" s="37"/>
      <c r="NJ184" s="37"/>
      <c r="NK184" s="37"/>
      <c r="NL184" s="37"/>
      <c r="NM184" s="37"/>
      <c r="NN184" s="37"/>
      <c r="NO184" s="37"/>
      <c r="NP184" s="37"/>
      <c r="NQ184" s="37"/>
      <c r="NR184" s="37"/>
      <c r="NS184" s="37"/>
      <c r="NT184" s="37"/>
      <c r="NU184" s="37"/>
      <c r="NV184" s="37"/>
      <c r="NW184" s="37"/>
      <c r="NX184" s="37"/>
      <c r="NY184" s="37"/>
      <c r="NZ184" s="37"/>
      <c r="OA184" s="37"/>
      <c r="OB184" s="37"/>
      <c r="OC184" s="37"/>
      <c r="OD184" s="37"/>
      <c r="OE184" s="37"/>
      <c r="OF184" s="37"/>
      <c r="OG184" s="37"/>
      <c r="OH184" s="37"/>
      <c r="OI184" s="37"/>
      <c r="OJ184" s="37"/>
      <c r="OK184" s="37"/>
      <c r="OL184" s="37"/>
      <c r="OM184" s="12"/>
    </row>
    <row r="185" spans="1:403" s="9" customFormat="1" x14ac:dyDescent="0.25">
      <c r="A185" s="9" t="s">
        <v>79</v>
      </c>
      <c r="B185" s="9" t="s">
        <v>91</v>
      </c>
      <c r="C185" s="31">
        <v>21756.631000000001</v>
      </c>
      <c r="D185" s="31">
        <v>14785.486999999999</v>
      </c>
      <c r="E185" s="31">
        <v>21490.07</v>
      </c>
      <c r="F185" s="31">
        <v>30917.646000000001</v>
      </c>
      <c r="G185" s="31">
        <v>11844.707</v>
      </c>
      <c r="H185" s="31">
        <v>40916.620999999999</v>
      </c>
      <c r="I185" s="31">
        <v>38646.82</v>
      </c>
      <c r="J185" s="31">
        <v>21288.294999999998</v>
      </c>
      <c r="K185" s="31">
        <v>13488.531000000001</v>
      </c>
      <c r="L185" s="31">
        <v>20742.807000000001</v>
      </c>
      <c r="M185" s="31">
        <v>16483.361000000001</v>
      </c>
      <c r="N185" s="31">
        <v>40751.5</v>
      </c>
      <c r="O185" s="31">
        <v>30985.241999999998</v>
      </c>
      <c r="P185" s="31">
        <v>10076.517</v>
      </c>
      <c r="Q185" s="31">
        <v>21083.535</v>
      </c>
      <c r="R185" s="31">
        <v>14631.715</v>
      </c>
      <c r="S185" s="31">
        <v>19271.875</v>
      </c>
      <c r="T185" s="31">
        <v>9007.991</v>
      </c>
      <c r="U185" s="31">
        <v>74754.039000000004</v>
      </c>
      <c r="V185" s="31">
        <v>18350.240000000002</v>
      </c>
      <c r="W185" s="31">
        <v>41918.362999999998</v>
      </c>
      <c r="X185" s="31">
        <v>11805.074000000001</v>
      </c>
      <c r="Y185" s="31">
        <v>30568.355</v>
      </c>
      <c r="Z185" s="31">
        <v>33582.214999999997</v>
      </c>
      <c r="AA185" s="31">
        <v>10796.421</v>
      </c>
      <c r="AB185" s="31">
        <v>36696.440999999999</v>
      </c>
      <c r="AC185" s="31">
        <v>31000.686000000002</v>
      </c>
      <c r="AD185" s="31">
        <v>22815.273000000001</v>
      </c>
      <c r="AE185" s="31">
        <v>52679.004000000001</v>
      </c>
      <c r="AF185" s="31">
        <v>20033.900000000001</v>
      </c>
      <c r="AG185" s="31">
        <v>18243.096000000001</v>
      </c>
      <c r="AH185" s="31">
        <v>21548.785</v>
      </c>
      <c r="AI185" s="31">
        <v>14073.245999999999</v>
      </c>
      <c r="AJ185" s="31">
        <v>12706.694</v>
      </c>
      <c r="AK185" s="31">
        <v>11635.308999999999</v>
      </c>
      <c r="AL185" s="31">
        <v>37283.902000000002</v>
      </c>
      <c r="AM185" s="31">
        <v>16051.005999999999</v>
      </c>
      <c r="AN185" s="31">
        <v>19412.365000000002</v>
      </c>
      <c r="AO185" s="31">
        <v>21216.928</v>
      </c>
      <c r="AP185" s="31">
        <v>17520.940999999999</v>
      </c>
      <c r="AQ185" s="31">
        <v>89774.383000000002</v>
      </c>
      <c r="AR185" s="31">
        <v>50645.457000000002</v>
      </c>
      <c r="AS185" s="31">
        <v>13283.552</v>
      </c>
      <c r="AT185" s="31">
        <v>30190.508000000002</v>
      </c>
      <c r="AU185" s="31">
        <v>66104.687999999995</v>
      </c>
      <c r="AV185" s="31">
        <v>56637.214999999997</v>
      </c>
      <c r="AW185" s="31">
        <v>65553.241999999998</v>
      </c>
      <c r="AX185" s="31">
        <v>15194.985000000001</v>
      </c>
      <c r="AY185" s="31">
        <v>24529.208999999999</v>
      </c>
      <c r="AZ185" s="31">
        <v>25079.157999999999</v>
      </c>
      <c r="BA185" s="31">
        <v>11917.495999999999</v>
      </c>
      <c r="BB185" s="31">
        <v>38283.762000000002</v>
      </c>
      <c r="BC185" s="31">
        <v>54413.788999999997</v>
      </c>
      <c r="BD185" s="31">
        <v>14102.227000000001</v>
      </c>
      <c r="BE185" s="31">
        <v>6222.2719999999999</v>
      </c>
      <c r="BF185" s="31">
        <v>23821.391</v>
      </c>
      <c r="BG185" s="31">
        <v>6160.9120000000003</v>
      </c>
      <c r="BH185" s="31">
        <v>4476.6570000000002</v>
      </c>
      <c r="BI185" s="31">
        <v>12912.494000000001</v>
      </c>
      <c r="BJ185" s="31">
        <v>17830.782999999999</v>
      </c>
      <c r="BK185" s="31">
        <v>32188.245999999999</v>
      </c>
      <c r="BL185" s="31">
        <v>10222.692999999999</v>
      </c>
      <c r="BM185" s="31">
        <v>20085.687999999998</v>
      </c>
      <c r="BN185" s="31">
        <v>17758.456999999999</v>
      </c>
      <c r="BO185" s="31">
        <v>7703.6880000000001</v>
      </c>
      <c r="BP185" s="31">
        <v>21782.240000000002</v>
      </c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  <c r="IX185" s="37"/>
      <c r="IY185" s="37"/>
      <c r="IZ185" s="37"/>
      <c r="JA185" s="37"/>
      <c r="JB185" s="37"/>
      <c r="JC185" s="37"/>
      <c r="JD185" s="37"/>
      <c r="JE185" s="37"/>
      <c r="JF185" s="37"/>
      <c r="JG185" s="37"/>
      <c r="JH185" s="37"/>
      <c r="JI185" s="37"/>
      <c r="JJ185" s="37"/>
      <c r="JK185" s="37"/>
      <c r="JL185" s="37"/>
      <c r="JM185" s="37"/>
      <c r="JN185" s="37"/>
      <c r="JO185" s="37"/>
      <c r="JP185" s="37"/>
      <c r="JQ185" s="37"/>
      <c r="JR185" s="37"/>
      <c r="JS185" s="37"/>
      <c r="JT185" s="37"/>
      <c r="JU185" s="37"/>
      <c r="JV185" s="37"/>
      <c r="JW185" s="37"/>
      <c r="JX185" s="37"/>
      <c r="JY185" s="37"/>
      <c r="JZ185" s="37"/>
      <c r="KA185" s="37"/>
      <c r="KB185" s="37"/>
      <c r="KC185" s="37"/>
      <c r="KD185" s="37"/>
      <c r="KE185" s="37"/>
      <c r="KF185" s="37"/>
      <c r="KG185" s="37"/>
      <c r="KH185" s="37"/>
      <c r="KI185" s="37"/>
      <c r="KJ185" s="37"/>
      <c r="KK185" s="37"/>
      <c r="KL185" s="37"/>
      <c r="KM185" s="37"/>
      <c r="KN185" s="37"/>
      <c r="KO185" s="37"/>
      <c r="KP185" s="37"/>
      <c r="KQ185" s="37"/>
      <c r="KR185" s="37"/>
      <c r="KS185" s="37"/>
      <c r="KT185" s="37"/>
      <c r="KU185" s="37"/>
      <c r="KV185" s="37"/>
      <c r="KW185" s="37"/>
      <c r="KX185" s="37"/>
      <c r="KY185" s="37"/>
      <c r="KZ185" s="37"/>
      <c r="LA185" s="37"/>
      <c r="LB185" s="37"/>
      <c r="LC185" s="37"/>
      <c r="LD185" s="37"/>
      <c r="LE185" s="37"/>
      <c r="LF185" s="37"/>
      <c r="LG185" s="37"/>
      <c r="LH185" s="37"/>
      <c r="LI185" s="37"/>
      <c r="LJ185" s="37"/>
      <c r="LK185" s="37"/>
      <c r="LL185" s="37"/>
      <c r="LM185" s="37"/>
      <c r="LN185" s="37"/>
      <c r="LO185" s="37"/>
      <c r="LP185" s="37"/>
      <c r="LQ185" s="37"/>
      <c r="LR185" s="37"/>
      <c r="LS185" s="37"/>
      <c r="LT185" s="37"/>
      <c r="LU185" s="37"/>
      <c r="LV185" s="37"/>
      <c r="LW185" s="37"/>
      <c r="LX185" s="37"/>
      <c r="LY185" s="37"/>
      <c r="LZ185" s="37"/>
      <c r="MA185" s="37"/>
      <c r="MB185" s="37"/>
      <c r="MC185" s="37"/>
      <c r="MD185" s="37"/>
      <c r="ME185" s="37"/>
      <c r="MF185" s="37"/>
      <c r="MG185" s="37"/>
      <c r="MH185" s="37"/>
      <c r="MI185" s="37"/>
      <c r="MJ185" s="37"/>
      <c r="MK185" s="37"/>
      <c r="ML185" s="37"/>
      <c r="MM185" s="37"/>
      <c r="MN185" s="37"/>
      <c r="MO185" s="37"/>
      <c r="MP185" s="37"/>
      <c r="MQ185" s="37"/>
      <c r="MR185" s="37"/>
      <c r="MS185" s="37"/>
      <c r="MT185" s="37"/>
      <c r="MU185" s="37"/>
      <c r="MV185" s="37"/>
      <c r="MW185" s="37"/>
      <c r="MX185" s="37"/>
      <c r="MY185" s="37"/>
      <c r="MZ185" s="37"/>
      <c r="NA185" s="37"/>
      <c r="NB185" s="37"/>
      <c r="NC185" s="37"/>
      <c r="ND185" s="37"/>
      <c r="NE185" s="37"/>
      <c r="NF185" s="37"/>
      <c r="NG185" s="37"/>
      <c r="NH185" s="37"/>
      <c r="NI185" s="37"/>
      <c r="NJ185" s="37"/>
      <c r="NK185" s="37"/>
      <c r="NL185" s="37"/>
      <c r="NM185" s="37"/>
      <c r="NN185" s="37"/>
      <c r="NO185" s="37"/>
      <c r="NP185" s="37"/>
      <c r="NQ185" s="37"/>
      <c r="NR185" s="37"/>
      <c r="NS185" s="37"/>
      <c r="NT185" s="37"/>
      <c r="NU185" s="37"/>
      <c r="NV185" s="37"/>
      <c r="NW185" s="37"/>
      <c r="NX185" s="37"/>
      <c r="NY185" s="37"/>
      <c r="NZ185" s="37"/>
      <c r="OA185" s="37"/>
      <c r="OB185" s="37"/>
      <c r="OC185" s="37"/>
      <c r="OD185" s="37"/>
      <c r="OE185" s="37"/>
      <c r="OF185" s="37"/>
      <c r="OG185" s="37"/>
      <c r="OH185" s="37"/>
      <c r="OI185" s="37"/>
      <c r="OJ185" s="37"/>
      <c r="OK185" s="37"/>
      <c r="OL185" s="37"/>
      <c r="OM185" s="10"/>
    </row>
    <row r="186" spans="1:403" s="11" customFormat="1" x14ac:dyDescent="0.25">
      <c r="A186" s="11" t="s">
        <v>79</v>
      </c>
      <c r="B186" s="11" t="s">
        <v>92</v>
      </c>
      <c r="C186" s="29">
        <v>43442.690999999999</v>
      </c>
      <c r="D186" s="29">
        <v>26458.440999999999</v>
      </c>
      <c r="E186" s="29">
        <v>36858.57</v>
      </c>
      <c r="F186" s="29">
        <v>43477.921999999999</v>
      </c>
      <c r="G186" s="29">
        <v>17827.355</v>
      </c>
      <c r="H186" s="29">
        <v>39781.32</v>
      </c>
      <c r="I186" s="29">
        <v>68327.437999999995</v>
      </c>
      <c r="J186" s="29">
        <v>15291.246999999999</v>
      </c>
      <c r="K186" s="29">
        <v>13708.445</v>
      </c>
      <c r="L186" s="29">
        <v>27779.963</v>
      </c>
      <c r="M186" s="29">
        <v>15829.983</v>
      </c>
      <c r="N186" s="29">
        <v>55520.245999999999</v>
      </c>
      <c r="O186" s="29">
        <v>33829.273000000001</v>
      </c>
      <c r="P186" s="29">
        <v>12420.875</v>
      </c>
      <c r="Q186" s="29">
        <v>18908.182000000001</v>
      </c>
      <c r="R186" s="29">
        <v>14222.152</v>
      </c>
      <c r="S186" s="29">
        <v>31282.02</v>
      </c>
      <c r="T186" s="29">
        <v>19437.083999999999</v>
      </c>
      <c r="U186" s="29">
        <v>39075.68</v>
      </c>
      <c r="V186" s="29">
        <v>21064.379000000001</v>
      </c>
      <c r="W186" s="29">
        <v>36124.362999999998</v>
      </c>
      <c r="X186" s="29">
        <v>14651.36</v>
      </c>
      <c r="Y186" s="29">
        <v>21115.434000000001</v>
      </c>
      <c r="Z186" s="29">
        <v>17666.361000000001</v>
      </c>
      <c r="AA186" s="29">
        <v>42444.078000000001</v>
      </c>
      <c r="AB186" s="29">
        <v>55653.387000000002</v>
      </c>
      <c r="AC186" s="29">
        <v>47036.394999999997</v>
      </c>
      <c r="AD186" s="29">
        <v>9894.0220000000008</v>
      </c>
      <c r="AE186" s="29">
        <v>20141.984</v>
      </c>
      <c r="AF186" s="29">
        <v>28985.539000000001</v>
      </c>
      <c r="AG186" s="29">
        <v>16066.045</v>
      </c>
      <c r="AH186" s="29">
        <v>46860.116999999998</v>
      </c>
      <c r="AI186" s="29">
        <v>14391.341</v>
      </c>
      <c r="AJ186" s="29">
        <v>11243.182000000001</v>
      </c>
      <c r="AK186" s="29">
        <v>15468.884</v>
      </c>
      <c r="AL186" s="29">
        <v>53517.563000000002</v>
      </c>
      <c r="AM186" s="29">
        <v>32598.346000000001</v>
      </c>
      <c r="AN186" s="29">
        <v>37376.425999999999</v>
      </c>
      <c r="AO186" s="29">
        <v>38911.605000000003</v>
      </c>
      <c r="AP186" s="29">
        <v>2884.48</v>
      </c>
      <c r="AQ186" s="29">
        <v>53616.667999999998</v>
      </c>
      <c r="AR186" s="29">
        <v>31107.588</v>
      </c>
      <c r="AS186" s="29">
        <v>12357.465</v>
      </c>
      <c r="AT186" s="29">
        <v>37915.563000000002</v>
      </c>
      <c r="AU186" s="29">
        <v>36316.813000000002</v>
      </c>
      <c r="AV186" s="29">
        <v>60858.413999999997</v>
      </c>
      <c r="AW186" s="29">
        <v>50653.891000000003</v>
      </c>
      <c r="AX186" s="29">
        <v>21463.428</v>
      </c>
      <c r="AY186" s="29">
        <v>43915.737999999998</v>
      </c>
      <c r="AZ186" s="29">
        <v>46506.976999999999</v>
      </c>
      <c r="BA186" s="29">
        <v>37412.288999999997</v>
      </c>
      <c r="BB186" s="29">
        <v>23320.998</v>
      </c>
      <c r="BC186" s="29">
        <v>68005.851999999999</v>
      </c>
      <c r="BD186" s="29">
        <v>12819.563</v>
      </c>
      <c r="BE186" s="29">
        <v>6191.1949999999997</v>
      </c>
      <c r="BF186" s="29">
        <v>54295.34</v>
      </c>
      <c r="BG186" s="29">
        <v>9292.5480000000007</v>
      </c>
      <c r="BH186" s="29">
        <v>5238.7259999999997</v>
      </c>
      <c r="BI186" s="29">
        <v>17616.645</v>
      </c>
      <c r="BJ186" s="29">
        <v>16490.157999999999</v>
      </c>
      <c r="BK186" s="29">
        <v>50202.491999999998</v>
      </c>
      <c r="BL186" s="29">
        <v>7052.11</v>
      </c>
      <c r="BM186" s="29">
        <v>21638.240000000002</v>
      </c>
      <c r="BN186" s="29">
        <v>31288.004000000001</v>
      </c>
      <c r="BO186" s="29">
        <v>9958.2029999999995</v>
      </c>
      <c r="BP186" s="29">
        <v>30489.315999999999</v>
      </c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  <c r="IX186" s="37"/>
      <c r="IY186" s="37"/>
      <c r="IZ186" s="37"/>
      <c r="JA186" s="37"/>
      <c r="JB186" s="37"/>
      <c r="JC186" s="37"/>
      <c r="JD186" s="37"/>
      <c r="JE186" s="37"/>
      <c r="JF186" s="37"/>
      <c r="JG186" s="37"/>
      <c r="JH186" s="37"/>
      <c r="JI186" s="37"/>
      <c r="JJ186" s="37"/>
      <c r="JK186" s="37"/>
      <c r="JL186" s="37"/>
      <c r="JM186" s="37"/>
      <c r="JN186" s="37"/>
      <c r="JO186" s="37"/>
      <c r="JP186" s="37"/>
      <c r="JQ186" s="37"/>
      <c r="JR186" s="37"/>
      <c r="JS186" s="37"/>
      <c r="JT186" s="37"/>
      <c r="JU186" s="37"/>
      <c r="JV186" s="37"/>
      <c r="JW186" s="37"/>
      <c r="JX186" s="37"/>
      <c r="JY186" s="37"/>
      <c r="JZ186" s="37"/>
      <c r="KA186" s="37"/>
      <c r="KB186" s="37"/>
      <c r="KC186" s="37"/>
      <c r="KD186" s="37"/>
      <c r="KE186" s="37"/>
      <c r="KF186" s="37"/>
      <c r="KG186" s="37"/>
      <c r="KH186" s="37"/>
      <c r="KI186" s="37"/>
      <c r="KJ186" s="37"/>
      <c r="KK186" s="37"/>
      <c r="KL186" s="37"/>
      <c r="KM186" s="37"/>
      <c r="KN186" s="37"/>
      <c r="KO186" s="37"/>
      <c r="KP186" s="37"/>
      <c r="KQ186" s="37"/>
      <c r="KR186" s="37"/>
      <c r="KS186" s="37"/>
      <c r="KT186" s="37"/>
      <c r="KU186" s="37"/>
      <c r="KV186" s="37"/>
      <c r="KW186" s="37"/>
      <c r="KX186" s="37"/>
      <c r="KY186" s="37"/>
      <c r="KZ186" s="37"/>
      <c r="LA186" s="37"/>
      <c r="LB186" s="37"/>
      <c r="LC186" s="37"/>
      <c r="LD186" s="37"/>
      <c r="LE186" s="37"/>
      <c r="LF186" s="37"/>
      <c r="LG186" s="37"/>
      <c r="LH186" s="37"/>
      <c r="LI186" s="37"/>
      <c r="LJ186" s="37"/>
      <c r="LK186" s="37"/>
      <c r="LL186" s="37"/>
      <c r="LM186" s="37"/>
      <c r="LN186" s="37"/>
      <c r="LO186" s="37"/>
      <c r="LP186" s="37"/>
      <c r="LQ186" s="37"/>
      <c r="LR186" s="37"/>
      <c r="LS186" s="37"/>
      <c r="LT186" s="37"/>
      <c r="LU186" s="37"/>
      <c r="LV186" s="37"/>
      <c r="LW186" s="37"/>
      <c r="LX186" s="37"/>
      <c r="LY186" s="37"/>
      <c r="LZ186" s="37"/>
      <c r="MA186" s="37"/>
      <c r="MB186" s="37"/>
      <c r="MC186" s="37"/>
      <c r="MD186" s="37"/>
      <c r="ME186" s="37"/>
      <c r="MF186" s="37"/>
      <c r="MG186" s="37"/>
      <c r="MH186" s="37"/>
      <c r="MI186" s="37"/>
      <c r="MJ186" s="37"/>
      <c r="MK186" s="37"/>
      <c r="ML186" s="37"/>
      <c r="MM186" s="37"/>
      <c r="MN186" s="37"/>
      <c r="MO186" s="37"/>
      <c r="MP186" s="37"/>
      <c r="MQ186" s="37"/>
      <c r="MR186" s="37"/>
      <c r="MS186" s="37"/>
      <c r="MT186" s="37"/>
      <c r="MU186" s="37"/>
      <c r="MV186" s="37"/>
      <c r="MW186" s="37"/>
      <c r="MX186" s="37"/>
      <c r="MY186" s="37"/>
      <c r="MZ186" s="37"/>
      <c r="NA186" s="37"/>
      <c r="NB186" s="37"/>
      <c r="NC186" s="37"/>
      <c r="ND186" s="37"/>
      <c r="NE186" s="37"/>
      <c r="NF186" s="37"/>
      <c r="NG186" s="37"/>
      <c r="NH186" s="37"/>
      <c r="NI186" s="37"/>
      <c r="NJ186" s="37"/>
      <c r="NK186" s="37"/>
      <c r="NL186" s="37"/>
      <c r="NM186" s="37"/>
      <c r="NN186" s="37"/>
      <c r="NO186" s="37"/>
      <c r="NP186" s="37"/>
      <c r="NQ186" s="37"/>
      <c r="NR186" s="37"/>
      <c r="NS186" s="37"/>
      <c r="NT186" s="37"/>
      <c r="NU186" s="37"/>
      <c r="NV186" s="37"/>
      <c r="NW186" s="37"/>
      <c r="NX186" s="37"/>
      <c r="NY186" s="37"/>
      <c r="NZ186" s="37"/>
      <c r="OA186" s="37"/>
      <c r="OB186" s="37"/>
      <c r="OC186" s="37"/>
      <c r="OD186" s="37"/>
      <c r="OE186" s="37"/>
      <c r="OF186" s="37"/>
      <c r="OG186" s="37"/>
      <c r="OH186" s="37"/>
      <c r="OI186" s="37"/>
      <c r="OJ186" s="37"/>
      <c r="OK186" s="37"/>
      <c r="OL186" s="37"/>
      <c r="OM186" s="12"/>
    </row>
    <row r="187" spans="1:403" s="9" customFormat="1" x14ac:dyDescent="0.25">
      <c r="A187" s="9" t="s">
        <v>79</v>
      </c>
      <c r="B187" s="9" t="s">
        <v>93</v>
      </c>
      <c r="C187" s="31">
        <v>24839.275000000001</v>
      </c>
      <c r="D187" s="31">
        <v>17254.425999999999</v>
      </c>
      <c r="E187" s="31">
        <v>24032.594000000001</v>
      </c>
      <c r="F187" s="31">
        <v>29180.282999999999</v>
      </c>
      <c r="G187" s="31">
        <v>12297.384</v>
      </c>
      <c r="H187" s="31">
        <v>35639.785000000003</v>
      </c>
      <c r="I187" s="31">
        <v>42483.309000000001</v>
      </c>
      <c r="J187" s="31">
        <v>16764.842000000001</v>
      </c>
      <c r="K187" s="31">
        <v>12115.91</v>
      </c>
      <c r="L187" s="31">
        <v>23430.273000000001</v>
      </c>
      <c r="M187" s="31">
        <v>9821.7080000000005</v>
      </c>
      <c r="N187" s="31">
        <v>43359.593999999997</v>
      </c>
      <c r="O187" s="31">
        <v>24609.710999999999</v>
      </c>
      <c r="P187" s="31">
        <v>3702.9209999999998</v>
      </c>
      <c r="Q187" s="31">
        <v>4252.768</v>
      </c>
      <c r="R187" s="31">
        <v>13308.752</v>
      </c>
      <c r="S187" s="31">
        <v>20626.732</v>
      </c>
      <c r="T187" s="31">
        <v>5210.1419999999998</v>
      </c>
      <c r="U187" s="31">
        <v>36060.063000000002</v>
      </c>
      <c r="V187" s="31">
        <v>16449.52</v>
      </c>
      <c r="W187" s="31">
        <v>22932.668000000001</v>
      </c>
      <c r="X187" s="31">
        <v>12297.683000000001</v>
      </c>
      <c r="Y187" s="31">
        <v>18505.817999999999</v>
      </c>
      <c r="Z187" s="31">
        <v>4371.6689999999999</v>
      </c>
      <c r="AA187" s="31">
        <v>17493.59</v>
      </c>
      <c r="AB187" s="31">
        <v>35679.792999999998</v>
      </c>
      <c r="AC187" s="31">
        <v>28261.923999999999</v>
      </c>
      <c r="AD187" s="31">
        <v>12090.385</v>
      </c>
      <c r="AE187" s="31">
        <v>17727.150000000001</v>
      </c>
      <c r="AF187" s="31">
        <v>14716.236000000001</v>
      </c>
      <c r="AG187" s="31">
        <v>3135.2130000000002</v>
      </c>
      <c r="AH187" s="31">
        <v>18149.25</v>
      </c>
      <c r="AI187" s="31">
        <v>7155.0529999999999</v>
      </c>
      <c r="AJ187" s="31">
        <v>8771.6560000000009</v>
      </c>
      <c r="AK187" s="31">
        <v>13870.043</v>
      </c>
      <c r="AL187" s="31">
        <v>39371.230000000003</v>
      </c>
      <c r="AM187" s="31">
        <v>21034.684000000001</v>
      </c>
      <c r="AN187" s="31">
        <v>18741.199000000001</v>
      </c>
      <c r="AO187" s="31">
        <v>29823.123</v>
      </c>
      <c r="AP187" s="31">
        <v>4316.4610000000002</v>
      </c>
      <c r="AQ187" s="31">
        <v>39020.133000000002</v>
      </c>
      <c r="AR187" s="31">
        <v>25694.976999999999</v>
      </c>
      <c r="AS187" s="31">
        <v>8014.299</v>
      </c>
      <c r="AT187" s="31">
        <v>6820.8019999999997</v>
      </c>
      <c r="AU187" s="31">
        <v>41010.226999999999</v>
      </c>
      <c r="AV187" s="31">
        <v>20156.276999999998</v>
      </c>
      <c r="AW187" s="31">
        <v>50183.125</v>
      </c>
      <c r="AX187" s="31">
        <v>15827.24</v>
      </c>
      <c r="AY187" s="31">
        <v>22562.043000000001</v>
      </c>
      <c r="AZ187" s="31">
        <v>15326.478999999999</v>
      </c>
      <c r="BA187" s="31">
        <v>19640.348000000002</v>
      </c>
      <c r="BB187" s="31">
        <v>19294.657999999999</v>
      </c>
      <c r="BC187" s="31">
        <v>36845.358999999997</v>
      </c>
      <c r="BD187" s="31">
        <v>11365.558999999999</v>
      </c>
      <c r="BE187" s="31">
        <v>6032.12</v>
      </c>
      <c r="BF187" s="31">
        <v>30087.287</v>
      </c>
      <c r="BG187" s="31">
        <v>9647.8080000000009</v>
      </c>
      <c r="BH187" s="31">
        <v>4623.5410000000002</v>
      </c>
      <c r="BI187" s="31">
        <v>6088.366</v>
      </c>
      <c r="BJ187" s="31">
        <v>18727.754000000001</v>
      </c>
      <c r="BK187" s="31">
        <v>37478.035000000003</v>
      </c>
      <c r="BL187" s="31">
        <v>6940.2520000000004</v>
      </c>
      <c r="BM187" s="31">
        <v>16253.993</v>
      </c>
      <c r="BN187" s="31">
        <v>19954.407999999999</v>
      </c>
      <c r="BO187" s="31">
        <v>2774.8739999999998</v>
      </c>
      <c r="BP187" s="31">
        <v>24521.893</v>
      </c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/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  <c r="IX187" s="37"/>
      <c r="IY187" s="37"/>
      <c r="IZ187" s="37"/>
      <c r="JA187" s="37"/>
      <c r="JB187" s="37"/>
      <c r="JC187" s="37"/>
      <c r="JD187" s="37"/>
      <c r="JE187" s="37"/>
      <c r="JF187" s="37"/>
      <c r="JG187" s="37"/>
      <c r="JH187" s="37"/>
      <c r="JI187" s="37"/>
      <c r="JJ187" s="37"/>
      <c r="JK187" s="37"/>
      <c r="JL187" s="37"/>
      <c r="JM187" s="37"/>
      <c r="JN187" s="37"/>
      <c r="JO187" s="37"/>
      <c r="JP187" s="37"/>
      <c r="JQ187" s="37"/>
      <c r="JR187" s="37"/>
      <c r="JS187" s="37"/>
      <c r="JT187" s="37"/>
      <c r="JU187" s="37"/>
      <c r="JV187" s="37"/>
      <c r="JW187" s="37"/>
      <c r="JX187" s="37"/>
      <c r="JY187" s="37"/>
      <c r="JZ187" s="37"/>
      <c r="KA187" s="37"/>
      <c r="KB187" s="37"/>
      <c r="KC187" s="37"/>
      <c r="KD187" s="37"/>
      <c r="KE187" s="37"/>
      <c r="KF187" s="37"/>
      <c r="KG187" s="37"/>
      <c r="KH187" s="37"/>
      <c r="KI187" s="37"/>
      <c r="KJ187" s="37"/>
      <c r="KK187" s="37"/>
      <c r="KL187" s="37"/>
      <c r="KM187" s="37"/>
      <c r="KN187" s="37"/>
      <c r="KO187" s="37"/>
      <c r="KP187" s="37"/>
      <c r="KQ187" s="37"/>
      <c r="KR187" s="37"/>
      <c r="KS187" s="37"/>
      <c r="KT187" s="37"/>
      <c r="KU187" s="37"/>
      <c r="KV187" s="37"/>
      <c r="KW187" s="37"/>
      <c r="KX187" s="37"/>
      <c r="KY187" s="37"/>
      <c r="KZ187" s="37"/>
      <c r="LA187" s="37"/>
      <c r="LB187" s="37"/>
      <c r="LC187" s="37"/>
      <c r="LD187" s="37"/>
      <c r="LE187" s="37"/>
      <c r="LF187" s="37"/>
      <c r="LG187" s="37"/>
      <c r="LH187" s="37"/>
      <c r="LI187" s="37"/>
      <c r="LJ187" s="37"/>
      <c r="LK187" s="37"/>
      <c r="LL187" s="37"/>
      <c r="LM187" s="37"/>
      <c r="LN187" s="37"/>
      <c r="LO187" s="37"/>
      <c r="LP187" s="37"/>
      <c r="LQ187" s="37"/>
      <c r="LR187" s="37"/>
      <c r="LS187" s="37"/>
      <c r="LT187" s="37"/>
      <c r="LU187" s="37"/>
      <c r="LV187" s="37"/>
      <c r="LW187" s="37"/>
      <c r="LX187" s="37"/>
      <c r="LY187" s="37"/>
      <c r="LZ187" s="37"/>
      <c r="MA187" s="37"/>
      <c r="MB187" s="37"/>
      <c r="MC187" s="37"/>
      <c r="MD187" s="37"/>
      <c r="ME187" s="37"/>
      <c r="MF187" s="37"/>
      <c r="MG187" s="37"/>
      <c r="MH187" s="37"/>
      <c r="MI187" s="37"/>
      <c r="MJ187" s="37"/>
      <c r="MK187" s="37"/>
      <c r="ML187" s="37"/>
      <c r="MM187" s="37"/>
      <c r="MN187" s="37"/>
      <c r="MO187" s="37"/>
      <c r="MP187" s="37"/>
      <c r="MQ187" s="37"/>
      <c r="MR187" s="37"/>
      <c r="MS187" s="37"/>
      <c r="MT187" s="37"/>
      <c r="MU187" s="37"/>
      <c r="MV187" s="37"/>
      <c r="MW187" s="37"/>
      <c r="MX187" s="37"/>
      <c r="MY187" s="37"/>
      <c r="MZ187" s="37"/>
      <c r="NA187" s="37"/>
      <c r="NB187" s="37"/>
      <c r="NC187" s="37"/>
      <c r="ND187" s="37"/>
      <c r="NE187" s="37"/>
      <c r="NF187" s="37"/>
      <c r="NG187" s="37"/>
      <c r="NH187" s="37"/>
      <c r="NI187" s="37"/>
      <c r="NJ187" s="37"/>
      <c r="NK187" s="37"/>
      <c r="NL187" s="37"/>
      <c r="NM187" s="37"/>
      <c r="NN187" s="37"/>
      <c r="NO187" s="37"/>
      <c r="NP187" s="37"/>
      <c r="NQ187" s="37"/>
      <c r="NR187" s="37"/>
      <c r="NS187" s="37"/>
      <c r="NT187" s="37"/>
      <c r="NU187" s="37"/>
      <c r="NV187" s="37"/>
      <c r="NW187" s="37"/>
      <c r="NX187" s="37"/>
      <c r="NY187" s="37"/>
      <c r="NZ187" s="37"/>
      <c r="OA187" s="37"/>
      <c r="OB187" s="37"/>
      <c r="OC187" s="37"/>
      <c r="OD187" s="37"/>
      <c r="OE187" s="37"/>
      <c r="OF187" s="37"/>
      <c r="OG187" s="37"/>
      <c r="OH187" s="37"/>
      <c r="OI187" s="37"/>
      <c r="OJ187" s="37"/>
      <c r="OK187" s="37"/>
      <c r="OL187" s="37"/>
      <c r="OM187" s="10"/>
    </row>
    <row r="188" spans="1:403" s="11" customFormat="1" x14ac:dyDescent="0.25">
      <c r="A188" s="11" t="s">
        <v>79</v>
      </c>
      <c r="B188" s="11" t="s">
        <v>94</v>
      </c>
      <c r="C188" s="29">
        <v>3104.549</v>
      </c>
      <c r="D188" s="29">
        <v>2172.83</v>
      </c>
      <c r="E188" s="29">
        <v>2909.5940000000001</v>
      </c>
      <c r="F188" s="29">
        <v>3334.931</v>
      </c>
      <c r="G188" s="29">
        <v>1554.818</v>
      </c>
      <c r="H188" s="29">
        <v>7098.4070000000002</v>
      </c>
      <c r="I188" s="29">
        <v>7478.384</v>
      </c>
      <c r="J188" s="29">
        <v>1986.5260000000001</v>
      </c>
      <c r="K188" s="29">
        <v>1207.615</v>
      </c>
      <c r="L188" s="29">
        <v>2635.4349999999999</v>
      </c>
      <c r="M188" s="29">
        <v>1669.194</v>
      </c>
      <c r="N188" s="29">
        <v>7185.902</v>
      </c>
      <c r="O188" s="29">
        <v>3508.0369999999998</v>
      </c>
      <c r="P188" s="29">
        <v>1371.1969999999999</v>
      </c>
      <c r="Q188" s="29">
        <v>2185.5030000000002</v>
      </c>
      <c r="R188" s="29">
        <v>1509.635</v>
      </c>
      <c r="S188" s="29">
        <v>2703.1930000000002</v>
      </c>
      <c r="T188" s="29">
        <v>1369.999</v>
      </c>
      <c r="U188" s="29">
        <v>7743.4979999999996</v>
      </c>
      <c r="V188" s="29">
        <v>2761.4290000000001</v>
      </c>
      <c r="W188" s="29">
        <v>2731.7220000000002</v>
      </c>
      <c r="X188" s="29" t="s">
        <v>326</v>
      </c>
      <c r="Y188" s="29">
        <v>3561.8560000000002</v>
      </c>
      <c r="Z188" s="29">
        <v>1669.0150000000001</v>
      </c>
      <c r="AA188" s="29">
        <v>3001.1469999999999</v>
      </c>
      <c r="AB188" s="29">
        <v>6647.3549999999996</v>
      </c>
      <c r="AC188" s="29">
        <v>5004.2879999999996</v>
      </c>
      <c r="AD188" s="29">
        <v>1454.5260000000001</v>
      </c>
      <c r="AE188" s="29">
        <v>2201.1509999999998</v>
      </c>
      <c r="AF188" s="29">
        <v>1727.2180000000001</v>
      </c>
      <c r="AG188" s="29">
        <v>2150.759</v>
      </c>
      <c r="AH188" s="29">
        <v>2525.5520000000001</v>
      </c>
      <c r="AI188" s="29">
        <v>1093.3979999999999</v>
      </c>
      <c r="AJ188" s="29">
        <v>1352.6220000000001</v>
      </c>
      <c r="AK188" s="29">
        <v>1206.9480000000001</v>
      </c>
      <c r="AL188" s="29">
        <v>9370.8539999999994</v>
      </c>
      <c r="AM188" s="29">
        <v>2472.0839999999998</v>
      </c>
      <c r="AN188" s="29">
        <v>2356.0100000000002</v>
      </c>
      <c r="AO188" s="29">
        <v>3757.5839999999998</v>
      </c>
      <c r="AP188" s="29">
        <v>911.51099999999997</v>
      </c>
      <c r="AQ188" s="29">
        <v>11495.396000000001</v>
      </c>
      <c r="AR188" s="29">
        <v>2341.0329999999999</v>
      </c>
      <c r="AS188" s="29">
        <v>1146.115</v>
      </c>
      <c r="AT188" s="29">
        <v>1940.9079999999999</v>
      </c>
      <c r="AU188" s="29">
        <v>6938.0739999999996</v>
      </c>
      <c r="AV188" s="29">
        <v>981.34799999999996</v>
      </c>
      <c r="AW188" s="29">
        <v>857.43499999999995</v>
      </c>
      <c r="AX188" s="29">
        <v>2728.9369999999999</v>
      </c>
      <c r="AY188" s="29">
        <v>1560.3219999999999</v>
      </c>
      <c r="AZ188" s="29">
        <v>2331.8719999999998</v>
      </c>
      <c r="BA188" s="29">
        <v>1881.018</v>
      </c>
      <c r="BB188" s="29">
        <v>2750.94</v>
      </c>
      <c r="BC188" s="29">
        <v>9258.366</v>
      </c>
      <c r="BD188" s="29">
        <v>1022.947</v>
      </c>
      <c r="BE188" s="29">
        <v>1016.853</v>
      </c>
      <c r="BF188" s="29">
        <v>5571.8990000000003</v>
      </c>
      <c r="BG188" s="29" t="s">
        <v>326</v>
      </c>
      <c r="BH188" s="29" t="s">
        <v>326</v>
      </c>
      <c r="BI188" s="29">
        <v>1174.4659999999999</v>
      </c>
      <c r="BJ188" s="29">
        <v>1689.817</v>
      </c>
      <c r="BK188" s="29">
        <v>5220.9430000000002</v>
      </c>
      <c r="BL188" s="29">
        <v>1452.8240000000001</v>
      </c>
      <c r="BM188" s="29">
        <v>2732.4349999999999</v>
      </c>
      <c r="BN188" s="29">
        <v>2055.1689999999999</v>
      </c>
      <c r="BO188" s="29">
        <v>1162.54</v>
      </c>
      <c r="BP188" s="29">
        <v>3105.9650000000001</v>
      </c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  <c r="IX188" s="37"/>
      <c r="IY188" s="37"/>
      <c r="IZ188" s="37"/>
      <c r="JA188" s="37"/>
      <c r="JB188" s="37"/>
      <c r="JC188" s="37"/>
      <c r="JD188" s="37"/>
      <c r="JE188" s="37"/>
      <c r="JF188" s="37"/>
      <c r="JG188" s="37"/>
      <c r="JH188" s="37"/>
      <c r="JI188" s="37"/>
      <c r="JJ188" s="37"/>
      <c r="JK188" s="37"/>
      <c r="JL188" s="37"/>
      <c r="JM188" s="37"/>
      <c r="JN188" s="37"/>
      <c r="JO188" s="37"/>
      <c r="JP188" s="37"/>
      <c r="JQ188" s="37"/>
      <c r="JR188" s="37"/>
      <c r="JS188" s="37"/>
      <c r="JT188" s="37"/>
      <c r="JU188" s="37"/>
      <c r="JV188" s="37"/>
      <c r="JW188" s="37"/>
      <c r="JX188" s="37"/>
      <c r="JY188" s="37"/>
      <c r="JZ188" s="37"/>
      <c r="KA188" s="37"/>
      <c r="KB188" s="37"/>
      <c r="KC188" s="37"/>
      <c r="KD188" s="37"/>
      <c r="KE188" s="37"/>
      <c r="KF188" s="37"/>
      <c r="KG188" s="37"/>
      <c r="KH188" s="37"/>
      <c r="KI188" s="37"/>
      <c r="KJ188" s="37"/>
      <c r="KK188" s="37"/>
      <c r="KL188" s="37"/>
      <c r="KM188" s="37"/>
      <c r="KN188" s="37"/>
      <c r="KO188" s="37"/>
      <c r="KP188" s="37"/>
      <c r="KQ188" s="37"/>
      <c r="KR188" s="37"/>
      <c r="KS188" s="37"/>
      <c r="KT188" s="37"/>
      <c r="KU188" s="37"/>
      <c r="KV188" s="37"/>
      <c r="KW188" s="37"/>
      <c r="KX188" s="37"/>
      <c r="KY188" s="37"/>
      <c r="KZ188" s="37"/>
      <c r="LA188" s="37"/>
      <c r="LB188" s="37"/>
      <c r="LC188" s="37"/>
      <c r="LD188" s="37"/>
      <c r="LE188" s="37"/>
      <c r="LF188" s="37"/>
      <c r="LG188" s="37"/>
      <c r="LH188" s="37"/>
      <c r="LI188" s="37"/>
      <c r="LJ188" s="37"/>
      <c r="LK188" s="37"/>
      <c r="LL188" s="37"/>
      <c r="LM188" s="37"/>
      <c r="LN188" s="37"/>
      <c r="LO188" s="37"/>
      <c r="LP188" s="37"/>
      <c r="LQ188" s="37"/>
      <c r="LR188" s="37"/>
      <c r="LS188" s="37"/>
      <c r="LT188" s="37"/>
      <c r="LU188" s="37"/>
      <c r="LV188" s="37"/>
      <c r="LW188" s="37"/>
      <c r="LX188" s="37"/>
      <c r="LY188" s="37"/>
      <c r="LZ188" s="37"/>
      <c r="MA188" s="37"/>
      <c r="MB188" s="37"/>
      <c r="MC188" s="37"/>
      <c r="MD188" s="37"/>
      <c r="ME188" s="37"/>
      <c r="MF188" s="37"/>
      <c r="MG188" s="37"/>
      <c r="MH188" s="37"/>
      <c r="MI188" s="37"/>
      <c r="MJ188" s="37"/>
      <c r="MK188" s="37"/>
      <c r="ML188" s="37"/>
      <c r="MM188" s="37"/>
      <c r="MN188" s="37"/>
      <c r="MO188" s="37"/>
      <c r="MP188" s="37"/>
      <c r="MQ188" s="37"/>
      <c r="MR188" s="37"/>
      <c r="MS188" s="37"/>
      <c r="MT188" s="37"/>
      <c r="MU188" s="37"/>
      <c r="MV188" s="37"/>
      <c r="MW188" s="37"/>
      <c r="MX188" s="37"/>
      <c r="MY188" s="37"/>
      <c r="MZ188" s="37"/>
      <c r="NA188" s="37"/>
      <c r="NB188" s="37"/>
      <c r="NC188" s="37"/>
      <c r="ND188" s="37"/>
      <c r="NE188" s="37"/>
      <c r="NF188" s="37"/>
      <c r="NG188" s="37"/>
      <c r="NH188" s="37"/>
      <c r="NI188" s="37"/>
      <c r="NJ188" s="37"/>
      <c r="NK188" s="37"/>
      <c r="NL188" s="37"/>
      <c r="NM188" s="37"/>
      <c r="NN188" s="37"/>
      <c r="NO188" s="37"/>
      <c r="NP188" s="37"/>
      <c r="NQ188" s="37"/>
      <c r="NR188" s="37"/>
      <c r="NS188" s="37"/>
      <c r="NT188" s="37"/>
      <c r="NU188" s="37"/>
      <c r="NV188" s="37"/>
      <c r="NW188" s="37"/>
      <c r="NX188" s="37"/>
      <c r="NY188" s="37"/>
      <c r="NZ188" s="37"/>
      <c r="OA188" s="37"/>
      <c r="OB188" s="37"/>
      <c r="OC188" s="37"/>
      <c r="OD188" s="37"/>
      <c r="OE188" s="37"/>
      <c r="OF188" s="37"/>
      <c r="OG188" s="37"/>
      <c r="OH188" s="37"/>
      <c r="OI188" s="37"/>
      <c r="OJ188" s="37"/>
      <c r="OK188" s="37"/>
      <c r="OL188" s="37"/>
      <c r="OM188" s="12"/>
    </row>
    <row r="189" spans="1:403" s="9" customFormat="1" x14ac:dyDescent="0.25">
      <c r="A189" s="9" t="s">
        <v>79</v>
      </c>
      <c r="B189" s="9" t="s">
        <v>95</v>
      </c>
      <c r="C189" s="31">
        <v>198972.46900000001</v>
      </c>
      <c r="D189" s="31">
        <v>108633.42200000001</v>
      </c>
      <c r="E189" s="31">
        <v>126169.375</v>
      </c>
      <c r="F189" s="31">
        <v>148770.45300000001</v>
      </c>
      <c r="G189" s="31">
        <v>90113.008000000002</v>
      </c>
      <c r="H189" s="31">
        <v>102717.844</v>
      </c>
      <c r="I189" s="31">
        <v>167942.141</v>
      </c>
      <c r="J189" s="31">
        <v>58612.961000000003</v>
      </c>
      <c r="K189" s="31">
        <v>99864.797000000006</v>
      </c>
      <c r="L189" s="31">
        <v>92966.906000000003</v>
      </c>
      <c r="M189" s="31">
        <v>55156.43</v>
      </c>
      <c r="N189" s="31">
        <v>115744.656</v>
      </c>
      <c r="O189" s="31">
        <v>130309.266</v>
      </c>
      <c r="P189" s="31">
        <v>82776.827999999994</v>
      </c>
      <c r="Q189" s="31">
        <v>100938.906</v>
      </c>
      <c r="R189" s="31">
        <v>100651.594</v>
      </c>
      <c r="S189" s="31">
        <v>79133.991999999998</v>
      </c>
      <c r="T189" s="31">
        <v>70155.710999999996</v>
      </c>
      <c r="U189" s="31">
        <v>61990.004000000001</v>
      </c>
      <c r="V189" s="31">
        <v>78938.445000000007</v>
      </c>
      <c r="W189" s="31">
        <v>105672.773</v>
      </c>
      <c r="X189" s="31">
        <v>53440.296999999999</v>
      </c>
      <c r="Y189" s="31">
        <v>66482.358999999997</v>
      </c>
      <c r="Z189" s="31">
        <v>79753.766000000003</v>
      </c>
      <c r="AA189" s="31">
        <v>199640.266</v>
      </c>
      <c r="AB189" s="31">
        <v>156099.17199999999</v>
      </c>
      <c r="AC189" s="31">
        <v>99859.687999999995</v>
      </c>
      <c r="AD189" s="31">
        <v>60225.563000000002</v>
      </c>
      <c r="AE189" s="31">
        <v>50370.77</v>
      </c>
      <c r="AF189" s="31">
        <v>101817.19500000001</v>
      </c>
      <c r="AG189" s="31">
        <v>59342.491999999998</v>
      </c>
      <c r="AH189" s="31">
        <v>127728.781</v>
      </c>
      <c r="AI189" s="31">
        <v>65383.184000000001</v>
      </c>
      <c r="AJ189" s="31">
        <v>47220.77</v>
      </c>
      <c r="AK189" s="31">
        <v>68364.710999999996</v>
      </c>
      <c r="AL189" s="31">
        <v>132459.25</v>
      </c>
      <c r="AM189" s="31">
        <v>101107.43799999999</v>
      </c>
      <c r="AN189" s="31">
        <v>112688.289</v>
      </c>
      <c r="AO189" s="31">
        <v>88687.898000000001</v>
      </c>
      <c r="AP189" s="31">
        <v>43136.858999999997</v>
      </c>
      <c r="AQ189" s="31">
        <v>133156.79699999999</v>
      </c>
      <c r="AR189" s="31">
        <v>63840.101999999999</v>
      </c>
      <c r="AS189" s="31">
        <v>94653.406000000003</v>
      </c>
      <c r="AT189" s="31">
        <v>115597.5</v>
      </c>
      <c r="AU189" s="31">
        <v>63286.34</v>
      </c>
      <c r="AV189" s="31">
        <v>131999.29699999999</v>
      </c>
      <c r="AW189" s="31">
        <v>85667.414000000004</v>
      </c>
      <c r="AX189" s="31">
        <v>79537.891000000003</v>
      </c>
      <c r="AY189" s="31">
        <v>142131.59400000001</v>
      </c>
      <c r="AZ189" s="31">
        <v>136022.18799999999</v>
      </c>
      <c r="BA189" s="31">
        <v>123597.531</v>
      </c>
      <c r="BB189" s="31">
        <v>35702.574000000001</v>
      </c>
      <c r="BC189" s="31">
        <v>87544.937999999995</v>
      </c>
      <c r="BD189" s="31">
        <v>44350.991999999998</v>
      </c>
      <c r="BE189" s="31">
        <v>28471.116999999998</v>
      </c>
      <c r="BF189" s="31">
        <v>151776.125</v>
      </c>
      <c r="BG189" s="31">
        <v>39857.597999999998</v>
      </c>
      <c r="BH189" s="31">
        <v>56803.34</v>
      </c>
      <c r="BI189" s="31">
        <v>91225.906000000003</v>
      </c>
      <c r="BJ189" s="31">
        <v>37883.690999999999</v>
      </c>
      <c r="BK189" s="31">
        <v>84060.258000000002</v>
      </c>
      <c r="BL189" s="31">
        <v>56401</v>
      </c>
      <c r="BM189" s="31">
        <v>52173.413999999997</v>
      </c>
      <c r="BN189" s="31">
        <v>82010.906000000003</v>
      </c>
      <c r="BO189" s="31">
        <v>134008.31299999999</v>
      </c>
      <c r="BP189" s="31">
        <v>82257.898000000001</v>
      </c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/>
      <c r="GZ189" s="37"/>
      <c r="HA189" s="37"/>
      <c r="HB189" s="37"/>
      <c r="HC189" s="37"/>
      <c r="HD189" s="37"/>
      <c r="HE189" s="37"/>
      <c r="HF189" s="37"/>
      <c r="HG189" s="37"/>
      <c r="HH189" s="37"/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  <c r="IX189" s="37"/>
      <c r="IY189" s="37"/>
      <c r="IZ189" s="37"/>
      <c r="JA189" s="37"/>
      <c r="JB189" s="37"/>
      <c r="JC189" s="37"/>
      <c r="JD189" s="37"/>
      <c r="JE189" s="37"/>
      <c r="JF189" s="37"/>
      <c r="JG189" s="37"/>
      <c r="JH189" s="37"/>
      <c r="JI189" s="37"/>
      <c r="JJ189" s="37"/>
      <c r="JK189" s="37"/>
      <c r="JL189" s="37"/>
      <c r="JM189" s="37"/>
      <c r="JN189" s="37"/>
      <c r="JO189" s="37"/>
      <c r="JP189" s="37"/>
      <c r="JQ189" s="37"/>
      <c r="JR189" s="37"/>
      <c r="JS189" s="37"/>
      <c r="JT189" s="37"/>
      <c r="JU189" s="37"/>
      <c r="JV189" s="37"/>
      <c r="JW189" s="37"/>
      <c r="JX189" s="37"/>
      <c r="JY189" s="37"/>
      <c r="JZ189" s="37"/>
      <c r="KA189" s="37"/>
      <c r="KB189" s="37"/>
      <c r="KC189" s="37"/>
      <c r="KD189" s="37"/>
      <c r="KE189" s="37"/>
      <c r="KF189" s="37"/>
      <c r="KG189" s="37"/>
      <c r="KH189" s="37"/>
      <c r="KI189" s="37"/>
      <c r="KJ189" s="37"/>
      <c r="KK189" s="37"/>
      <c r="KL189" s="37"/>
      <c r="KM189" s="37"/>
      <c r="KN189" s="37"/>
      <c r="KO189" s="37"/>
      <c r="KP189" s="37"/>
      <c r="KQ189" s="37"/>
      <c r="KR189" s="37"/>
      <c r="KS189" s="37"/>
      <c r="KT189" s="37"/>
      <c r="KU189" s="37"/>
      <c r="KV189" s="37"/>
      <c r="KW189" s="37"/>
      <c r="KX189" s="37"/>
      <c r="KY189" s="37"/>
      <c r="KZ189" s="37"/>
      <c r="LA189" s="37"/>
      <c r="LB189" s="37"/>
      <c r="LC189" s="37"/>
      <c r="LD189" s="37"/>
      <c r="LE189" s="37"/>
      <c r="LF189" s="37"/>
      <c r="LG189" s="37"/>
      <c r="LH189" s="37"/>
      <c r="LI189" s="37"/>
      <c r="LJ189" s="37"/>
      <c r="LK189" s="37"/>
      <c r="LL189" s="37"/>
      <c r="LM189" s="37"/>
      <c r="LN189" s="37"/>
      <c r="LO189" s="37"/>
      <c r="LP189" s="37"/>
      <c r="LQ189" s="37"/>
      <c r="LR189" s="37"/>
      <c r="LS189" s="37"/>
      <c r="LT189" s="37"/>
      <c r="LU189" s="37"/>
      <c r="LV189" s="37"/>
      <c r="LW189" s="37"/>
      <c r="LX189" s="37"/>
      <c r="LY189" s="37"/>
      <c r="LZ189" s="37"/>
      <c r="MA189" s="37"/>
      <c r="MB189" s="37"/>
      <c r="MC189" s="37"/>
      <c r="MD189" s="37"/>
      <c r="ME189" s="37"/>
      <c r="MF189" s="37"/>
      <c r="MG189" s="37"/>
      <c r="MH189" s="37"/>
      <c r="MI189" s="37"/>
      <c r="MJ189" s="37"/>
      <c r="MK189" s="37"/>
      <c r="ML189" s="37"/>
      <c r="MM189" s="37"/>
      <c r="MN189" s="37"/>
      <c r="MO189" s="37"/>
      <c r="MP189" s="37"/>
      <c r="MQ189" s="37"/>
      <c r="MR189" s="37"/>
      <c r="MS189" s="37"/>
      <c r="MT189" s="37"/>
      <c r="MU189" s="37"/>
      <c r="MV189" s="37"/>
      <c r="MW189" s="37"/>
      <c r="MX189" s="37"/>
      <c r="MY189" s="37"/>
      <c r="MZ189" s="37"/>
      <c r="NA189" s="37"/>
      <c r="NB189" s="37"/>
      <c r="NC189" s="37"/>
      <c r="ND189" s="37"/>
      <c r="NE189" s="37"/>
      <c r="NF189" s="37"/>
      <c r="NG189" s="37"/>
      <c r="NH189" s="37"/>
      <c r="NI189" s="37"/>
      <c r="NJ189" s="37"/>
      <c r="NK189" s="37"/>
      <c r="NL189" s="37"/>
      <c r="NM189" s="37"/>
      <c r="NN189" s="37"/>
      <c r="NO189" s="37"/>
      <c r="NP189" s="37"/>
      <c r="NQ189" s="37"/>
      <c r="NR189" s="37"/>
      <c r="NS189" s="37"/>
      <c r="NT189" s="37"/>
      <c r="NU189" s="37"/>
      <c r="NV189" s="37"/>
      <c r="NW189" s="37"/>
      <c r="NX189" s="37"/>
      <c r="NY189" s="37"/>
      <c r="NZ189" s="37"/>
      <c r="OA189" s="37"/>
      <c r="OB189" s="37"/>
      <c r="OC189" s="37"/>
      <c r="OD189" s="37"/>
      <c r="OE189" s="37"/>
      <c r="OF189" s="37"/>
      <c r="OG189" s="37"/>
      <c r="OH189" s="37"/>
      <c r="OI189" s="37"/>
      <c r="OJ189" s="37"/>
      <c r="OK189" s="37"/>
      <c r="OL189" s="37"/>
      <c r="OM189" s="10"/>
    </row>
    <row r="190" spans="1:403" s="11" customFormat="1" x14ac:dyDescent="0.25">
      <c r="A190" s="11" t="s">
        <v>79</v>
      </c>
      <c r="B190" s="11" t="s">
        <v>96</v>
      </c>
      <c r="C190" s="29">
        <v>1597296.5</v>
      </c>
      <c r="D190" s="29">
        <v>804201.625</v>
      </c>
      <c r="E190" s="29">
        <v>1020875.938</v>
      </c>
      <c r="F190" s="29">
        <v>1136916.625</v>
      </c>
      <c r="G190" s="29">
        <v>736281.31299999997</v>
      </c>
      <c r="H190" s="29">
        <v>885860.68799999997</v>
      </c>
      <c r="I190" s="29">
        <v>1205641.625</v>
      </c>
      <c r="J190" s="29">
        <v>546783.375</v>
      </c>
      <c r="K190" s="29">
        <v>767688.06299999997</v>
      </c>
      <c r="L190" s="29">
        <v>733213.18799999997</v>
      </c>
      <c r="M190" s="29">
        <v>456582.28100000002</v>
      </c>
      <c r="N190" s="29">
        <v>998563.75</v>
      </c>
      <c r="O190" s="29">
        <v>1062185</v>
      </c>
      <c r="P190" s="29">
        <v>408239.71899999998</v>
      </c>
      <c r="Q190" s="29">
        <v>676648</v>
      </c>
      <c r="R190" s="29">
        <v>713369.43799999997</v>
      </c>
      <c r="S190" s="29">
        <v>778990.06299999997</v>
      </c>
      <c r="T190" s="29">
        <v>598058.5</v>
      </c>
      <c r="U190" s="29">
        <v>620731.875</v>
      </c>
      <c r="V190" s="29">
        <v>663276.93799999997</v>
      </c>
      <c r="W190" s="29">
        <v>952726.81299999997</v>
      </c>
      <c r="X190" s="29">
        <v>424135.31300000002</v>
      </c>
      <c r="Y190" s="29">
        <v>664428.25</v>
      </c>
      <c r="Z190" s="29">
        <v>467854.68800000002</v>
      </c>
      <c r="AA190" s="29">
        <v>1485073.75</v>
      </c>
      <c r="AB190" s="29">
        <v>1334630</v>
      </c>
      <c r="AC190" s="29">
        <v>913141.31299999997</v>
      </c>
      <c r="AD190" s="29">
        <v>527443.5</v>
      </c>
      <c r="AE190" s="29">
        <v>472290.06300000002</v>
      </c>
      <c r="AF190" s="29">
        <v>876401.81299999997</v>
      </c>
      <c r="AG190" s="29">
        <v>511988.96899999998</v>
      </c>
      <c r="AH190" s="29">
        <v>936841.68799999997</v>
      </c>
      <c r="AI190" s="29">
        <v>520845.5</v>
      </c>
      <c r="AJ190" s="29">
        <v>482866.5</v>
      </c>
      <c r="AK190" s="29">
        <v>630486.18799999997</v>
      </c>
      <c r="AL190" s="29">
        <v>1202405.125</v>
      </c>
      <c r="AM190" s="29">
        <v>904981.43799999997</v>
      </c>
      <c r="AN190" s="29">
        <v>950645.875</v>
      </c>
      <c r="AO190" s="29">
        <v>918593.25</v>
      </c>
      <c r="AP190" s="29">
        <v>328674.75</v>
      </c>
      <c r="AQ190" s="29">
        <v>1149427.5</v>
      </c>
      <c r="AR190" s="29">
        <v>631159.75</v>
      </c>
      <c r="AS190" s="29">
        <v>633589.56299999997</v>
      </c>
      <c r="AT190" s="29">
        <v>865353.125</v>
      </c>
      <c r="AU190" s="29">
        <v>588009.625</v>
      </c>
      <c r="AV190" s="29">
        <v>1131928.875</v>
      </c>
      <c r="AW190" s="29">
        <v>737034.68799999997</v>
      </c>
      <c r="AX190" s="29">
        <v>669410.25</v>
      </c>
      <c r="AY190" s="29">
        <v>1205499.25</v>
      </c>
      <c r="AZ190" s="29">
        <v>1014403.438</v>
      </c>
      <c r="BA190" s="29">
        <v>955726.5</v>
      </c>
      <c r="BB190" s="29">
        <v>351506.40600000002</v>
      </c>
      <c r="BC190" s="29">
        <v>1107773.125</v>
      </c>
      <c r="BD190" s="29">
        <v>346899.78100000002</v>
      </c>
      <c r="BE190" s="29">
        <v>216976.59400000001</v>
      </c>
      <c r="BF190" s="29">
        <v>1123542.75</v>
      </c>
      <c r="BG190" s="29">
        <v>293305.59399999998</v>
      </c>
      <c r="BH190" s="29">
        <v>356990.03100000002</v>
      </c>
      <c r="BI190" s="29">
        <v>750627.75</v>
      </c>
      <c r="BJ190" s="29">
        <v>445049.40600000002</v>
      </c>
      <c r="BK190" s="29">
        <v>780215.43799999997</v>
      </c>
      <c r="BL190" s="29">
        <v>470912.06300000002</v>
      </c>
      <c r="BM190" s="29">
        <v>496811.25</v>
      </c>
      <c r="BN190" s="29">
        <v>732265.75</v>
      </c>
      <c r="BO190" s="29">
        <v>575939.25</v>
      </c>
      <c r="BP190" s="29">
        <v>700300.06299999997</v>
      </c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/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  <c r="IX190" s="37"/>
      <c r="IY190" s="37"/>
      <c r="IZ190" s="37"/>
      <c r="JA190" s="37"/>
      <c r="JB190" s="37"/>
      <c r="JC190" s="37"/>
      <c r="JD190" s="37"/>
      <c r="JE190" s="37"/>
      <c r="JF190" s="37"/>
      <c r="JG190" s="37"/>
      <c r="JH190" s="37"/>
      <c r="JI190" s="37"/>
      <c r="JJ190" s="37"/>
      <c r="JK190" s="37"/>
      <c r="JL190" s="37"/>
      <c r="JM190" s="37"/>
      <c r="JN190" s="37"/>
      <c r="JO190" s="37"/>
      <c r="JP190" s="37"/>
      <c r="JQ190" s="37"/>
      <c r="JR190" s="37"/>
      <c r="JS190" s="37"/>
      <c r="JT190" s="37"/>
      <c r="JU190" s="37"/>
      <c r="JV190" s="37"/>
      <c r="JW190" s="37"/>
      <c r="JX190" s="37"/>
      <c r="JY190" s="37"/>
      <c r="JZ190" s="37"/>
      <c r="KA190" s="37"/>
      <c r="KB190" s="37"/>
      <c r="KC190" s="37"/>
      <c r="KD190" s="37"/>
      <c r="KE190" s="37"/>
      <c r="KF190" s="37"/>
      <c r="KG190" s="37"/>
      <c r="KH190" s="37"/>
      <c r="KI190" s="37"/>
      <c r="KJ190" s="37"/>
      <c r="KK190" s="37"/>
      <c r="KL190" s="37"/>
      <c r="KM190" s="37"/>
      <c r="KN190" s="37"/>
      <c r="KO190" s="37"/>
      <c r="KP190" s="37"/>
      <c r="KQ190" s="37"/>
      <c r="KR190" s="37"/>
      <c r="KS190" s="37"/>
      <c r="KT190" s="37"/>
      <c r="KU190" s="37"/>
      <c r="KV190" s="37"/>
      <c r="KW190" s="37"/>
      <c r="KX190" s="37"/>
      <c r="KY190" s="37"/>
      <c r="KZ190" s="37"/>
      <c r="LA190" s="37"/>
      <c r="LB190" s="37"/>
      <c r="LC190" s="37"/>
      <c r="LD190" s="37"/>
      <c r="LE190" s="37"/>
      <c r="LF190" s="37"/>
      <c r="LG190" s="37"/>
      <c r="LH190" s="37"/>
      <c r="LI190" s="37"/>
      <c r="LJ190" s="37"/>
      <c r="LK190" s="37"/>
      <c r="LL190" s="37"/>
      <c r="LM190" s="37"/>
      <c r="LN190" s="37"/>
      <c r="LO190" s="37"/>
      <c r="LP190" s="37"/>
      <c r="LQ190" s="37"/>
      <c r="LR190" s="37"/>
      <c r="LS190" s="37"/>
      <c r="LT190" s="37"/>
      <c r="LU190" s="37"/>
      <c r="LV190" s="37"/>
      <c r="LW190" s="37"/>
      <c r="LX190" s="37"/>
      <c r="LY190" s="37"/>
      <c r="LZ190" s="37"/>
      <c r="MA190" s="37"/>
      <c r="MB190" s="37"/>
      <c r="MC190" s="37"/>
      <c r="MD190" s="37"/>
      <c r="ME190" s="37"/>
      <c r="MF190" s="37"/>
      <c r="MG190" s="37"/>
      <c r="MH190" s="37"/>
      <c r="MI190" s="37"/>
      <c r="MJ190" s="37"/>
      <c r="MK190" s="37"/>
      <c r="ML190" s="37"/>
      <c r="MM190" s="37"/>
      <c r="MN190" s="37"/>
      <c r="MO190" s="37"/>
      <c r="MP190" s="37"/>
      <c r="MQ190" s="37"/>
      <c r="MR190" s="37"/>
      <c r="MS190" s="37"/>
      <c r="MT190" s="37"/>
      <c r="MU190" s="37"/>
      <c r="MV190" s="37"/>
      <c r="MW190" s="37"/>
      <c r="MX190" s="37"/>
      <c r="MY190" s="37"/>
      <c r="MZ190" s="37"/>
      <c r="NA190" s="37"/>
      <c r="NB190" s="37"/>
      <c r="NC190" s="37"/>
      <c r="ND190" s="37"/>
      <c r="NE190" s="37"/>
      <c r="NF190" s="37"/>
      <c r="NG190" s="37"/>
      <c r="NH190" s="37"/>
      <c r="NI190" s="37"/>
      <c r="NJ190" s="37"/>
      <c r="NK190" s="37"/>
      <c r="NL190" s="37"/>
      <c r="NM190" s="37"/>
      <c r="NN190" s="37"/>
      <c r="NO190" s="37"/>
      <c r="NP190" s="37"/>
      <c r="NQ190" s="37"/>
      <c r="NR190" s="37"/>
      <c r="NS190" s="37"/>
      <c r="NT190" s="37"/>
      <c r="NU190" s="37"/>
      <c r="NV190" s="37"/>
      <c r="NW190" s="37"/>
      <c r="NX190" s="37"/>
      <c r="NY190" s="37"/>
      <c r="NZ190" s="37"/>
      <c r="OA190" s="37"/>
      <c r="OB190" s="37"/>
      <c r="OC190" s="37"/>
      <c r="OD190" s="37"/>
      <c r="OE190" s="37"/>
      <c r="OF190" s="37"/>
      <c r="OG190" s="37"/>
      <c r="OH190" s="37"/>
      <c r="OI190" s="37"/>
      <c r="OJ190" s="37"/>
      <c r="OK190" s="37"/>
      <c r="OL190" s="37"/>
      <c r="OM190" s="12"/>
    </row>
    <row r="191" spans="1:403" s="9" customFormat="1" x14ac:dyDescent="0.25">
      <c r="A191" s="9" t="s">
        <v>79</v>
      </c>
      <c r="B191" s="9" t="s">
        <v>97</v>
      </c>
      <c r="C191" s="31">
        <v>1099594.125</v>
      </c>
      <c r="D191" s="31">
        <v>688928</v>
      </c>
      <c r="E191" s="31">
        <v>807065.68799999997</v>
      </c>
      <c r="F191" s="31">
        <v>1039092.75</v>
      </c>
      <c r="G191" s="31">
        <v>514187.625</v>
      </c>
      <c r="H191" s="31">
        <v>1079802.125</v>
      </c>
      <c r="I191" s="31">
        <v>1348498</v>
      </c>
      <c r="J191" s="31">
        <v>580285.43799999997</v>
      </c>
      <c r="K191" s="31">
        <v>643113.625</v>
      </c>
      <c r="L191" s="31">
        <v>704620.375</v>
      </c>
      <c r="M191" s="31">
        <v>543629.125</v>
      </c>
      <c r="N191" s="31">
        <v>1154196.25</v>
      </c>
      <c r="O191" s="31">
        <v>981658.93799999997</v>
      </c>
      <c r="P191" s="31">
        <v>325917.81300000002</v>
      </c>
      <c r="Q191" s="31">
        <v>775037.93799999997</v>
      </c>
      <c r="R191" s="31">
        <v>610003.18799999997</v>
      </c>
      <c r="S191" s="31">
        <v>663936.875</v>
      </c>
      <c r="T191" s="31">
        <v>531905.56299999997</v>
      </c>
      <c r="U191" s="31">
        <v>831429.06299999997</v>
      </c>
      <c r="V191" s="31">
        <v>584652.875</v>
      </c>
      <c r="W191" s="31">
        <v>996773.93799999997</v>
      </c>
      <c r="X191" s="31">
        <v>425562.03100000002</v>
      </c>
      <c r="Y191" s="31">
        <v>641279.43799999997</v>
      </c>
      <c r="Z191" s="31">
        <v>712840.93799999997</v>
      </c>
      <c r="AA191" s="31">
        <v>847017.43799999997</v>
      </c>
      <c r="AB191" s="31">
        <v>1105422</v>
      </c>
      <c r="AC191" s="31">
        <v>805688.125</v>
      </c>
      <c r="AD191" s="31">
        <v>652707.81299999997</v>
      </c>
      <c r="AE191" s="31">
        <v>529114.5</v>
      </c>
      <c r="AF191" s="31">
        <v>849363.81299999997</v>
      </c>
      <c r="AG191" s="31">
        <v>666582.125</v>
      </c>
      <c r="AH191" s="31">
        <v>850269.375</v>
      </c>
      <c r="AI191" s="31">
        <v>498428.06300000002</v>
      </c>
      <c r="AJ191" s="31">
        <v>460646.03100000002</v>
      </c>
      <c r="AK191" s="31">
        <v>659045.18799999997</v>
      </c>
      <c r="AL191" s="31">
        <v>1304404.75</v>
      </c>
      <c r="AM191" s="31">
        <v>696242.875</v>
      </c>
      <c r="AN191" s="31">
        <v>724920.06299999997</v>
      </c>
      <c r="AO191" s="31">
        <v>874923.25</v>
      </c>
      <c r="AP191" s="31">
        <v>387236.40600000002</v>
      </c>
      <c r="AQ191" s="31">
        <v>1325657.125</v>
      </c>
      <c r="AR191" s="31">
        <v>736713.625</v>
      </c>
      <c r="AS191" s="31">
        <v>737904.18799999997</v>
      </c>
      <c r="AT191" s="31">
        <v>829188.18799999997</v>
      </c>
      <c r="AU191" s="31">
        <v>1047159.375</v>
      </c>
      <c r="AV191" s="31">
        <v>1117856.25</v>
      </c>
      <c r="AW191" s="31">
        <v>1359330.5</v>
      </c>
      <c r="AX191" s="31">
        <v>710642.875</v>
      </c>
      <c r="AY191" s="31">
        <v>1107031.375</v>
      </c>
      <c r="AZ191" s="31">
        <v>828256.75</v>
      </c>
      <c r="BA191" s="31">
        <v>604073.875</v>
      </c>
      <c r="BB191" s="31">
        <v>485792.53100000002</v>
      </c>
      <c r="BC191" s="31">
        <v>1024554.625</v>
      </c>
      <c r="BD191" s="31">
        <v>330432.53100000002</v>
      </c>
      <c r="BE191" s="31">
        <v>259575.06299999999</v>
      </c>
      <c r="BF191" s="31">
        <v>996393</v>
      </c>
      <c r="BG191" s="31">
        <v>375799.125</v>
      </c>
      <c r="BH191" s="31">
        <v>346658.71899999998</v>
      </c>
      <c r="BI191" s="31">
        <v>769735.18799999997</v>
      </c>
      <c r="BJ191" s="31">
        <v>586456.56299999997</v>
      </c>
      <c r="BK191" s="31">
        <v>970392.375</v>
      </c>
      <c r="BL191" s="31">
        <v>491117.43800000002</v>
      </c>
      <c r="BM191" s="31">
        <v>508644.75</v>
      </c>
      <c r="BN191" s="31">
        <v>667961.375</v>
      </c>
      <c r="BO191" s="31">
        <v>599291.75</v>
      </c>
      <c r="BP191" s="31">
        <v>651538.56299999997</v>
      </c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37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  <c r="IX191" s="37"/>
      <c r="IY191" s="37"/>
      <c r="IZ191" s="37"/>
      <c r="JA191" s="37"/>
      <c r="JB191" s="37"/>
      <c r="JC191" s="37"/>
      <c r="JD191" s="37"/>
      <c r="JE191" s="37"/>
      <c r="JF191" s="37"/>
      <c r="JG191" s="37"/>
      <c r="JH191" s="37"/>
      <c r="JI191" s="37"/>
      <c r="JJ191" s="37"/>
      <c r="JK191" s="37"/>
      <c r="JL191" s="37"/>
      <c r="JM191" s="37"/>
      <c r="JN191" s="37"/>
      <c r="JO191" s="37"/>
      <c r="JP191" s="37"/>
      <c r="JQ191" s="37"/>
      <c r="JR191" s="37"/>
      <c r="JS191" s="37"/>
      <c r="JT191" s="37"/>
      <c r="JU191" s="37"/>
      <c r="JV191" s="37"/>
      <c r="JW191" s="37"/>
      <c r="JX191" s="37"/>
      <c r="JY191" s="37"/>
      <c r="JZ191" s="37"/>
      <c r="KA191" s="37"/>
      <c r="KB191" s="37"/>
      <c r="KC191" s="37"/>
      <c r="KD191" s="37"/>
      <c r="KE191" s="37"/>
      <c r="KF191" s="37"/>
      <c r="KG191" s="37"/>
      <c r="KH191" s="37"/>
      <c r="KI191" s="37"/>
      <c r="KJ191" s="37"/>
      <c r="KK191" s="37"/>
      <c r="KL191" s="37"/>
      <c r="KM191" s="37"/>
      <c r="KN191" s="37"/>
      <c r="KO191" s="37"/>
      <c r="KP191" s="37"/>
      <c r="KQ191" s="37"/>
      <c r="KR191" s="37"/>
      <c r="KS191" s="37"/>
      <c r="KT191" s="37"/>
      <c r="KU191" s="37"/>
      <c r="KV191" s="37"/>
      <c r="KW191" s="37"/>
      <c r="KX191" s="37"/>
      <c r="KY191" s="37"/>
      <c r="KZ191" s="37"/>
      <c r="LA191" s="37"/>
      <c r="LB191" s="37"/>
      <c r="LC191" s="37"/>
      <c r="LD191" s="37"/>
      <c r="LE191" s="37"/>
      <c r="LF191" s="37"/>
      <c r="LG191" s="37"/>
      <c r="LH191" s="37"/>
      <c r="LI191" s="37"/>
      <c r="LJ191" s="37"/>
      <c r="LK191" s="37"/>
      <c r="LL191" s="37"/>
      <c r="LM191" s="37"/>
      <c r="LN191" s="37"/>
      <c r="LO191" s="37"/>
      <c r="LP191" s="37"/>
      <c r="LQ191" s="37"/>
      <c r="LR191" s="37"/>
      <c r="LS191" s="37"/>
      <c r="LT191" s="37"/>
      <c r="LU191" s="37"/>
      <c r="LV191" s="37"/>
      <c r="LW191" s="37"/>
      <c r="LX191" s="37"/>
      <c r="LY191" s="37"/>
      <c r="LZ191" s="37"/>
      <c r="MA191" s="37"/>
      <c r="MB191" s="37"/>
      <c r="MC191" s="37"/>
      <c r="MD191" s="37"/>
      <c r="ME191" s="37"/>
      <c r="MF191" s="37"/>
      <c r="MG191" s="37"/>
      <c r="MH191" s="37"/>
      <c r="MI191" s="37"/>
      <c r="MJ191" s="37"/>
      <c r="MK191" s="37"/>
      <c r="ML191" s="37"/>
      <c r="MM191" s="37"/>
      <c r="MN191" s="37"/>
      <c r="MO191" s="37"/>
      <c r="MP191" s="37"/>
      <c r="MQ191" s="37"/>
      <c r="MR191" s="37"/>
      <c r="MS191" s="37"/>
      <c r="MT191" s="37"/>
      <c r="MU191" s="37"/>
      <c r="MV191" s="37"/>
      <c r="MW191" s="37"/>
      <c r="MX191" s="37"/>
      <c r="MY191" s="37"/>
      <c r="MZ191" s="37"/>
      <c r="NA191" s="37"/>
      <c r="NB191" s="37"/>
      <c r="NC191" s="37"/>
      <c r="ND191" s="37"/>
      <c r="NE191" s="37"/>
      <c r="NF191" s="37"/>
      <c r="NG191" s="37"/>
      <c r="NH191" s="37"/>
      <c r="NI191" s="37"/>
      <c r="NJ191" s="37"/>
      <c r="NK191" s="37"/>
      <c r="NL191" s="37"/>
      <c r="NM191" s="37"/>
      <c r="NN191" s="37"/>
      <c r="NO191" s="37"/>
      <c r="NP191" s="37"/>
      <c r="NQ191" s="37"/>
      <c r="NR191" s="37"/>
      <c r="NS191" s="37"/>
      <c r="NT191" s="37"/>
      <c r="NU191" s="37"/>
      <c r="NV191" s="37"/>
      <c r="NW191" s="37"/>
      <c r="NX191" s="37"/>
      <c r="NY191" s="37"/>
      <c r="NZ191" s="37"/>
      <c r="OA191" s="37"/>
      <c r="OB191" s="37"/>
      <c r="OC191" s="37"/>
      <c r="OD191" s="37"/>
      <c r="OE191" s="37"/>
      <c r="OF191" s="37"/>
      <c r="OG191" s="37"/>
      <c r="OH191" s="37"/>
      <c r="OI191" s="37"/>
      <c r="OJ191" s="37"/>
      <c r="OK191" s="37"/>
      <c r="OL191" s="37"/>
      <c r="OM191" s="10"/>
    </row>
    <row r="192" spans="1:403" s="11" customFormat="1" x14ac:dyDescent="0.25">
      <c r="A192" s="11" t="s">
        <v>79</v>
      </c>
      <c r="B192" s="11" t="s">
        <v>98</v>
      </c>
      <c r="C192" s="29">
        <v>242400.859</v>
      </c>
      <c r="D192" s="29">
        <v>185945.32800000001</v>
      </c>
      <c r="E192" s="29">
        <v>195393.28099999999</v>
      </c>
      <c r="F192" s="29">
        <v>288795.03100000002</v>
      </c>
      <c r="G192" s="29">
        <v>111850.344</v>
      </c>
      <c r="H192" s="29">
        <v>328509.15600000002</v>
      </c>
      <c r="I192" s="29">
        <v>367840.625</v>
      </c>
      <c r="J192" s="29">
        <v>232097.32800000001</v>
      </c>
      <c r="K192" s="29">
        <v>190277.93799999999</v>
      </c>
      <c r="L192" s="29">
        <v>229292.734</v>
      </c>
      <c r="M192" s="29">
        <v>147062.609</v>
      </c>
      <c r="N192" s="29">
        <v>357950.81300000002</v>
      </c>
      <c r="O192" s="29">
        <v>282616.40600000002</v>
      </c>
      <c r="P192" s="29">
        <v>124129.227</v>
      </c>
      <c r="Q192" s="29">
        <v>245375.46900000001</v>
      </c>
      <c r="R192" s="29">
        <v>195664.375</v>
      </c>
      <c r="S192" s="29">
        <v>197207.641</v>
      </c>
      <c r="T192" s="29">
        <v>128260.20299999999</v>
      </c>
      <c r="U192" s="29">
        <v>327669.59399999998</v>
      </c>
      <c r="V192" s="29">
        <v>152775.93799999999</v>
      </c>
      <c r="W192" s="29">
        <v>281036.96899999998</v>
      </c>
      <c r="X192" s="29">
        <v>153946.984</v>
      </c>
      <c r="Y192" s="29">
        <v>254149.359</v>
      </c>
      <c r="Z192" s="29">
        <v>278879.03100000002</v>
      </c>
      <c r="AA192" s="29">
        <v>133456.90599999999</v>
      </c>
      <c r="AB192" s="29">
        <v>251910.234</v>
      </c>
      <c r="AC192" s="29">
        <v>212082.21900000001</v>
      </c>
      <c r="AD192" s="29">
        <v>272304.875</v>
      </c>
      <c r="AE192" s="29">
        <v>280114.90600000002</v>
      </c>
      <c r="AF192" s="29">
        <v>240807.125</v>
      </c>
      <c r="AG192" s="29">
        <v>217436.141</v>
      </c>
      <c r="AH192" s="29">
        <v>193488.641</v>
      </c>
      <c r="AI192" s="29">
        <v>182391.234</v>
      </c>
      <c r="AJ192" s="29">
        <v>162760.67199999999</v>
      </c>
      <c r="AK192" s="29">
        <v>177518.95300000001</v>
      </c>
      <c r="AL192" s="29">
        <v>292594.375</v>
      </c>
      <c r="AM192" s="29">
        <v>173983.109</v>
      </c>
      <c r="AN192" s="29">
        <v>198980.859</v>
      </c>
      <c r="AO192" s="29">
        <v>208475.34400000001</v>
      </c>
      <c r="AP192" s="29">
        <v>139839.75</v>
      </c>
      <c r="AQ192" s="29">
        <v>495350.78100000002</v>
      </c>
      <c r="AR192" s="29">
        <v>305875.65600000002</v>
      </c>
      <c r="AS192" s="29">
        <v>249701.82800000001</v>
      </c>
      <c r="AT192" s="29">
        <v>253274.391</v>
      </c>
      <c r="AU192" s="29">
        <v>469735.46899999998</v>
      </c>
      <c r="AV192" s="29">
        <v>360883.625</v>
      </c>
      <c r="AW192" s="29">
        <v>414779.84399999998</v>
      </c>
      <c r="AX192" s="29">
        <v>180255.71900000001</v>
      </c>
      <c r="AY192" s="29">
        <v>305826.84399999998</v>
      </c>
      <c r="AZ192" s="29">
        <v>201297.32800000001</v>
      </c>
      <c r="BA192" s="29">
        <v>119962.977</v>
      </c>
      <c r="BB192" s="29">
        <v>180548.734</v>
      </c>
      <c r="BC192" s="29">
        <v>277395.875</v>
      </c>
      <c r="BD192" s="29">
        <v>174158.03099999999</v>
      </c>
      <c r="BE192" s="29">
        <v>90407.077999999994</v>
      </c>
      <c r="BF192" s="29">
        <v>253784.81299999999</v>
      </c>
      <c r="BG192" s="29">
        <v>96950.187999999995</v>
      </c>
      <c r="BH192" s="29">
        <v>105788.852</v>
      </c>
      <c r="BI192" s="29">
        <v>190166.766</v>
      </c>
      <c r="BJ192" s="29">
        <v>202839.06299999999</v>
      </c>
      <c r="BK192" s="29">
        <v>281946.84399999998</v>
      </c>
      <c r="BL192" s="29">
        <v>126576.977</v>
      </c>
      <c r="BM192" s="29">
        <v>139136.29699999999</v>
      </c>
      <c r="BN192" s="29">
        <v>194051.516</v>
      </c>
      <c r="BO192" s="29">
        <v>135615.79699999999</v>
      </c>
      <c r="BP192" s="29">
        <v>216640.875</v>
      </c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  <c r="IX192" s="37"/>
      <c r="IY192" s="37"/>
      <c r="IZ192" s="37"/>
      <c r="JA192" s="37"/>
      <c r="JB192" s="37"/>
      <c r="JC192" s="37"/>
      <c r="JD192" s="37"/>
      <c r="JE192" s="37"/>
      <c r="JF192" s="37"/>
      <c r="JG192" s="37"/>
      <c r="JH192" s="37"/>
      <c r="JI192" s="37"/>
      <c r="JJ192" s="37"/>
      <c r="JK192" s="37"/>
      <c r="JL192" s="37"/>
      <c r="JM192" s="37"/>
      <c r="JN192" s="37"/>
      <c r="JO192" s="37"/>
      <c r="JP192" s="37"/>
      <c r="JQ192" s="37"/>
      <c r="JR192" s="37"/>
      <c r="JS192" s="37"/>
      <c r="JT192" s="37"/>
      <c r="JU192" s="37"/>
      <c r="JV192" s="37"/>
      <c r="JW192" s="37"/>
      <c r="JX192" s="37"/>
      <c r="JY192" s="37"/>
      <c r="JZ192" s="37"/>
      <c r="KA192" s="37"/>
      <c r="KB192" s="37"/>
      <c r="KC192" s="37"/>
      <c r="KD192" s="37"/>
      <c r="KE192" s="37"/>
      <c r="KF192" s="37"/>
      <c r="KG192" s="37"/>
      <c r="KH192" s="37"/>
      <c r="KI192" s="37"/>
      <c r="KJ192" s="37"/>
      <c r="KK192" s="37"/>
      <c r="KL192" s="37"/>
      <c r="KM192" s="37"/>
      <c r="KN192" s="37"/>
      <c r="KO192" s="37"/>
      <c r="KP192" s="37"/>
      <c r="KQ192" s="37"/>
      <c r="KR192" s="37"/>
      <c r="KS192" s="37"/>
      <c r="KT192" s="37"/>
      <c r="KU192" s="37"/>
      <c r="KV192" s="37"/>
      <c r="KW192" s="37"/>
      <c r="KX192" s="37"/>
      <c r="KY192" s="37"/>
      <c r="KZ192" s="37"/>
      <c r="LA192" s="37"/>
      <c r="LB192" s="37"/>
      <c r="LC192" s="37"/>
      <c r="LD192" s="37"/>
      <c r="LE192" s="37"/>
      <c r="LF192" s="37"/>
      <c r="LG192" s="37"/>
      <c r="LH192" s="37"/>
      <c r="LI192" s="37"/>
      <c r="LJ192" s="37"/>
      <c r="LK192" s="37"/>
      <c r="LL192" s="37"/>
      <c r="LM192" s="37"/>
      <c r="LN192" s="37"/>
      <c r="LO192" s="37"/>
      <c r="LP192" s="37"/>
      <c r="LQ192" s="37"/>
      <c r="LR192" s="37"/>
      <c r="LS192" s="37"/>
      <c r="LT192" s="37"/>
      <c r="LU192" s="37"/>
      <c r="LV192" s="37"/>
      <c r="LW192" s="37"/>
      <c r="LX192" s="37"/>
      <c r="LY192" s="37"/>
      <c r="LZ192" s="37"/>
      <c r="MA192" s="37"/>
      <c r="MB192" s="37"/>
      <c r="MC192" s="37"/>
      <c r="MD192" s="37"/>
      <c r="ME192" s="37"/>
      <c r="MF192" s="37"/>
      <c r="MG192" s="37"/>
      <c r="MH192" s="37"/>
      <c r="MI192" s="37"/>
      <c r="MJ192" s="37"/>
      <c r="MK192" s="37"/>
      <c r="ML192" s="37"/>
      <c r="MM192" s="37"/>
      <c r="MN192" s="37"/>
      <c r="MO192" s="37"/>
      <c r="MP192" s="37"/>
      <c r="MQ192" s="37"/>
      <c r="MR192" s="37"/>
      <c r="MS192" s="37"/>
      <c r="MT192" s="37"/>
      <c r="MU192" s="37"/>
      <c r="MV192" s="37"/>
      <c r="MW192" s="37"/>
      <c r="MX192" s="37"/>
      <c r="MY192" s="37"/>
      <c r="MZ192" s="37"/>
      <c r="NA192" s="37"/>
      <c r="NB192" s="37"/>
      <c r="NC192" s="37"/>
      <c r="ND192" s="37"/>
      <c r="NE192" s="37"/>
      <c r="NF192" s="37"/>
      <c r="NG192" s="37"/>
      <c r="NH192" s="37"/>
      <c r="NI192" s="37"/>
      <c r="NJ192" s="37"/>
      <c r="NK192" s="37"/>
      <c r="NL192" s="37"/>
      <c r="NM192" s="37"/>
      <c r="NN192" s="37"/>
      <c r="NO192" s="37"/>
      <c r="NP192" s="37"/>
      <c r="NQ192" s="37"/>
      <c r="NR192" s="37"/>
      <c r="NS192" s="37"/>
      <c r="NT192" s="37"/>
      <c r="NU192" s="37"/>
      <c r="NV192" s="37"/>
      <c r="NW192" s="37"/>
      <c r="NX192" s="37"/>
      <c r="NY192" s="37"/>
      <c r="NZ192" s="37"/>
      <c r="OA192" s="37"/>
      <c r="OB192" s="37"/>
      <c r="OC192" s="37"/>
      <c r="OD192" s="37"/>
      <c r="OE192" s="37"/>
      <c r="OF192" s="37"/>
      <c r="OG192" s="37"/>
      <c r="OH192" s="37"/>
      <c r="OI192" s="37"/>
      <c r="OJ192" s="37"/>
      <c r="OK192" s="37"/>
      <c r="OL192" s="37"/>
      <c r="OM192" s="12"/>
    </row>
    <row r="193" spans="1:403" s="9" customFormat="1" x14ac:dyDescent="0.25">
      <c r="A193" s="9" t="s">
        <v>79</v>
      </c>
      <c r="B193" s="9" t="s">
        <v>99</v>
      </c>
      <c r="C193" s="31">
        <v>35332.921999999999</v>
      </c>
      <c r="D193" s="31">
        <v>25579.984</v>
      </c>
      <c r="E193" s="31">
        <v>25422.361000000001</v>
      </c>
      <c r="F193" s="31">
        <v>43987.957000000002</v>
      </c>
      <c r="G193" s="31">
        <v>12729.064</v>
      </c>
      <c r="H193" s="31">
        <v>53318.559000000001</v>
      </c>
      <c r="I193" s="31">
        <v>51822.875</v>
      </c>
      <c r="J193" s="31">
        <v>30772.743999999999</v>
      </c>
      <c r="K193" s="31">
        <v>24618.585999999999</v>
      </c>
      <c r="L193" s="31">
        <v>33303.601999999999</v>
      </c>
      <c r="M193" s="31">
        <v>19889.796999999999</v>
      </c>
      <c r="N193" s="31">
        <v>60703.913999999997</v>
      </c>
      <c r="O193" s="31">
        <v>49029.754000000001</v>
      </c>
      <c r="P193" s="31">
        <v>19497.23</v>
      </c>
      <c r="Q193" s="31">
        <v>22636.463</v>
      </c>
      <c r="R193" s="31">
        <v>36574.741999999998</v>
      </c>
      <c r="S193" s="31">
        <v>30174.447</v>
      </c>
      <c r="T193" s="31">
        <v>17182.855</v>
      </c>
      <c r="U193" s="31">
        <v>99969.562999999995</v>
      </c>
      <c r="V193" s="31">
        <v>18722.605</v>
      </c>
      <c r="W193" s="31">
        <v>38334.910000000003</v>
      </c>
      <c r="X193" s="31">
        <v>25163.305</v>
      </c>
      <c r="Y193" s="31">
        <v>48525.281000000003</v>
      </c>
      <c r="Z193" s="31">
        <v>49981.391000000003</v>
      </c>
      <c r="AA193" s="31">
        <v>17468.641</v>
      </c>
      <c r="AB193" s="31">
        <v>41920.754000000001</v>
      </c>
      <c r="AC193" s="31">
        <v>33565.754000000001</v>
      </c>
      <c r="AD193" s="31">
        <v>76827.289000000004</v>
      </c>
      <c r="AE193" s="31">
        <v>72316.968999999997</v>
      </c>
      <c r="AF193" s="31">
        <v>36860.125</v>
      </c>
      <c r="AG193" s="31">
        <v>34761.012000000002</v>
      </c>
      <c r="AH193" s="31">
        <v>30000.835999999999</v>
      </c>
      <c r="AI193" s="31">
        <v>28831.851999999999</v>
      </c>
      <c r="AJ193" s="31">
        <v>25662.748</v>
      </c>
      <c r="AK193" s="31">
        <v>38036.68</v>
      </c>
      <c r="AL193" s="31">
        <v>56253.09</v>
      </c>
      <c r="AM193" s="31">
        <v>30501.379000000001</v>
      </c>
      <c r="AN193" s="31">
        <v>35774.773000000001</v>
      </c>
      <c r="AO193" s="31">
        <v>32023.134999999998</v>
      </c>
      <c r="AP193" s="31">
        <v>25871.916000000001</v>
      </c>
      <c r="AQ193" s="31">
        <v>114893.42200000001</v>
      </c>
      <c r="AR193" s="31">
        <v>67247.468999999997</v>
      </c>
      <c r="AS193" s="31">
        <v>45154.855000000003</v>
      </c>
      <c r="AT193" s="31">
        <v>51484.995999999999</v>
      </c>
      <c r="AU193" s="31">
        <v>108415.18799999999</v>
      </c>
      <c r="AV193" s="31">
        <v>83871.258000000002</v>
      </c>
      <c r="AW193" s="31">
        <v>76069.937999999995</v>
      </c>
      <c r="AX193" s="31">
        <v>22584.120999999999</v>
      </c>
      <c r="AY193" s="31">
        <v>52104.332000000002</v>
      </c>
      <c r="AZ193" s="31">
        <v>28534.98</v>
      </c>
      <c r="BA193" s="31">
        <v>14924.922</v>
      </c>
      <c r="BB193" s="31">
        <v>42636.785000000003</v>
      </c>
      <c r="BC193" s="31">
        <v>57896.758000000002</v>
      </c>
      <c r="BD193" s="31">
        <v>32607.697</v>
      </c>
      <c r="BE193" s="31">
        <v>12277.903</v>
      </c>
      <c r="BF193" s="31">
        <v>38522.961000000003</v>
      </c>
      <c r="BG193" s="31">
        <v>10761.455</v>
      </c>
      <c r="BH193" s="31">
        <v>16253.824000000001</v>
      </c>
      <c r="BI193" s="31">
        <v>24779.530999999999</v>
      </c>
      <c r="BJ193" s="31">
        <v>30779.184000000001</v>
      </c>
      <c r="BK193" s="31">
        <v>48877.137000000002</v>
      </c>
      <c r="BL193" s="31">
        <v>17659.359</v>
      </c>
      <c r="BM193" s="31">
        <v>23104.25</v>
      </c>
      <c r="BN193" s="31">
        <v>29279.815999999999</v>
      </c>
      <c r="BO193" s="31">
        <v>14658.007</v>
      </c>
      <c r="BP193" s="31">
        <v>40216.116999999998</v>
      </c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  <c r="IX193" s="37"/>
      <c r="IY193" s="37"/>
      <c r="IZ193" s="37"/>
      <c r="JA193" s="37"/>
      <c r="JB193" s="37"/>
      <c r="JC193" s="37"/>
      <c r="JD193" s="37"/>
      <c r="JE193" s="37"/>
      <c r="JF193" s="37"/>
      <c r="JG193" s="37"/>
      <c r="JH193" s="37"/>
      <c r="JI193" s="37"/>
      <c r="JJ193" s="37"/>
      <c r="JK193" s="37"/>
      <c r="JL193" s="37"/>
      <c r="JM193" s="37"/>
      <c r="JN193" s="37"/>
      <c r="JO193" s="37"/>
      <c r="JP193" s="37"/>
      <c r="JQ193" s="37"/>
      <c r="JR193" s="37"/>
      <c r="JS193" s="37"/>
      <c r="JT193" s="37"/>
      <c r="JU193" s="37"/>
      <c r="JV193" s="37"/>
      <c r="JW193" s="37"/>
      <c r="JX193" s="37"/>
      <c r="JY193" s="37"/>
      <c r="JZ193" s="37"/>
      <c r="KA193" s="37"/>
      <c r="KB193" s="37"/>
      <c r="KC193" s="37"/>
      <c r="KD193" s="37"/>
      <c r="KE193" s="37"/>
      <c r="KF193" s="37"/>
      <c r="KG193" s="37"/>
      <c r="KH193" s="37"/>
      <c r="KI193" s="37"/>
      <c r="KJ193" s="37"/>
      <c r="KK193" s="37"/>
      <c r="KL193" s="37"/>
      <c r="KM193" s="37"/>
      <c r="KN193" s="37"/>
      <c r="KO193" s="37"/>
      <c r="KP193" s="37"/>
      <c r="KQ193" s="37"/>
      <c r="KR193" s="37"/>
      <c r="KS193" s="37"/>
      <c r="KT193" s="37"/>
      <c r="KU193" s="37"/>
      <c r="KV193" s="37"/>
      <c r="KW193" s="37"/>
      <c r="KX193" s="37"/>
      <c r="KY193" s="37"/>
      <c r="KZ193" s="37"/>
      <c r="LA193" s="37"/>
      <c r="LB193" s="37"/>
      <c r="LC193" s="37"/>
      <c r="LD193" s="37"/>
      <c r="LE193" s="37"/>
      <c r="LF193" s="37"/>
      <c r="LG193" s="37"/>
      <c r="LH193" s="37"/>
      <c r="LI193" s="37"/>
      <c r="LJ193" s="37"/>
      <c r="LK193" s="37"/>
      <c r="LL193" s="37"/>
      <c r="LM193" s="37"/>
      <c r="LN193" s="37"/>
      <c r="LO193" s="37"/>
      <c r="LP193" s="37"/>
      <c r="LQ193" s="37"/>
      <c r="LR193" s="37"/>
      <c r="LS193" s="37"/>
      <c r="LT193" s="37"/>
      <c r="LU193" s="37"/>
      <c r="LV193" s="37"/>
      <c r="LW193" s="37"/>
      <c r="LX193" s="37"/>
      <c r="LY193" s="37"/>
      <c r="LZ193" s="37"/>
      <c r="MA193" s="37"/>
      <c r="MB193" s="37"/>
      <c r="MC193" s="37"/>
      <c r="MD193" s="37"/>
      <c r="ME193" s="37"/>
      <c r="MF193" s="37"/>
      <c r="MG193" s="37"/>
      <c r="MH193" s="37"/>
      <c r="MI193" s="37"/>
      <c r="MJ193" s="37"/>
      <c r="MK193" s="37"/>
      <c r="ML193" s="37"/>
      <c r="MM193" s="37"/>
      <c r="MN193" s="37"/>
      <c r="MO193" s="37"/>
      <c r="MP193" s="37"/>
      <c r="MQ193" s="37"/>
      <c r="MR193" s="37"/>
      <c r="MS193" s="37"/>
      <c r="MT193" s="37"/>
      <c r="MU193" s="37"/>
      <c r="MV193" s="37"/>
      <c r="MW193" s="37"/>
      <c r="MX193" s="37"/>
      <c r="MY193" s="37"/>
      <c r="MZ193" s="37"/>
      <c r="NA193" s="37"/>
      <c r="NB193" s="37"/>
      <c r="NC193" s="37"/>
      <c r="ND193" s="37"/>
      <c r="NE193" s="37"/>
      <c r="NF193" s="37"/>
      <c r="NG193" s="37"/>
      <c r="NH193" s="37"/>
      <c r="NI193" s="37"/>
      <c r="NJ193" s="37"/>
      <c r="NK193" s="37"/>
      <c r="NL193" s="37"/>
      <c r="NM193" s="37"/>
      <c r="NN193" s="37"/>
      <c r="NO193" s="37"/>
      <c r="NP193" s="37"/>
      <c r="NQ193" s="37"/>
      <c r="NR193" s="37"/>
      <c r="NS193" s="37"/>
      <c r="NT193" s="37"/>
      <c r="NU193" s="37"/>
      <c r="NV193" s="37"/>
      <c r="NW193" s="37"/>
      <c r="NX193" s="37"/>
      <c r="NY193" s="37"/>
      <c r="NZ193" s="37"/>
      <c r="OA193" s="37"/>
      <c r="OB193" s="37"/>
      <c r="OC193" s="37"/>
      <c r="OD193" s="37"/>
      <c r="OE193" s="37"/>
      <c r="OF193" s="37"/>
      <c r="OG193" s="37"/>
      <c r="OH193" s="37"/>
      <c r="OI193" s="37"/>
      <c r="OJ193" s="37"/>
      <c r="OK193" s="37"/>
      <c r="OL193" s="37"/>
      <c r="OM193" s="10"/>
    </row>
    <row r="194" spans="1:403" s="11" customFormat="1" x14ac:dyDescent="0.25">
      <c r="A194" s="11" t="s">
        <v>79</v>
      </c>
      <c r="B194" s="11" t="s">
        <v>100</v>
      </c>
      <c r="C194" s="29">
        <v>20657.373</v>
      </c>
      <c r="D194" s="29">
        <v>10680.789000000001</v>
      </c>
      <c r="E194" s="29">
        <v>18633.828000000001</v>
      </c>
      <c r="F194" s="29">
        <v>24802.502</v>
      </c>
      <c r="G194" s="29">
        <v>13262.754999999999</v>
      </c>
      <c r="H194" s="29">
        <v>21644.607</v>
      </c>
      <c r="I194" s="29">
        <v>30074.928</v>
      </c>
      <c r="J194" s="29">
        <v>11249.775</v>
      </c>
      <c r="K194" s="29">
        <v>9706.9789999999994</v>
      </c>
      <c r="L194" s="29">
        <v>19628.940999999999</v>
      </c>
      <c r="M194" s="29">
        <v>10239.441000000001</v>
      </c>
      <c r="N194" s="29">
        <v>21521.668000000001</v>
      </c>
      <c r="O194" s="29">
        <v>14716.686</v>
      </c>
      <c r="P194" s="29">
        <v>9796.7440000000006</v>
      </c>
      <c r="Q194" s="29">
        <v>13118.286</v>
      </c>
      <c r="R194" s="29">
        <v>7904.674</v>
      </c>
      <c r="S194" s="29">
        <v>15657.764999999999</v>
      </c>
      <c r="T194" s="29">
        <v>12575.460999999999</v>
      </c>
      <c r="U194" s="29">
        <v>14885.598</v>
      </c>
      <c r="V194" s="29">
        <v>12736.541999999999</v>
      </c>
      <c r="W194" s="29">
        <v>8952.009</v>
      </c>
      <c r="X194" s="29">
        <v>8939.2250000000004</v>
      </c>
      <c r="Y194" s="29">
        <v>8922.4150000000009</v>
      </c>
      <c r="Z194" s="29">
        <v>15771.96</v>
      </c>
      <c r="AA194" s="29">
        <v>21896.800999999999</v>
      </c>
      <c r="AB194" s="29">
        <v>26489.967000000001</v>
      </c>
      <c r="AC194" s="29">
        <v>27504.351999999999</v>
      </c>
      <c r="AD194" s="29">
        <v>6378.1530000000002</v>
      </c>
      <c r="AE194" s="29">
        <v>9763.3960000000006</v>
      </c>
      <c r="AF194" s="29">
        <v>17781.412</v>
      </c>
      <c r="AG194" s="29">
        <v>9586.5540000000001</v>
      </c>
      <c r="AH194" s="29">
        <v>36540.788999999997</v>
      </c>
      <c r="AI194" s="29">
        <v>8829.92</v>
      </c>
      <c r="AJ194" s="29">
        <v>11106.503000000001</v>
      </c>
      <c r="AK194" s="29">
        <v>12322.370999999999</v>
      </c>
      <c r="AL194" s="29">
        <v>24572.567999999999</v>
      </c>
      <c r="AM194" s="29">
        <v>11534.733</v>
      </c>
      <c r="AN194" s="29">
        <v>22968.798999999999</v>
      </c>
      <c r="AO194" s="29">
        <v>24810.888999999999</v>
      </c>
      <c r="AP194" s="29">
        <v>4012.8710000000001</v>
      </c>
      <c r="AQ194" s="29">
        <v>20725.773000000001</v>
      </c>
      <c r="AR194" s="29">
        <v>16884.412</v>
      </c>
      <c r="AS194" s="29">
        <v>9734.3189999999995</v>
      </c>
      <c r="AT194" s="29">
        <v>15367.197</v>
      </c>
      <c r="AU194" s="29">
        <v>14664.508</v>
      </c>
      <c r="AV194" s="29">
        <v>20542.581999999999</v>
      </c>
      <c r="AW194" s="29">
        <v>18429.07</v>
      </c>
      <c r="AX194" s="29">
        <v>10349.583000000001</v>
      </c>
      <c r="AY194" s="29">
        <v>16299.374</v>
      </c>
      <c r="AZ194" s="29">
        <v>19549.963</v>
      </c>
      <c r="BA194" s="29">
        <v>21768.925999999999</v>
      </c>
      <c r="BB194" s="29">
        <v>16095.446</v>
      </c>
      <c r="BC194" s="29">
        <v>24101.032999999999</v>
      </c>
      <c r="BD194" s="29">
        <v>9835.6710000000003</v>
      </c>
      <c r="BE194" s="29">
        <v>6465.6139999999996</v>
      </c>
      <c r="BF194" s="29">
        <v>24612.252</v>
      </c>
      <c r="BG194" s="29">
        <v>10537.15</v>
      </c>
      <c r="BH194" s="29">
        <v>7541.9009999999998</v>
      </c>
      <c r="BI194" s="29">
        <v>8478.32</v>
      </c>
      <c r="BJ194" s="29">
        <v>10747.538</v>
      </c>
      <c r="BK194" s="29">
        <v>24697.66</v>
      </c>
      <c r="BL194" s="29">
        <v>4429.2290000000003</v>
      </c>
      <c r="BM194" s="29">
        <v>13148.407999999999</v>
      </c>
      <c r="BN194" s="29">
        <v>27950.634999999998</v>
      </c>
      <c r="BO194" s="29">
        <v>18513.971000000001</v>
      </c>
      <c r="BP194" s="29">
        <v>13566.86</v>
      </c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  <c r="IX194" s="37"/>
      <c r="IY194" s="37"/>
      <c r="IZ194" s="37"/>
      <c r="JA194" s="37"/>
      <c r="JB194" s="37"/>
      <c r="JC194" s="37"/>
      <c r="JD194" s="37"/>
      <c r="JE194" s="37"/>
      <c r="JF194" s="37"/>
      <c r="JG194" s="37"/>
      <c r="JH194" s="37"/>
      <c r="JI194" s="37"/>
      <c r="JJ194" s="37"/>
      <c r="JK194" s="37"/>
      <c r="JL194" s="37"/>
      <c r="JM194" s="37"/>
      <c r="JN194" s="37"/>
      <c r="JO194" s="37"/>
      <c r="JP194" s="37"/>
      <c r="JQ194" s="37"/>
      <c r="JR194" s="37"/>
      <c r="JS194" s="37"/>
      <c r="JT194" s="37"/>
      <c r="JU194" s="37"/>
      <c r="JV194" s="37"/>
      <c r="JW194" s="37"/>
      <c r="JX194" s="37"/>
      <c r="JY194" s="37"/>
      <c r="JZ194" s="37"/>
      <c r="KA194" s="37"/>
      <c r="KB194" s="37"/>
      <c r="KC194" s="37"/>
      <c r="KD194" s="37"/>
      <c r="KE194" s="37"/>
      <c r="KF194" s="37"/>
      <c r="KG194" s="37"/>
      <c r="KH194" s="37"/>
      <c r="KI194" s="37"/>
      <c r="KJ194" s="37"/>
      <c r="KK194" s="37"/>
      <c r="KL194" s="37"/>
      <c r="KM194" s="37"/>
      <c r="KN194" s="37"/>
      <c r="KO194" s="37"/>
      <c r="KP194" s="37"/>
      <c r="KQ194" s="37"/>
      <c r="KR194" s="37"/>
      <c r="KS194" s="37"/>
      <c r="KT194" s="37"/>
      <c r="KU194" s="37"/>
      <c r="KV194" s="37"/>
      <c r="KW194" s="37"/>
      <c r="KX194" s="37"/>
      <c r="KY194" s="37"/>
      <c r="KZ194" s="37"/>
      <c r="LA194" s="37"/>
      <c r="LB194" s="37"/>
      <c r="LC194" s="37"/>
      <c r="LD194" s="37"/>
      <c r="LE194" s="37"/>
      <c r="LF194" s="37"/>
      <c r="LG194" s="37"/>
      <c r="LH194" s="37"/>
      <c r="LI194" s="37"/>
      <c r="LJ194" s="37"/>
      <c r="LK194" s="37"/>
      <c r="LL194" s="37"/>
      <c r="LM194" s="37"/>
      <c r="LN194" s="37"/>
      <c r="LO194" s="37"/>
      <c r="LP194" s="37"/>
      <c r="LQ194" s="37"/>
      <c r="LR194" s="37"/>
      <c r="LS194" s="37"/>
      <c r="LT194" s="37"/>
      <c r="LU194" s="37"/>
      <c r="LV194" s="37"/>
      <c r="LW194" s="37"/>
      <c r="LX194" s="37"/>
      <c r="LY194" s="37"/>
      <c r="LZ194" s="37"/>
      <c r="MA194" s="37"/>
      <c r="MB194" s="37"/>
      <c r="MC194" s="37"/>
      <c r="MD194" s="37"/>
      <c r="ME194" s="37"/>
      <c r="MF194" s="37"/>
      <c r="MG194" s="37"/>
      <c r="MH194" s="37"/>
      <c r="MI194" s="37"/>
      <c r="MJ194" s="37"/>
      <c r="MK194" s="37"/>
      <c r="ML194" s="37"/>
      <c r="MM194" s="37"/>
      <c r="MN194" s="37"/>
      <c r="MO194" s="37"/>
      <c r="MP194" s="37"/>
      <c r="MQ194" s="37"/>
      <c r="MR194" s="37"/>
      <c r="MS194" s="37"/>
      <c r="MT194" s="37"/>
      <c r="MU194" s="37"/>
      <c r="MV194" s="37"/>
      <c r="MW194" s="37"/>
      <c r="MX194" s="37"/>
      <c r="MY194" s="37"/>
      <c r="MZ194" s="37"/>
      <c r="NA194" s="37"/>
      <c r="NB194" s="37"/>
      <c r="NC194" s="37"/>
      <c r="ND194" s="37"/>
      <c r="NE194" s="37"/>
      <c r="NF194" s="37"/>
      <c r="NG194" s="37"/>
      <c r="NH194" s="37"/>
      <c r="NI194" s="37"/>
      <c r="NJ194" s="37"/>
      <c r="NK194" s="37"/>
      <c r="NL194" s="37"/>
      <c r="NM194" s="37"/>
      <c r="NN194" s="37"/>
      <c r="NO194" s="37"/>
      <c r="NP194" s="37"/>
      <c r="NQ194" s="37"/>
      <c r="NR194" s="37"/>
      <c r="NS194" s="37"/>
      <c r="NT194" s="37"/>
      <c r="NU194" s="37"/>
      <c r="NV194" s="37"/>
      <c r="NW194" s="37"/>
      <c r="NX194" s="37"/>
      <c r="NY194" s="37"/>
      <c r="NZ194" s="37"/>
      <c r="OA194" s="37"/>
      <c r="OB194" s="37"/>
      <c r="OC194" s="37"/>
      <c r="OD194" s="37"/>
      <c r="OE194" s="37"/>
      <c r="OF194" s="37"/>
      <c r="OG194" s="37"/>
      <c r="OH194" s="37"/>
      <c r="OI194" s="37"/>
      <c r="OJ194" s="37"/>
      <c r="OK194" s="37"/>
      <c r="OL194" s="37"/>
      <c r="OM194" s="12"/>
    </row>
    <row r="195" spans="1:403" s="9" customFormat="1" x14ac:dyDescent="0.25">
      <c r="A195" s="9" t="s">
        <v>79</v>
      </c>
      <c r="B195" s="9" t="s">
        <v>101</v>
      </c>
      <c r="C195" s="31">
        <v>57071.961000000003</v>
      </c>
      <c r="D195" s="31">
        <v>38138.188000000002</v>
      </c>
      <c r="E195" s="31">
        <v>37273.855000000003</v>
      </c>
      <c r="F195" s="31">
        <v>56697.190999999999</v>
      </c>
      <c r="G195" s="31">
        <v>24643.616999999998</v>
      </c>
      <c r="H195" s="31">
        <v>49370.902000000002</v>
      </c>
      <c r="I195" s="31">
        <v>76190.195000000007</v>
      </c>
      <c r="J195" s="31">
        <v>26497.625</v>
      </c>
      <c r="K195" s="31">
        <v>20122.328000000001</v>
      </c>
      <c r="L195" s="31">
        <v>45730.745999999999</v>
      </c>
      <c r="M195" s="31">
        <v>25298.436000000002</v>
      </c>
      <c r="N195" s="31">
        <v>80327.241999999998</v>
      </c>
      <c r="O195" s="31">
        <v>42456.116999999998</v>
      </c>
      <c r="P195" s="31">
        <v>28284.078000000001</v>
      </c>
      <c r="Q195" s="31">
        <v>25142.912</v>
      </c>
      <c r="R195" s="31">
        <v>22609.583999999999</v>
      </c>
      <c r="S195" s="31">
        <v>45083.324000000001</v>
      </c>
      <c r="T195" s="31">
        <v>29491.888999999999</v>
      </c>
      <c r="U195" s="31">
        <v>59420.449000000001</v>
      </c>
      <c r="V195" s="31">
        <v>25073.794999999998</v>
      </c>
      <c r="W195" s="31">
        <v>34501.980000000003</v>
      </c>
      <c r="X195" s="31">
        <v>30188.383000000002</v>
      </c>
      <c r="Y195" s="31">
        <v>32560.859</v>
      </c>
      <c r="Z195" s="31">
        <v>34449.495999999999</v>
      </c>
      <c r="AA195" s="31">
        <v>45026.038999999997</v>
      </c>
      <c r="AB195" s="31">
        <v>50223.464999999997</v>
      </c>
      <c r="AC195" s="31">
        <v>44279.711000000003</v>
      </c>
      <c r="AD195" s="31">
        <v>24627.311000000002</v>
      </c>
      <c r="AE195" s="31">
        <v>36680.218999999997</v>
      </c>
      <c r="AF195" s="31">
        <v>40777.245999999999</v>
      </c>
      <c r="AG195" s="31">
        <v>29362.986000000001</v>
      </c>
      <c r="AH195" s="31">
        <v>44865.887000000002</v>
      </c>
      <c r="AI195" s="31">
        <v>26429.245999999999</v>
      </c>
      <c r="AJ195" s="31">
        <v>24460.6</v>
      </c>
      <c r="AK195" s="31">
        <v>28487.455000000002</v>
      </c>
      <c r="AL195" s="31">
        <v>63359.171999999999</v>
      </c>
      <c r="AM195" s="31">
        <v>39226.741999999998</v>
      </c>
      <c r="AN195" s="31">
        <v>43384.288999999997</v>
      </c>
      <c r="AO195" s="31">
        <v>41573.421999999999</v>
      </c>
      <c r="AP195" s="31">
        <v>13752.235000000001</v>
      </c>
      <c r="AQ195" s="31">
        <v>43063.440999999999</v>
      </c>
      <c r="AR195" s="31">
        <v>50865.741999999998</v>
      </c>
      <c r="AS195" s="31">
        <v>22065.555</v>
      </c>
      <c r="AT195" s="31">
        <v>45314.008000000002</v>
      </c>
      <c r="AU195" s="31">
        <v>58510.370999999999</v>
      </c>
      <c r="AV195" s="31">
        <v>67428.523000000001</v>
      </c>
      <c r="AW195" s="31">
        <v>78738.991999999998</v>
      </c>
      <c r="AX195" s="31">
        <v>32637.631000000001</v>
      </c>
      <c r="AY195" s="31">
        <v>46939.542999999998</v>
      </c>
      <c r="AZ195" s="31">
        <v>41502.656000000003</v>
      </c>
      <c r="BA195" s="31">
        <v>41452.690999999999</v>
      </c>
      <c r="BB195" s="31">
        <v>32568.065999999999</v>
      </c>
      <c r="BC195" s="31">
        <v>61824.898000000001</v>
      </c>
      <c r="BD195" s="31">
        <v>27793.282999999999</v>
      </c>
      <c r="BE195" s="31">
        <v>20204.491999999998</v>
      </c>
      <c r="BF195" s="31">
        <v>64272.273000000001</v>
      </c>
      <c r="BG195" s="31">
        <v>27412.773000000001</v>
      </c>
      <c r="BH195" s="31">
        <v>16768.412</v>
      </c>
      <c r="BI195" s="31">
        <v>33230.07</v>
      </c>
      <c r="BJ195" s="31">
        <v>33414.707000000002</v>
      </c>
      <c r="BK195" s="31">
        <v>59011.487999999998</v>
      </c>
      <c r="BL195" s="31">
        <v>14509.516</v>
      </c>
      <c r="BM195" s="31">
        <v>29806.633000000002</v>
      </c>
      <c r="BN195" s="31">
        <v>51499.434000000001</v>
      </c>
      <c r="BO195" s="31">
        <v>27520.805</v>
      </c>
      <c r="BP195" s="31">
        <v>36471.504000000001</v>
      </c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37"/>
      <c r="JE195" s="37"/>
      <c r="JF195" s="37"/>
      <c r="JG195" s="37"/>
      <c r="JH195" s="37"/>
      <c r="JI195" s="37"/>
      <c r="JJ195" s="37"/>
      <c r="JK195" s="37"/>
      <c r="JL195" s="37"/>
      <c r="JM195" s="37"/>
      <c r="JN195" s="37"/>
      <c r="JO195" s="37"/>
      <c r="JP195" s="37"/>
      <c r="JQ195" s="37"/>
      <c r="JR195" s="37"/>
      <c r="JS195" s="37"/>
      <c r="JT195" s="37"/>
      <c r="JU195" s="37"/>
      <c r="JV195" s="37"/>
      <c r="JW195" s="37"/>
      <c r="JX195" s="37"/>
      <c r="JY195" s="37"/>
      <c r="JZ195" s="37"/>
      <c r="KA195" s="37"/>
      <c r="KB195" s="37"/>
      <c r="KC195" s="37"/>
      <c r="KD195" s="37"/>
      <c r="KE195" s="37"/>
      <c r="KF195" s="37"/>
      <c r="KG195" s="37"/>
      <c r="KH195" s="37"/>
      <c r="KI195" s="37"/>
      <c r="KJ195" s="37"/>
      <c r="KK195" s="37"/>
      <c r="KL195" s="37"/>
      <c r="KM195" s="37"/>
      <c r="KN195" s="37"/>
      <c r="KO195" s="37"/>
      <c r="KP195" s="37"/>
      <c r="KQ195" s="37"/>
      <c r="KR195" s="37"/>
      <c r="KS195" s="37"/>
      <c r="KT195" s="37"/>
      <c r="KU195" s="37"/>
      <c r="KV195" s="37"/>
      <c r="KW195" s="37"/>
      <c r="KX195" s="37"/>
      <c r="KY195" s="37"/>
      <c r="KZ195" s="37"/>
      <c r="LA195" s="37"/>
      <c r="LB195" s="37"/>
      <c r="LC195" s="37"/>
      <c r="LD195" s="37"/>
      <c r="LE195" s="37"/>
      <c r="LF195" s="37"/>
      <c r="LG195" s="37"/>
      <c r="LH195" s="37"/>
      <c r="LI195" s="37"/>
      <c r="LJ195" s="37"/>
      <c r="LK195" s="37"/>
      <c r="LL195" s="37"/>
      <c r="LM195" s="37"/>
      <c r="LN195" s="37"/>
      <c r="LO195" s="37"/>
      <c r="LP195" s="37"/>
      <c r="LQ195" s="37"/>
      <c r="LR195" s="37"/>
      <c r="LS195" s="37"/>
      <c r="LT195" s="37"/>
      <c r="LU195" s="37"/>
      <c r="LV195" s="37"/>
      <c r="LW195" s="37"/>
      <c r="LX195" s="37"/>
      <c r="LY195" s="37"/>
      <c r="LZ195" s="37"/>
      <c r="MA195" s="37"/>
      <c r="MB195" s="37"/>
      <c r="MC195" s="37"/>
      <c r="MD195" s="37"/>
      <c r="ME195" s="37"/>
      <c r="MF195" s="37"/>
      <c r="MG195" s="37"/>
      <c r="MH195" s="37"/>
      <c r="MI195" s="37"/>
      <c r="MJ195" s="37"/>
      <c r="MK195" s="37"/>
      <c r="ML195" s="37"/>
      <c r="MM195" s="37"/>
      <c r="MN195" s="37"/>
      <c r="MO195" s="37"/>
      <c r="MP195" s="37"/>
      <c r="MQ195" s="37"/>
      <c r="MR195" s="37"/>
      <c r="MS195" s="37"/>
      <c r="MT195" s="37"/>
      <c r="MU195" s="37"/>
      <c r="MV195" s="37"/>
      <c r="MW195" s="37"/>
      <c r="MX195" s="37"/>
      <c r="MY195" s="37"/>
      <c r="MZ195" s="37"/>
      <c r="NA195" s="37"/>
      <c r="NB195" s="37"/>
      <c r="NC195" s="37"/>
      <c r="ND195" s="37"/>
      <c r="NE195" s="37"/>
      <c r="NF195" s="37"/>
      <c r="NG195" s="37"/>
      <c r="NH195" s="37"/>
      <c r="NI195" s="37"/>
      <c r="NJ195" s="37"/>
      <c r="NK195" s="37"/>
      <c r="NL195" s="37"/>
      <c r="NM195" s="37"/>
      <c r="NN195" s="37"/>
      <c r="NO195" s="37"/>
      <c r="NP195" s="37"/>
      <c r="NQ195" s="37"/>
      <c r="NR195" s="37"/>
      <c r="NS195" s="37"/>
      <c r="NT195" s="37"/>
      <c r="NU195" s="37"/>
      <c r="NV195" s="37"/>
      <c r="NW195" s="37"/>
      <c r="NX195" s="37"/>
      <c r="NY195" s="37"/>
      <c r="NZ195" s="37"/>
      <c r="OA195" s="37"/>
      <c r="OB195" s="37"/>
      <c r="OC195" s="37"/>
      <c r="OD195" s="37"/>
      <c r="OE195" s="37"/>
      <c r="OF195" s="37"/>
      <c r="OG195" s="37"/>
      <c r="OH195" s="37"/>
      <c r="OI195" s="37"/>
      <c r="OJ195" s="37"/>
      <c r="OK195" s="37"/>
      <c r="OL195" s="37"/>
      <c r="OM195" s="10"/>
    </row>
    <row r="196" spans="1:403" s="11" customFormat="1" x14ac:dyDescent="0.25">
      <c r="A196" s="11" t="s">
        <v>79</v>
      </c>
      <c r="B196" s="11" t="s">
        <v>102</v>
      </c>
      <c r="C196" s="29">
        <v>9933.4789999999994</v>
      </c>
      <c r="D196" s="29">
        <v>19188.745999999999</v>
      </c>
      <c r="E196" s="29">
        <v>9745.7250000000004</v>
      </c>
      <c r="F196" s="29">
        <v>9219.2029999999995</v>
      </c>
      <c r="G196" s="29">
        <v>7644.9759999999997</v>
      </c>
      <c r="H196" s="29">
        <v>15051.771000000001</v>
      </c>
      <c r="I196" s="29">
        <v>11284.948</v>
      </c>
      <c r="J196" s="29">
        <v>9226.0380000000005</v>
      </c>
      <c r="K196" s="29">
        <v>7191.3050000000003</v>
      </c>
      <c r="L196" s="29">
        <v>8181.0029999999997</v>
      </c>
      <c r="M196" s="29">
        <v>5898.6710000000003</v>
      </c>
      <c r="N196" s="29">
        <v>11567.518</v>
      </c>
      <c r="O196" s="29">
        <v>10965.852000000001</v>
      </c>
      <c r="P196" s="29">
        <v>7518.451</v>
      </c>
      <c r="Q196" s="29">
        <v>8037.6710000000003</v>
      </c>
      <c r="R196" s="29">
        <v>14321.712</v>
      </c>
      <c r="S196" s="29">
        <v>13392.468000000001</v>
      </c>
      <c r="T196" s="29">
        <v>5863.7420000000002</v>
      </c>
      <c r="U196" s="29">
        <v>9198.9449999999997</v>
      </c>
      <c r="V196" s="29">
        <v>7135.9179999999997</v>
      </c>
      <c r="W196" s="29">
        <v>6106.9859999999999</v>
      </c>
      <c r="X196" s="29">
        <v>6235.7510000000002</v>
      </c>
      <c r="Y196" s="29">
        <v>8085.902</v>
      </c>
      <c r="Z196" s="29">
        <v>7013.3469999999998</v>
      </c>
      <c r="AA196" s="29">
        <v>6682.8869999999997</v>
      </c>
      <c r="AB196" s="29">
        <v>14909.165999999999</v>
      </c>
      <c r="AC196" s="29">
        <v>5596.62</v>
      </c>
      <c r="AD196" s="29">
        <v>7198.04</v>
      </c>
      <c r="AE196" s="29">
        <v>3826.2449999999999</v>
      </c>
      <c r="AF196" s="29">
        <v>8770.1020000000008</v>
      </c>
      <c r="AG196" s="29">
        <v>4634.7349999999997</v>
      </c>
      <c r="AH196" s="29">
        <v>4080.0320000000002</v>
      </c>
      <c r="AI196" s="29">
        <v>3253.6149999999998</v>
      </c>
      <c r="AJ196" s="29">
        <v>3813.9340000000002</v>
      </c>
      <c r="AK196" s="29">
        <v>10407.234</v>
      </c>
      <c r="AL196" s="29">
        <v>11159.716</v>
      </c>
      <c r="AM196" s="29">
        <v>11766.814</v>
      </c>
      <c r="AN196" s="29">
        <v>6127.2929999999997</v>
      </c>
      <c r="AO196" s="29">
        <v>13446.157999999999</v>
      </c>
      <c r="AP196" s="29">
        <v>1975.394</v>
      </c>
      <c r="AQ196" s="29">
        <v>15051.741</v>
      </c>
      <c r="AR196" s="29">
        <v>6940.1109999999999</v>
      </c>
      <c r="AS196" s="29">
        <v>6511.4660000000003</v>
      </c>
      <c r="AT196" s="29">
        <v>8693.9740000000002</v>
      </c>
      <c r="AU196" s="29">
        <v>9081.3690000000006</v>
      </c>
      <c r="AV196" s="29">
        <v>7175.6610000000001</v>
      </c>
      <c r="AW196" s="29">
        <v>9833.2510000000002</v>
      </c>
      <c r="AX196" s="29">
        <v>3972.2150000000001</v>
      </c>
      <c r="AY196" s="29">
        <v>6696.2550000000001</v>
      </c>
      <c r="AZ196" s="29">
        <v>5565.0860000000002</v>
      </c>
      <c r="BA196" s="29">
        <v>7905.2309999999998</v>
      </c>
      <c r="BB196" s="29">
        <v>3002.5659999999998</v>
      </c>
      <c r="BC196" s="29">
        <v>8574.5540000000001</v>
      </c>
      <c r="BD196" s="29">
        <v>4551.5569999999998</v>
      </c>
      <c r="BE196" s="29">
        <v>3488.6579999999999</v>
      </c>
      <c r="BF196" s="29">
        <v>11599.083000000001</v>
      </c>
      <c r="BG196" s="29">
        <v>2489.0160000000001</v>
      </c>
      <c r="BH196" s="29">
        <v>5059.8059999999996</v>
      </c>
      <c r="BI196" s="29">
        <v>4416.9520000000002</v>
      </c>
      <c r="BJ196" s="29">
        <v>6303.0249999999996</v>
      </c>
      <c r="BK196" s="29">
        <v>13130.391</v>
      </c>
      <c r="BL196" s="29">
        <v>6142.4639999999999</v>
      </c>
      <c r="BM196" s="29">
        <v>4904.9470000000001</v>
      </c>
      <c r="BN196" s="29">
        <v>8894.66</v>
      </c>
      <c r="BO196" s="29">
        <v>2556.3159999999998</v>
      </c>
      <c r="BP196" s="29">
        <v>2756.9209999999998</v>
      </c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37"/>
      <c r="JE196" s="37"/>
      <c r="JF196" s="37"/>
      <c r="JG196" s="37"/>
      <c r="JH196" s="37"/>
      <c r="JI196" s="37"/>
      <c r="JJ196" s="37"/>
      <c r="JK196" s="37"/>
      <c r="JL196" s="37"/>
      <c r="JM196" s="37"/>
      <c r="JN196" s="37"/>
      <c r="JO196" s="37"/>
      <c r="JP196" s="37"/>
      <c r="JQ196" s="37"/>
      <c r="JR196" s="37"/>
      <c r="JS196" s="37"/>
      <c r="JT196" s="37"/>
      <c r="JU196" s="37"/>
      <c r="JV196" s="37"/>
      <c r="JW196" s="37"/>
      <c r="JX196" s="37"/>
      <c r="JY196" s="37"/>
      <c r="JZ196" s="37"/>
      <c r="KA196" s="37"/>
      <c r="KB196" s="37"/>
      <c r="KC196" s="37"/>
      <c r="KD196" s="37"/>
      <c r="KE196" s="37"/>
      <c r="KF196" s="37"/>
      <c r="KG196" s="37"/>
      <c r="KH196" s="37"/>
      <c r="KI196" s="37"/>
      <c r="KJ196" s="37"/>
      <c r="KK196" s="37"/>
      <c r="KL196" s="37"/>
      <c r="KM196" s="37"/>
      <c r="KN196" s="37"/>
      <c r="KO196" s="37"/>
      <c r="KP196" s="37"/>
      <c r="KQ196" s="37"/>
      <c r="KR196" s="37"/>
      <c r="KS196" s="37"/>
      <c r="KT196" s="37"/>
      <c r="KU196" s="37"/>
      <c r="KV196" s="37"/>
      <c r="KW196" s="37"/>
      <c r="KX196" s="37"/>
      <c r="KY196" s="37"/>
      <c r="KZ196" s="37"/>
      <c r="LA196" s="37"/>
      <c r="LB196" s="37"/>
      <c r="LC196" s="37"/>
      <c r="LD196" s="37"/>
      <c r="LE196" s="37"/>
      <c r="LF196" s="37"/>
      <c r="LG196" s="37"/>
      <c r="LH196" s="37"/>
      <c r="LI196" s="37"/>
      <c r="LJ196" s="37"/>
      <c r="LK196" s="37"/>
      <c r="LL196" s="37"/>
      <c r="LM196" s="37"/>
      <c r="LN196" s="37"/>
      <c r="LO196" s="37"/>
      <c r="LP196" s="37"/>
      <c r="LQ196" s="37"/>
      <c r="LR196" s="37"/>
      <c r="LS196" s="37"/>
      <c r="LT196" s="37"/>
      <c r="LU196" s="37"/>
      <c r="LV196" s="37"/>
      <c r="LW196" s="37"/>
      <c r="LX196" s="37"/>
      <c r="LY196" s="37"/>
      <c r="LZ196" s="37"/>
      <c r="MA196" s="37"/>
      <c r="MB196" s="37"/>
      <c r="MC196" s="37"/>
      <c r="MD196" s="37"/>
      <c r="ME196" s="37"/>
      <c r="MF196" s="37"/>
      <c r="MG196" s="37"/>
      <c r="MH196" s="37"/>
      <c r="MI196" s="37"/>
      <c r="MJ196" s="37"/>
      <c r="MK196" s="37"/>
      <c r="ML196" s="37"/>
      <c r="MM196" s="37"/>
      <c r="MN196" s="37"/>
      <c r="MO196" s="37"/>
      <c r="MP196" s="37"/>
      <c r="MQ196" s="37"/>
      <c r="MR196" s="37"/>
      <c r="MS196" s="37"/>
      <c r="MT196" s="37"/>
      <c r="MU196" s="37"/>
      <c r="MV196" s="37"/>
      <c r="MW196" s="37"/>
      <c r="MX196" s="37"/>
      <c r="MY196" s="37"/>
      <c r="MZ196" s="37"/>
      <c r="NA196" s="37"/>
      <c r="NB196" s="37"/>
      <c r="NC196" s="37"/>
      <c r="ND196" s="37"/>
      <c r="NE196" s="37"/>
      <c r="NF196" s="37"/>
      <c r="NG196" s="37"/>
      <c r="NH196" s="37"/>
      <c r="NI196" s="37"/>
      <c r="NJ196" s="37"/>
      <c r="NK196" s="37"/>
      <c r="NL196" s="37"/>
      <c r="NM196" s="37"/>
      <c r="NN196" s="37"/>
      <c r="NO196" s="37"/>
      <c r="NP196" s="37"/>
      <c r="NQ196" s="37"/>
      <c r="NR196" s="37"/>
      <c r="NS196" s="37"/>
      <c r="NT196" s="37"/>
      <c r="NU196" s="37"/>
      <c r="NV196" s="37"/>
      <c r="NW196" s="37"/>
      <c r="NX196" s="37"/>
      <c r="NY196" s="37"/>
      <c r="NZ196" s="37"/>
      <c r="OA196" s="37"/>
      <c r="OB196" s="37"/>
      <c r="OC196" s="37"/>
      <c r="OD196" s="37"/>
      <c r="OE196" s="37"/>
      <c r="OF196" s="37"/>
      <c r="OG196" s="37"/>
      <c r="OH196" s="37"/>
      <c r="OI196" s="37"/>
      <c r="OJ196" s="37"/>
      <c r="OK196" s="37"/>
      <c r="OL196" s="37"/>
      <c r="OM196" s="12"/>
    </row>
    <row r="197" spans="1:403" s="9" customFormat="1" x14ac:dyDescent="0.25">
      <c r="A197" s="9" t="s">
        <v>79</v>
      </c>
      <c r="B197" s="9" t="s">
        <v>103</v>
      </c>
      <c r="C197" s="31">
        <v>640320.125</v>
      </c>
      <c r="D197" s="31">
        <v>339980.625</v>
      </c>
      <c r="E197" s="31">
        <v>253539.42199999999</v>
      </c>
      <c r="F197" s="31">
        <v>482465.71899999998</v>
      </c>
      <c r="G197" s="31">
        <v>259525.79699999999</v>
      </c>
      <c r="H197" s="31">
        <v>288958.21899999998</v>
      </c>
      <c r="I197" s="31">
        <v>528339.625</v>
      </c>
      <c r="J197" s="31">
        <v>158912.891</v>
      </c>
      <c r="K197" s="31">
        <v>237663.875</v>
      </c>
      <c r="L197" s="31">
        <v>304113.84399999998</v>
      </c>
      <c r="M197" s="31">
        <v>143852.46900000001</v>
      </c>
      <c r="N197" s="31">
        <v>342396.71899999998</v>
      </c>
      <c r="O197" s="31">
        <v>424775.84399999998</v>
      </c>
      <c r="P197" s="31">
        <v>297363.75</v>
      </c>
      <c r="Q197" s="31">
        <v>168272.43799999999</v>
      </c>
      <c r="R197" s="31">
        <v>238885.07800000001</v>
      </c>
      <c r="S197" s="31">
        <v>385336.78100000002</v>
      </c>
      <c r="T197" s="31">
        <v>220590</v>
      </c>
      <c r="U197" s="31">
        <v>231689.516</v>
      </c>
      <c r="V197" s="31">
        <v>153438.859</v>
      </c>
      <c r="W197" s="31">
        <v>262729.93800000002</v>
      </c>
      <c r="X197" s="31">
        <v>202937.40599999999</v>
      </c>
      <c r="Y197" s="31">
        <v>220667.766</v>
      </c>
      <c r="Z197" s="31">
        <v>242388.90599999999</v>
      </c>
      <c r="AA197" s="31">
        <v>685019.375</v>
      </c>
      <c r="AB197" s="31">
        <v>346020.09399999998</v>
      </c>
      <c r="AC197" s="31">
        <v>368398.96899999998</v>
      </c>
      <c r="AD197" s="31">
        <v>245851.09400000001</v>
      </c>
      <c r="AE197" s="31">
        <v>159892.21900000001</v>
      </c>
      <c r="AF197" s="31">
        <v>369950.93800000002</v>
      </c>
      <c r="AG197" s="31">
        <v>193736.92199999999</v>
      </c>
      <c r="AH197" s="31">
        <v>513088.15600000002</v>
      </c>
      <c r="AI197" s="31">
        <v>227219.625</v>
      </c>
      <c r="AJ197" s="31">
        <v>156437.68799999999</v>
      </c>
      <c r="AK197" s="31">
        <v>189677.484</v>
      </c>
      <c r="AL197" s="31">
        <v>397470.34399999998</v>
      </c>
      <c r="AM197" s="31">
        <v>309680.53100000002</v>
      </c>
      <c r="AN197" s="31">
        <v>381776.25</v>
      </c>
      <c r="AO197" s="31">
        <v>227614.75</v>
      </c>
      <c r="AP197" s="31">
        <v>150380.734</v>
      </c>
      <c r="AQ197" s="31">
        <v>241181.09400000001</v>
      </c>
      <c r="AR197" s="31">
        <v>251283.67199999999</v>
      </c>
      <c r="AS197" s="31">
        <v>237872.92199999999</v>
      </c>
      <c r="AT197" s="31">
        <v>297430.56300000002</v>
      </c>
      <c r="AU197" s="31">
        <v>268598.53100000002</v>
      </c>
      <c r="AV197" s="31">
        <v>405404</v>
      </c>
      <c r="AW197" s="31">
        <v>237998.57800000001</v>
      </c>
      <c r="AX197" s="31">
        <v>314597.03100000002</v>
      </c>
      <c r="AY197" s="31">
        <v>433055.625</v>
      </c>
      <c r="AZ197" s="31">
        <v>423584.34399999998</v>
      </c>
      <c r="BA197" s="31">
        <v>241392.641</v>
      </c>
      <c r="BB197" s="31">
        <v>193360.71900000001</v>
      </c>
      <c r="BC197" s="31">
        <v>418440.56300000002</v>
      </c>
      <c r="BD197" s="31">
        <v>150261.141</v>
      </c>
      <c r="BE197" s="31">
        <v>98276.093999999997</v>
      </c>
      <c r="BF197" s="31">
        <v>441804.59399999998</v>
      </c>
      <c r="BG197" s="31">
        <v>192798.93799999999</v>
      </c>
      <c r="BH197" s="31">
        <v>184921.5</v>
      </c>
      <c r="BI197" s="31">
        <v>312904.96899999998</v>
      </c>
      <c r="BJ197" s="31">
        <v>156314.68799999999</v>
      </c>
      <c r="BK197" s="31">
        <v>262569.375</v>
      </c>
      <c r="BL197" s="31">
        <v>205093.29699999999</v>
      </c>
      <c r="BM197" s="31">
        <v>181431.28099999999</v>
      </c>
      <c r="BN197" s="31">
        <v>320944.43800000002</v>
      </c>
      <c r="BO197" s="31">
        <v>335873.18800000002</v>
      </c>
      <c r="BP197" s="31">
        <v>168431.75</v>
      </c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  <c r="IX197" s="37"/>
      <c r="IY197" s="37"/>
      <c r="IZ197" s="37"/>
      <c r="JA197" s="37"/>
      <c r="JB197" s="37"/>
      <c r="JC197" s="37"/>
      <c r="JD197" s="37"/>
      <c r="JE197" s="37"/>
      <c r="JF197" s="37"/>
      <c r="JG197" s="37"/>
      <c r="JH197" s="37"/>
      <c r="JI197" s="37"/>
      <c r="JJ197" s="37"/>
      <c r="JK197" s="37"/>
      <c r="JL197" s="37"/>
      <c r="JM197" s="37"/>
      <c r="JN197" s="37"/>
      <c r="JO197" s="37"/>
      <c r="JP197" s="37"/>
      <c r="JQ197" s="37"/>
      <c r="JR197" s="37"/>
      <c r="JS197" s="37"/>
      <c r="JT197" s="37"/>
      <c r="JU197" s="37"/>
      <c r="JV197" s="37"/>
      <c r="JW197" s="37"/>
      <c r="JX197" s="37"/>
      <c r="JY197" s="37"/>
      <c r="JZ197" s="37"/>
      <c r="KA197" s="37"/>
      <c r="KB197" s="37"/>
      <c r="KC197" s="37"/>
      <c r="KD197" s="37"/>
      <c r="KE197" s="37"/>
      <c r="KF197" s="37"/>
      <c r="KG197" s="37"/>
      <c r="KH197" s="37"/>
      <c r="KI197" s="37"/>
      <c r="KJ197" s="37"/>
      <c r="KK197" s="37"/>
      <c r="KL197" s="37"/>
      <c r="KM197" s="37"/>
      <c r="KN197" s="37"/>
      <c r="KO197" s="37"/>
      <c r="KP197" s="37"/>
      <c r="KQ197" s="37"/>
      <c r="KR197" s="37"/>
      <c r="KS197" s="37"/>
      <c r="KT197" s="37"/>
      <c r="KU197" s="37"/>
      <c r="KV197" s="37"/>
      <c r="KW197" s="37"/>
      <c r="KX197" s="37"/>
      <c r="KY197" s="37"/>
      <c r="KZ197" s="37"/>
      <c r="LA197" s="37"/>
      <c r="LB197" s="37"/>
      <c r="LC197" s="37"/>
      <c r="LD197" s="37"/>
      <c r="LE197" s="37"/>
      <c r="LF197" s="37"/>
      <c r="LG197" s="37"/>
      <c r="LH197" s="37"/>
      <c r="LI197" s="37"/>
      <c r="LJ197" s="37"/>
      <c r="LK197" s="37"/>
      <c r="LL197" s="37"/>
      <c r="LM197" s="37"/>
      <c r="LN197" s="37"/>
      <c r="LO197" s="37"/>
      <c r="LP197" s="37"/>
      <c r="LQ197" s="37"/>
      <c r="LR197" s="37"/>
      <c r="LS197" s="37"/>
      <c r="LT197" s="37"/>
      <c r="LU197" s="37"/>
      <c r="LV197" s="37"/>
      <c r="LW197" s="37"/>
      <c r="LX197" s="37"/>
      <c r="LY197" s="37"/>
      <c r="LZ197" s="37"/>
      <c r="MA197" s="37"/>
      <c r="MB197" s="37"/>
      <c r="MC197" s="37"/>
      <c r="MD197" s="37"/>
      <c r="ME197" s="37"/>
      <c r="MF197" s="37"/>
      <c r="MG197" s="37"/>
      <c r="MH197" s="37"/>
      <c r="MI197" s="37"/>
      <c r="MJ197" s="37"/>
      <c r="MK197" s="37"/>
      <c r="ML197" s="37"/>
      <c r="MM197" s="37"/>
      <c r="MN197" s="37"/>
      <c r="MO197" s="37"/>
      <c r="MP197" s="37"/>
      <c r="MQ197" s="37"/>
      <c r="MR197" s="37"/>
      <c r="MS197" s="37"/>
      <c r="MT197" s="37"/>
      <c r="MU197" s="37"/>
      <c r="MV197" s="37"/>
      <c r="MW197" s="37"/>
      <c r="MX197" s="37"/>
      <c r="MY197" s="37"/>
      <c r="MZ197" s="37"/>
      <c r="NA197" s="37"/>
      <c r="NB197" s="37"/>
      <c r="NC197" s="37"/>
      <c r="ND197" s="37"/>
      <c r="NE197" s="37"/>
      <c r="NF197" s="37"/>
      <c r="NG197" s="37"/>
      <c r="NH197" s="37"/>
      <c r="NI197" s="37"/>
      <c r="NJ197" s="37"/>
      <c r="NK197" s="37"/>
      <c r="NL197" s="37"/>
      <c r="NM197" s="37"/>
      <c r="NN197" s="37"/>
      <c r="NO197" s="37"/>
      <c r="NP197" s="37"/>
      <c r="NQ197" s="37"/>
      <c r="NR197" s="37"/>
      <c r="NS197" s="37"/>
      <c r="NT197" s="37"/>
      <c r="NU197" s="37"/>
      <c r="NV197" s="37"/>
      <c r="NW197" s="37"/>
      <c r="NX197" s="37"/>
      <c r="NY197" s="37"/>
      <c r="NZ197" s="37"/>
      <c r="OA197" s="37"/>
      <c r="OB197" s="37"/>
      <c r="OC197" s="37"/>
      <c r="OD197" s="37"/>
      <c r="OE197" s="37"/>
      <c r="OF197" s="37"/>
      <c r="OG197" s="37"/>
      <c r="OH197" s="37"/>
      <c r="OI197" s="37"/>
      <c r="OJ197" s="37"/>
      <c r="OK197" s="37"/>
      <c r="OL197" s="37"/>
      <c r="OM197" s="10"/>
    </row>
    <row r="198" spans="1:403" s="11" customFormat="1" x14ac:dyDescent="0.25">
      <c r="A198" s="11" t="s">
        <v>79</v>
      </c>
      <c r="B198" s="11" t="s">
        <v>104</v>
      </c>
      <c r="C198" s="29">
        <v>2830097.5</v>
      </c>
      <c r="D198" s="29">
        <v>1854371.5</v>
      </c>
      <c r="E198" s="29">
        <v>1213399.375</v>
      </c>
      <c r="F198" s="29">
        <v>2126307.75</v>
      </c>
      <c r="G198" s="29">
        <v>1264374.125</v>
      </c>
      <c r="H198" s="29">
        <v>1616471.125</v>
      </c>
      <c r="I198" s="29">
        <v>2692344.75</v>
      </c>
      <c r="J198" s="29">
        <v>1054319.5</v>
      </c>
      <c r="K198" s="29">
        <v>1322208.375</v>
      </c>
      <c r="L198" s="29">
        <v>1753109.625</v>
      </c>
      <c r="M198" s="29">
        <v>963429</v>
      </c>
      <c r="N198" s="29">
        <v>2028754.375</v>
      </c>
      <c r="O198" s="29">
        <v>2222094.75</v>
      </c>
      <c r="P198" s="29">
        <v>1636751.625</v>
      </c>
      <c r="Q198" s="29">
        <v>1214162.75</v>
      </c>
      <c r="R198" s="29">
        <v>1439867.375</v>
      </c>
      <c r="S198" s="29">
        <v>1920127.375</v>
      </c>
      <c r="T198" s="29">
        <v>1392503.75</v>
      </c>
      <c r="U198" s="29">
        <v>1687382.5</v>
      </c>
      <c r="V198" s="29">
        <v>1098783</v>
      </c>
      <c r="W198" s="29">
        <v>1443838.25</v>
      </c>
      <c r="X198" s="29">
        <v>1537313.25</v>
      </c>
      <c r="Y198" s="29">
        <v>1444034.25</v>
      </c>
      <c r="Z198" s="29">
        <v>1428291.75</v>
      </c>
      <c r="AA198" s="29">
        <v>2905617</v>
      </c>
      <c r="AB198" s="29">
        <v>1736724.25</v>
      </c>
      <c r="AC198" s="29">
        <v>1641109.375</v>
      </c>
      <c r="AD198" s="29">
        <v>1874092.5</v>
      </c>
      <c r="AE198" s="29">
        <v>1102401.25</v>
      </c>
      <c r="AF198" s="29">
        <v>2139510.75</v>
      </c>
      <c r="AG198" s="29">
        <v>1332558.125</v>
      </c>
      <c r="AH198" s="29">
        <v>2021593.125</v>
      </c>
      <c r="AI198" s="29">
        <v>1538357.875</v>
      </c>
      <c r="AJ198" s="29">
        <v>1078348.875</v>
      </c>
      <c r="AK198" s="29">
        <v>1440656.125</v>
      </c>
      <c r="AL198" s="29">
        <v>2025155.375</v>
      </c>
      <c r="AM198" s="29">
        <v>1630353.625</v>
      </c>
      <c r="AN198" s="29">
        <v>1795105.5</v>
      </c>
      <c r="AO198" s="29">
        <v>1788208</v>
      </c>
      <c r="AP198" s="29">
        <v>1033234.688</v>
      </c>
      <c r="AQ198" s="29">
        <v>1438217.5</v>
      </c>
      <c r="AR198" s="29">
        <v>1675259.875</v>
      </c>
      <c r="AS198" s="29">
        <v>1431200</v>
      </c>
      <c r="AT198" s="29">
        <v>1828320.25</v>
      </c>
      <c r="AU198" s="29">
        <v>1962156.125</v>
      </c>
      <c r="AV198" s="29">
        <v>2352860</v>
      </c>
      <c r="AW198" s="29">
        <v>1590332.125</v>
      </c>
      <c r="AX198" s="29">
        <v>2004274.625</v>
      </c>
      <c r="AY198" s="29">
        <v>2163171.75</v>
      </c>
      <c r="AZ198" s="29">
        <v>2042310.375</v>
      </c>
      <c r="BA198" s="29">
        <v>1506953.5</v>
      </c>
      <c r="BB198" s="29">
        <v>1041706.75</v>
      </c>
      <c r="BC198" s="29">
        <v>2109526.5</v>
      </c>
      <c r="BD198" s="29">
        <v>1029388.625</v>
      </c>
      <c r="BE198" s="29">
        <v>728537</v>
      </c>
      <c r="BF198" s="29">
        <v>2213785.5</v>
      </c>
      <c r="BG198" s="29">
        <v>1239892.125</v>
      </c>
      <c r="BH198" s="29">
        <v>1032469.563</v>
      </c>
      <c r="BI198" s="29">
        <v>2003592.5</v>
      </c>
      <c r="BJ198" s="29">
        <v>1242065</v>
      </c>
      <c r="BK198" s="29">
        <v>1833325.625</v>
      </c>
      <c r="BL198" s="29">
        <v>1290327.125</v>
      </c>
      <c r="BM198" s="29">
        <v>1071258.875</v>
      </c>
      <c r="BN198" s="29">
        <v>1922018</v>
      </c>
      <c r="BO198" s="29">
        <v>2122334.75</v>
      </c>
      <c r="BP198" s="29">
        <v>1127180.25</v>
      </c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  <c r="IX198" s="37"/>
      <c r="IY198" s="37"/>
      <c r="IZ198" s="37"/>
      <c r="JA198" s="37"/>
      <c r="JB198" s="37"/>
      <c r="JC198" s="37"/>
      <c r="JD198" s="37"/>
      <c r="JE198" s="37"/>
      <c r="JF198" s="37"/>
      <c r="JG198" s="37"/>
      <c r="JH198" s="37"/>
      <c r="JI198" s="37"/>
      <c r="JJ198" s="37"/>
      <c r="JK198" s="37"/>
      <c r="JL198" s="37"/>
      <c r="JM198" s="37"/>
      <c r="JN198" s="37"/>
      <c r="JO198" s="37"/>
      <c r="JP198" s="37"/>
      <c r="JQ198" s="37"/>
      <c r="JR198" s="37"/>
      <c r="JS198" s="37"/>
      <c r="JT198" s="37"/>
      <c r="JU198" s="37"/>
      <c r="JV198" s="37"/>
      <c r="JW198" s="37"/>
      <c r="JX198" s="37"/>
      <c r="JY198" s="37"/>
      <c r="JZ198" s="37"/>
      <c r="KA198" s="37"/>
      <c r="KB198" s="37"/>
      <c r="KC198" s="37"/>
      <c r="KD198" s="37"/>
      <c r="KE198" s="37"/>
      <c r="KF198" s="37"/>
      <c r="KG198" s="37"/>
      <c r="KH198" s="37"/>
      <c r="KI198" s="37"/>
      <c r="KJ198" s="37"/>
      <c r="KK198" s="37"/>
      <c r="KL198" s="37"/>
      <c r="KM198" s="37"/>
      <c r="KN198" s="37"/>
      <c r="KO198" s="37"/>
      <c r="KP198" s="37"/>
      <c r="KQ198" s="37"/>
      <c r="KR198" s="37"/>
      <c r="KS198" s="37"/>
      <c r="KT198" s="37"/>
      <c r="KU198" s="37"/>
      <c r="KV198" s="37"/>
      <c r="KW198" s="37"/>
      <c r="KX198" s="37"/>
      <c r="KY198" s="37"/>
      <c r="KZ198" s="37"/>
      <c r="LA198" s="37"/>
      <c r="LB198" s="37"/>
      <c r="LC198" s="37"/>
      <c r="LD198" s="37"/>
      <c r="LE198" s="37"/>
      <c r="LF198" s="37"/>
      <c r="LG198" s="37"/>
      <c r="LH198" s="37"/>
      <c r="LI198" s="37"/>
      <c r="LJ198" s="37"/>
      <c r="LK198" s="37"/>
      <c r="LL198" s="37"/>
      <c r="LM198" s="37"/>
      <c r="LN198" s="37"/>
      <c r="LO198" s="37"/>
      <c r="LP198" s="37"/>
      <c r="LQ198" s="37"/>
      <c r="LR198" s="37"/>
      <c r="LS198" s="37"/>
      <c r="LT198" s="37"/>
      <c r="LU198" s="37"/>
      <c r="LV198" s="37"/>
      <c r="LW198" s="37"/>
      <c r="LX198" s="37"/>
      <c r="LY198" s="37"/>
      <c r="LZ198" s="37"/>
      <c r="MA198" s="37"/>
      <c r="MB198" s="37"/>
      <c r="MC198" s="37"/>
      <c r="MD198" s="37"/>
      <c r="ME198" s="37"/>
      <c r="MF198" s="37"/>
      <c r="MG198" s="37"/>
      <c r="MH198" s="37"/>
      <c r="MI198" s="37"/>
      <c r="MJ198" s="37"/>
      <c r="MK198" s="37"/>
      <c r="ML198" s="37"/>
      <c r="MM198" s="37"/>
      <c r="MN198" s="37"/>
      <c r="MO198" s="37"/>
      <c r="MP198" s="37"/>
      <c r="MQ198" s="37"/>
      <c r="MR198" s="37"/>
      <c r="MS198" s="37"/>
      <c r="MT198" s="37"/>
      <c r="MU198" s="37"/>
      <c r="MV198" s="37"/>
      <c r="MW198" s="37"/>
      <c r="MX198" s="37"/>
      <c r="MY198" s="37"/>
      <c r="MZ198" s="37"/>
      <c r="NA198" s="37"/>
      <c r="NB198" s="37"/>
      <c r="NC198" s="37"/>
      <c r="ND198" s="37"/>
      <c r="NE198" s="37"/>
      <c r="NF198" s="37"/>
      <c r="NG198" s="37"/>
      <c r="NH198" s="37"/>
      <c r="NI198" s="37"/>
      <c r="NJ198" s="37"/>
      <c r="NK198" s="37"/>
      <c r="NL198" s="37"/>
      <c r="NM198" s="37"/>
      <c r="NN198" s="37"/>
      <c r="NO198" s="37"/>
      <c r="NP198" s="37"/>
      <c r="NQ198" s="37"/>
      <c r="NR198" s="37"/>
      <c r="NS198" s="37"/>
      <c r="NT198" s="37"/>
      <c r="NU198" s="37"/>
      <c r="NV198" s="37"/>
      <c r="NW198" s="37"/>
      <c r="NX198" s="37"/>
      <c r="NY198" s="37"/>
      <c r="NZ198" s="37"/>
      <c r="OA198" s="37"/>
      <c r="OB198" s="37"/>
      <c r="OC198" s="37"/>
      <c r="OD198" s="37"/>
      <c r="OE198" s="37"/>
      <c r="OF198" s="37"/>
      <c r="OG198" s="37"/>
      <c r="OH198" s="37"/>
      <c r="OI198" s="37"/>
      <c r="OJ198" s="37"/>
      <c r="OK198" s="37"/>
      <c r="OL198" s="37"/>
      <c r="OM198" s="12"/>
    </row>
    <row r="199" spans="1:403" s="9" customFormat="1" x14ac:dyDescent="0.25">
      <c r="A199" s="9" t="s">
        <v>79</v>
      </c>
      <c r="B199" s="9" t="s">
        <v>105</v>
      </c>
      <c r="C199" s="31">
        <v>2275070.75</v>
      </c>
      <c r="D199" s="31">
        <v>1133932.25</v>
      </c>
      <c r="E199" s="31">
        <v>730287.5</v>
      </c>
      <c r="F199" s="31">
        <v>1442748.625</v>
      </c>
      <c r="G199" s="31">
        <v>574155.875</v>
      </c>
      <c r="H199" s="31">
        <v>1133533.375</v>
      </c>
      <c r="I199" s="31">
        <v>1932913.75</v>
      </c>
      <c r="J199" s="31">
        <v>967169.875</v>
      </c>
      <c r="K199" s="31">
        <v>1069219.625</v>
      </c>
      <c r="L199" s="31">
        <v>1181138.875</v>
      </c>
      <c r="M199" s="31">
        <v>577820.125</v>
      </c>
      <c r="N199" s="31">
        <v>1335520.625</v>
      </c>
      <c r="O199" s="31">
        <v>1951348.875</v>
      </c>
      <c r="P199" s="31">
        <v>1088700.875</v>
      </c>
      <c r="Q199" s="31">
        <v>788470.68799999997</v>
      </c>
      <c r="R199" s="31">
        <v>1450749.25</v>
      </c>
      <c r="S199" s="31">
        <v>1306612.625</v>
      </c>
      <c r="T199" s="31">
        <v>762707.18799999997</v>
      </c>
      <c r="U199" s="31">
        <v>1473859.875</v>
      </c>
      <c r="V199" s="31">
        <v>638928.625</v>
      </c>
      <c r="W199" s="31">
        <v>977085.43799999997</v>
      </c>
      <c r="X199" s="31">
        <v>1571307.625</v>
      </c>
      <c r="Y199" s="31">
        <v>1370538.125</v>
      </c>
      <c r="Z199" s="31">
        <v>1070546.5</v>
      </c>
      <c r="AA199" s="31">
        <v>1674868.25</v>
      </c>
      <c r="AB199" s="31">
        <v>1268345.625</v>
      </c>
      <c r="AC199" s="31">
        <v>1051796.5</v>
      </c>
      <c r="AD199" s="31">
        <v>2314920.5</v>
      </c>
      <c r="AE199" s="31">
        <v>775147.31299999997</v>
      </c>
      <c r="AF199" s="31">
        <v>1960794.375</v>
      </c>
      <c r="AG199" s="31">
        <v>1083951.125</v>
      </c>
      <c r="AH199" s="31">
        <v>1235042.75</v>
      </c>
      <c r="AI199" s="31">
        <v>1770564.5</v>
      </c>
      <c r="AJ199" s="31">
        <v>1079792.375</v>
      </c>
      <c r="AK199" s="31">
        <v>2157836.25</v>
      </c>
      <c r="AL199" s="31">
        <v>1268593</v>
      </c>
      <c r="AM199" s="31">
        <v>1270148.125</v>
      </c>
      <c r="AN199" s="31">
        <v>1741348.375</v>
      </c>
      <c r="AO199" s="31">
        <v>1315245.375</v>
      </c>
      <c r="AP199" s="31">
        <v>719547.375</v>
      </c>
      <c r="AQ199" s="31">
        <v>1702876</v>
      </c>
      <c r="AR199" s="31">
        <v>1405961.625</v>
      </c>
      <c r="AS199" s="31">
        <v>2089131</v>
      </c>
      <c r="AT199" s="31">
        <v>1670568.25</v>
      </c>
      <c r="AU199" s="31">
        <v>2213066.5</v>
      </c>
      <c r="AV199" s="31">
        <v>2208224.25</v>
      </c>
      <c r="AW199" s="31">
        <v>1200904.875</v>
      </c>
      <c r="AX199" s="31">
        <v>1174453</v>
      </c>
      <c r="AY199" s="31">
        <v>2467740.25</v>
      </c>
      <c r="AZ199" s="31">
        <v>1451247.125</v>
      </c>
      <c r="BA199" s="31">
        <v>1162435.375</v>
      </c>
      <c r="BB199" s="31">
        <v>815557.625</v>
      </c>
      <c r="BC199" s="31">
        <v>1970564.125</v>
      </c>
      <c r="BD199" s="31">
        <v>825961.875</v>
      </c>
      <c r="BE199" s="31">
        <v>544611.93799999997</v>
      </c>
      <c r="BF199" s="31">
        <v>1658491.25</v>
      </c>
      <c r="BG199" s="31">
        <v>587911.125</v>
      </c>
      <c r="BH199" s="31">
        <v>1178290.625</v>
      </c>
      <c r="BI199" s="31">
        <v>1394660</v>
      </c>
      <c r="BJ199" s="31">
        <v>1188261.875</v>
      </c>
      <c r="BK199" s="31">
        <v>1397401.25</v>
      </c>
      <c r="BL199" s="31">
        <v>759004.125</v>
      </c>
      <c r="BM199" s="31">
        <v>629997.375</v>
      </c>
      <c r="BN199" s="31">
        <v>1699725.25</v>
      </c>
      <c r="BO199" s="31">
        <v>1339174.25</v>
      </c>
      <c r="BP199" s="31">
        <v>1136047.375</v>
      </c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  <c r="IX199" s="37"/>
      <c r="IY199" s="37"/>
      <c r="IZ199" s="37"/>
      <c r="JA199" s="37"/>
      <c r="JB199" s="37"/>
      <c r="JC199" s="37"/>
      <c r="JD199" s="37"/>
      <c r="JE199" s="37"/>
      <c r="JF199" s="37"/>
      <c r="JG199" s="37"/>
      <c r="JH199" s="37"/>
      <c r="JI199" s="37"/>
      <c r="JJ199" s="37"/>
      <c r="JK199" s="37"/>
      <c r="JL199" s="37"/>
      <c r="JM199" s="37"/>
      <c r="JN199" s="37"/>
      <c r="JO199" s="37"/>
      <c r="JP199" s="37"/>
      <c r="JQ199" s="37"/>
      <c r="JR199" s="37"/>
      <c r="JS199" s="37"/>
      <c r="JT199" s="37"/>
      <c r="JU199" s="37"/>
      <c r="JV199" s="37"/>
      <c r="JW199" s="37"/>
      <c r="JX199" s="37"/>
      <c r="JY199" s="37"/>
      <c r="JZ199" s="37"/>
      <c r="KA199" s="37"/>
      <c r="KB199" s="37"/>
      <c r="KC199" s="37"/>
      <c r="KD199" s="37"/>
      <c r="KE199" s="37"/>
      <c r="KF199" s="37"/>
      <c r="KG199" s="37"/>
      <c r="KH199" s="37"/>
      <c r="KI199" s="37"/>
      <c r="KJ199" s="37"/>
      <c r="KK199" s="37"/>
      <c r="KL199" s="37"/>
      <c r="KM199" s="37"/>
      <c r="KN199" s="37"/>
      <c r="KO199" s="37"/>
      <c r="KP199" s="37"/>
      <c r="KQ199" s="37"/>
      <c r="KR199" s="37"/>
      <c r="KS199" s="37"/>
      <c r="KT199" s="37"/>
      <c r="KU199" s="37"/>
      <c r="KV199" s="37"/>
      <c r="KW199" s="37"/>
      <c r="KX199" s="37"/>
      <c r="KY199" s="37"/>
      <c r="KZ199" s="37"/>
      <c r="LA199" s="37"/>
      <c r="LB199" s="37"/>
      <c r="LC199" s="37"/>
      <c r="LD199" s="37"/>
      <c r="LE199" s="37"/>
      <c r="LF199" s="37"/>
      <c r="LG199" s="37"/>
      <c r="LH199" s="37"/>
      <c r="LI199" s="37"/>
      <c r="LJ199" s="37"/>
      <c r="LK199" s="37"/>
      <c r="LL199" s="37"/>
      <c r="LM199" s="37"/>
      <c r="LN199" s="37"/>
      <c r="LO199" s="37"/>
      <c r="LP199" s="37"/>
      <c r="LQ199" s="37"/>
      <c r="LR199" s="37"/>
      <c r="LS199" s="37"/>
      <c r="LT199" s="37"/>
      <c r="LU199" s="37"/>
      <c r="LV199" s="37"/>
      <c r="LW199" s="37"/>
      <c r="LX199" s="37"/>
      <c r="LY199" s="37"/>
      <c r="LZ199" s="37"/>
      <c r="MA199" s="37"/>
      <c r="MB199" s="37"/>
      <c r="MC199" s="37"/>
      <c r="MD199" s="37"/>
      <c r="ME199" s="37"/>
      <c r="MF199" s="37"/>
      <c r="MG199" s="37"/>
      <c r="MH199" s="37"/>
      <c r="MI199" s="37"/>
      <c r="MJ199" s="37"/>
      <c r="MK199" s="37"/>
      <c r="ML199" s="37"/>
      <c r="MM199" s="37"/>
      <c r="MN199" s="37"/>
      <c r="MO199" s="37"/>
      <c r="MP199" s="37"/>
      <c r="MQ199" s="37"/>
      <c r="MR199" s="37"/>
      <c r="MS199" s="37"/>
      <c r="MT199" s="37"/>
      <c r="MU199" s="37"/>
      <c r="MV199" s="37"/>
      <c r="MW199" s="37"/>
      <c r="MX199" s="37"/>
      <c r="MY199" s="37"/>
      <c r="MZ199" s="37"/>
      <c r="NA199" s="37"/>
      <c r="NB199" s="37"/>
      <c r="NC199" s="37"/>
      <c r="ND199" s="37"/>
      <c r="NE199" s="37"/>
      <c r="NF199" s="37"/>
      <c r="NG199" s="37"/>
      <c r="NH199" s="37"/>
      <c r="NI199" s="37"/>
      <c r="NJ199" s="37"/>
      <c r="NK199" s="37"/>
      <c r="NL199" s="37"/>
      <c r="NM199" s="37"/>
      <c r="NN199" s="37"/>
      <c r="NO199" s="37"/>
      <c r="NP199" s="37"/>
      <c r="NQ199" s="37"/>
      <c r="NR199" s="37"/>
      <c r="NS199" s="37"/>
      <c r="NT199" s="37"/>
      <c r="NU199" s="37"/>
      <c r="NV199" s="37"/>
      <c r="NW199" s="37"/>
      <c r="NX199" s="37"/>
      <c r="NY199" s="37"/>
      <c r="NZ199" s="37"/>
      <c r="OA199" s="37"/>
      <c r="OB199" s="37"/>
      <c r="OC199" s="37"/>
      <c r="OD199" s="37"/>
      <c r="OE199" s="37"/>
      <c r="OF199" s="37"/>
      <c r="OG199" s="37"/>
      <c r="OH199" s="37"/>
      <c r="OI199" s="37"/>
      <c r="OJ199" s="37"/>
      <c r="OK199" s="37"/>
      <c r="OL199" s="37"/>
      <c r="OM199" s="10"/>
    </row>
    <row r="200" spans="1:403" s="11" customFormat="1" x14ac:dyDescent="0.25">
      <c r="A200" s="11" t="s">
        <v>79</v>
      </c>
      <c r="B200" s="11" t="s">
        <v>137</v>
      </c>
      <c r="C200" s="29">
        <v>609701.68799999997</v>
      </c>
      <c r="D200" s="29">
        <v>400744.65600000002</v>
      </c>
      <c r="E200" s="29">
        <v>123370.016</v>
      </c>
      <c r="F200" s="29">
        <v>422914.03100000002</v>
      </c>
      <c r="G200" s="29">
        <v>89867.906000000003</v>
      </c>
      <c r="H200" s="29">
        <v>287322.43800000002</v>
      </c>
      <c r="I200" s="29">
        <v>623647.68799999997</v>
      </c>
      <c r="J200" s="29">
        <v>249693.70300000001</v>
      </c>
      <c r="K200" s="29">
        <v>305824.28100000002</v>
      </c>
      <c r="L200" s="29">
        <v>335880.875</v>
      </c>
      <c r="M200" s="29">
        <v>94757.085999999996</v>
      </c>
      <c r="N200" s="29">
        <v>432568.09399999998</v>
      </c>
      <c r="O200" s="29">
        <v>718024.81299999997</v>
      </c>
      <c r="P200" s="29">
        <v>250864.09400000001</v>
      </c>
      <c r="Q200" s="29">
        <v>228874.234</v>
      </c>
      <c r="R200" s="29">
        <v>489368</v>
      </c>
      <c r="S200" s="29">
        <v>310422.40600000002</v>
      </c>
      <c r="T200" s="29">
        <v>156027.15599999999</v>
      </c>
      <c r="U200" s="29">
        <v>529484.81299999997</v>
      </c>
      <c r="V200" s="29">
        <v>100757.586</v>
      </c>
      <c r="W200" s="29">
        <v>677816.25</v>
      </c>
      <c r="X200" s="29">
        <v>801347.875</v>
      </c>
      <c r="Y200" s="29">
        <v>1109113.75</v>
      </c>
      <c r="Z200" s="29">
        <v>834272.5</v>
      </c>
      <c r="AA200" s="29">
        <v>523528.375</v>
      </c>
      <c r="AB200" s="29">
        <v>763709.18799999997</v>
      </c>
      <c r="AC200" s="29">
        <v>592981.81299999997</v>
      </c>
      <c r="AD200" s="29">
        <v>2258257</v>
      </c>
      <c r="AE200" s="29">
        <v>786169.75</v>
      </c>
      <c r="AF200" s="29">
        <v>731223.875</v>
      </c>
      <c r="AG200" s="29">
        <v>780532.31299999997</v>
      </c>
      <c r="AH200" s="29">
        <v>509930.15600000002</v>
      </c>
      <c r="AI200" s="29">
        <v>998224.81299999997</v>
      </c>
      <c r="AJ200" s="29">
        <v>925628.875</v>
      </c>
      <c r="AK200" s="29">
        <v>1303122.375</v>
      </c>
      <c r="AL200" s="29">
        <v>727558</v>
      </c>
      <c r="AM200" s="29">
        <v>855445.56299999997</v>
      </c>
      <c r="AN200" s="29">
        <v>943412.875</v>
      </c>
      <c r="AO200" s="29">
        <v>644549.25</v>
      </c>
      <c r="AP200" s="29">
        <v>198291.891</v>
      </c>
      <c r="AQ200" s="29">
        <v>1441837.125</v>
      </c>
      <c r="AR200" s="29">
        <v>840164.875</v>
      </c>
      <c r="AS200" s="29">
        <v>1853115.25</v>
      </c>
      <c r="AT200" s="29">
        <v>1033973.563</v>
      </c>
      <c r="AU200" s="29">
        <v>1373256.625</v>
      </c>
      <c r="AV200" s="29">
        <v>1201475.75</v>
      </c>
      <c r="AW200" s="29">
        <v>651542.25</v>
      </c>
      <c r="AX200" s="29">
        <v>543572.68799999997</v>
      </c>
      <c r="AY200" s="29">
        <v>1593585.75</v>
      </c>
      <c r="AZ200" s="29">
        <v>578623.68799999997</v>
      </c>
      <c r="BA200" s="29">
        <v>670118.68799999997</v>
      </c>
      <c r="BB200" s="29">
        <v>494687.90600000002</v>
      </c>
      <c r="BC200" s="29">
        <v>955426</v>
      </c>
      <c r="BD200" s="29">
        <v>368059.56300000002</v>
      </c>
      <c r="BE200" s="29">
        <v>223191.641</v>
      </c>
      <c r="BF200" s="29">
        <v>782379.5</v>
      </c>
      <c r="BG200" s="29">
        <v>222738</v>
      </c>
      <c r="BH200" s="29">
        <v>718653.875</v>
      </c>
      <c r="BI200" s="29">
        <v>787032.25</v>
      </c>
      <c r="BJ200" s="29">
        <v>583142.125</v>
      </c>
      <c r="BK200" s="29">
        <v>603005.5</v>
      </c>
      <c r="BL200" s="29">
        <v>395192.40600000002</v>
      </c>
      <c r="BM200" s="29">
        <v>338915.46899999998</v>
      </c>
      <c r="BN200" s="29">
        <v>777984.43799999997</v>
      </c>
      <c r="BO200" s="29">
        <v>499828.15600000002</v>
      </c>
      <c r="BP200" s="29">
        <v>724776.43799999997</v>
      </c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  <c r="IX200" s="37"/>
      <c r="IY200" s="37"/>
      <c r="IZ200" s="37"/>
      <c r="JA200" s="37"/>
      <c r="JB200" s="37"/>
      <c r="JC200" s="37"/>
      <c r="JD200" s="37"/>
      <c r="JE200" s="37"/>
      <c r="JF200" s="37"/>
      <c r="JG200" s="37"/>
      <c r="JH200" s="37"/>
      <c r="JI200" s="37"/>
      <c r="JJ200" s="37"/>
      <c r="JK200" s="37"/>
      <c r="JL200" s="37"/>
      <c r="JM200" s="37"/>
      <c r="JN200" s="37"/>
      <c r="JO200" s="37"/>
      <c r="JP200" s="37"/>
      <c r="JQ200" s="37"/>
      <c r="JR200" s="37"/>
      <c r="JS200" s="37"/>
      <c r="JT200" s="37"/>
      <c r="JU200" s="37"/>
      <c r="JV200" s="37"/>
      <c r="JW200" s="37"/>
      <c r="JX200" s="37"/>
      <c r="JY200" s="37"/>
      <c r="JZ200" s="37"/>
      <c r="KA200" s="37"/>
      <c r="KB200" s="37"/>
      <c r="KC200" s="37"/>
      <c r="KD200" s="37"/>
      <c r="KE200" s="37"/>
      <c r="KF200" s="37"/>
      <c r="KG200" s="37"/>
      <c r="KH200" s="37"/>
      <c r="KI200" s="37"/>
      <c r="KJ200" s="37"/>
      <c r="KK200" s="37"/>
      <c r="KL200" s="37"/>
      <c r="KM200" s="37"/>
      <c r="KN200" s="37"/>
      <c r="KO200" s="37"/>
      <c r="KP200" s="37"/>
      <c r="KQ200" s="37"/>
      <c r="KR200" s="37"/>
      <c r="KS200" s="37"/>
      <c r="KT200" s="37"/>
      <c r="KU200" s="37"/>
      <c r="KV200" s="37"/>
      <c r="KW200" s="37"/>
      <c r="KX200" s="37"/>
      <c r="KY200" s="37"/>
      <c r="KZ200" s="37"/>
      <c r="LA200" s="37"/>
      <c r="LB200" s="37"/>
      <c r="LC200" s="37"/>
      <c r="LD200" s="37"/>
      <c r="LE200" s="37"/>
      <c r="LF200" s="37"/>
      <c r="LG200" s="37"/>
      <c r="LH200" s="37"/>
      <c r="LI200" s="37"/>
      <c r="LJ200" s="37"/>
      <c r="LK200" s="37"/>
      <c r="LL200" s="37"/>
      <c r="LM200" s="37"/>
      <c r="LN200" s="37"/>
      <c r="LO200" s="37"/>
      <c r="LP200" s="37"/>
      <c r="LQ200" s="37"/>
      <c r="LR200" s="37"/>
      <c r="LS200" s="37"/>
      <c r="LT200" s="37"/>
      <c r="LU200" s="37"/>
      <c r="LV200" s="37"/>
      <c r="LW200" s="37"/>
      <c r="LX200" s="37"/>
      <c r="LY200" s="37"/>
      <c r="LZ200" s="37"/>
      <c r="MA200" s="37"/>
      <c r="MB200" s="37"/>
      <c r="MC200" s="37"/>
      <c r="MD200" s="37"/>
      <c r="ME200" s="37"/>
      <c r="MF200" s="37"/>
      <c r="MG200" s="37"/>
      <c r="MH200" s="37"/>
      <c r="MI200" s="37"/>
      <c r="MJ200" s="37"/>
      <c r="MK200" s="37"/>
      <c r="ML200" s="37"/>
      <c r="MM200" s="37"/>
      <c r="MN200" s="37"/>
      <c r="MO200" s="37"/>
      <c r="MP200" s="37"/>
      <c r="MQ200" s="37"/>
      <c r="MR200" s="37"/>
      <c r="MS200" s="37"/>
      <c r="MT200" s="37"/>
      <c r="MU200" s="37"/>
      <c r="MV200" s="37"/>
      <c r="MW200" s="37"/>
      <c r="MX200" s="37"/>
      <c r="MY200" s="37"/>
      <c r="MZ200" s="37"/>
      <c r="NA200" s="37"/>
      <c r="NB200" s="37"/>
      <c r="NC200" s="37"/>
      <c r="ND200" s="37"/>
      <c r="NE200" s="37"/>
      <c r="NF200" s="37"/>
      <c r="NG200" s="37"/>
      <c r="NH200" s="37"/>
      <c r="NI200" s="37"/>
      <c r="NJ200" s="37"/>
      <c r="NK200" s="37"/>
      <c r="NL200" s="37"/>
      <c r="NM200" s="37"/>
      <c r="NN200" s="37"/>
      <c r="NO200" s="37"/>
      <c r="NP200" s="37"/>
      <c r="NQ200" s="37"/>
      <c r="NR200" s="37"/>
      <c r="NS200" s="37"/>
      <c r="NT200" s="37"/>
      <c r="NU200" s="37"/>
      <c r="NV200" s="37"/>
      <c r="NW200" s="37"/>
      <c r="NX200" s="37"/>
      <c r="NY200" s="37"/>
      <c r="NZ200" s="37"/>
      <c r="OA200" s="37"/>
      <c r="OB200" s="37"/>
      <c r="OC200" s="37"/>
      <c r="OD200" s="37"/>
      <c r="OE200" s="37"/>
      <c r="OF200" s="37"/>
      <c r="OG200" s="37"/>
      <c r="OH200" s="37"/>
      <c r="OI200" s="37"/>
      <c r="OJ200" s="37"/>
      <c r="OK200" s="37"/>
      <c r="OL200" s="37"/>
      <c r="OM200" s="12"/>
    </row>
    <row r="201" spans="1:403" s="9" customFormat="1" x14ac:dyDescent="0.25">
      <c r="A201" s="9" t="s">
        <v>79</v>
      </c>
      <c r="B201" s="9" t="s">
        <v>138</v>
      </c>
      <c r="C201" s="31">
        <v>131019.484</v>
      </c>
      <c r="D201" s="31">
        <v>99087.648000000001</v>
      </c>
      <c r="E201" s="31">
        <v>72770.539000000004</v>
      </c>
      <c r="F201" s="31">
        <v>126894</v>
      </c>
      <c r="G201" s="31">
        <v>39273.398000000001</v>
      </c>
      <c r="H201" s="31">
        <v>102426.406</v>
      </c>
      <c r="I201" s="31">
        <v>173885.28099999999</v>
      </c>
      <c r="J201" s="31">
        <v>78350.789000000004</v>
      </c>
      <c r="K201" s="31">
        <v>102309.29700000001</v>
      </c>
      <c r="L201" s="31">
        <v>93115.008000000002</v>
      </c>
      <c r="M201" s="31">
        <v>21208.455000000002</v>
      </c>
      <c r="N201" s="31">
        <v>141361.68799999999</v>
      </c>
      <c r="O201" s="31">
        <v>152715.57800000001</v>
      </c>
      <c r="P201" s="31">
        <v>69506.375</v>
      </c>
      <c r="Q201" s="31">
        <v>53723.063000000002</v>
      </c>
      <c r="R201" s="31">
        <v>97140.156000000003</v>
      </c>
      <c r="S201" s="31">
        <v>79820.383000000002</v>
      </c>
      <c r="T201" s="31">
        <v>23928.388999999999</v>
      </c>
      <c r="U201" s="31">
        <v>240437.81299999999</v>
      </c>
      <c r="V201" s="31">
        <v>42691.086000000003</v>
      </c>
      <c r="W201" s="31">
        <v>136465.18799999999</v>
      </c>
      <c r="X201" s="31">
        <v>82993.172000000006</v>
      </c>
      <c r="Y201" s="31">
        <v>204330.21900000001</v>
      </c>
      <c r="Z201" s="31">
        <v>88819.991999999998</v>
      </c>
      <c r="AA201" s="31">
        <v>62635.961000000003</v>
      </c>
      <c r="AB201" s="31">
        <v>171599.03099999999</v>
      </c>
      <c r="AC201" s="31">
        <v>88106.202999999994</v>
      </c>
      <c r="AD201" s="31">
        <v>392852.53100000002</v>
      </c>
      <c r="AE201" s="31">
        <v>238715.09400000001</v>
      </c>
      <c r="AF201" s="31">
        <v>87940.233999999997</v>
      </c>
      <c r="AG201" s="31">
        <v>106191.883</v>
      </c>
      <c r="AH201" s="31">
        <v>74800.156000000003</v>
      </c>
      <c r="AI201" s="31">
        <v>84527.085999999996</v>
      </c>
      <c r="AJ201" s="31">
        <v>74730.116999999998</v>
      </c>
      <c r="AK201" s="31">
        <v>190033.06299999999</v>
      </c>
      <c r="AL201" s="31">
        <v>212370.391</v>
      </c>
      <c r="AM201" s="31">
        <v>107632.234</v>
      </c>
      <c r="AN201" s="31">
        <v>140439.09400000001</v>
      </c>
      <c r="AO201" s="31">
        <v>118062.06299999999</v>
      </c>
      <c r="AP201" s="31">
        <v>35611.141000000003</v>
      </c>
      <c r="AQ201" s="31">
        <v>316384.56300000002</v>
      </c>
      <c r="AR201" s="31">
        <v>160706.734</v>
      </c>
      <c r="AS201" s="31">
        <v>314531.28100000002</v>
      </c>
      <c r="AT201" s="31">
        <v>209363.25</v>
      </c>
      <c r="AU201" s="31">
        <v>314325.34399999998</v>
      </c>
      <c r="AV201" s="31">
        <v>312010.125</v>
      </c>
      <c r="AW201" s="31">
        <v>154663.18799999999</v>
      </c>
      <c r="AX201" s="31">
        <v>92028.398000000001</v>
      </c>
      <c r="AY201" s="31">
        <v>313241.15600000002</v>
      </c>
      <c r="AZ201" s="31">
        <v>86781.289000000004</v>
      </c>
      <c r="BA201" s="31">
        <v>81755.218999999997</v>
      </c>
      <c r="BB201" s="31">
        <v>93470.195000000007</v>
      </c>
      <c r="BC201" s="31">
        <v>172491.03099999999</v>
      </c>
      <c r="BD201" s="31">
        <v>70995.375</v>
      </c>
      <c r="BE201" s="31">
        <v>26588.58</v>
      </c>
      <c r="BF201" s="31">
        <v>133403.859</v>
      </c>
      <c r="BG201" s="31">
        <v>20968.828000000001</v>
      </c>
      <c r="BH201" s="31">
        <v>59262.565999999999</v>
      </c>
      <c r="BI201" s="31">
        <v>118164.04700000001</v>
      </c>
      <c r="BJ201" s="31">
        <v>84035.516000000003</v>
      </c>
      <c r="BK201" s="31">
        <v>114247.844</v>
      </c>
      <c r="BL201" s="31">
        <v>63402.218999999997</v>
      </c>
      <c r="BM201" s="31">
        <v>66424.827999999994</v>
      </c>
      <c r="BN201" s="31">
        <v>95806.843999999997</v>
      </c>
      <c r="BO201" s="31">
        <v>30596.053</v>
      </c>
      <c r="BP201" s="31">
        <v>136332.516</v>
      </c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  <c r="IX201" s="37"/>
      <c r="IY201" s="37"/>
      <c r="IZ201" s="37"/>
      <c r="JA201" s="37"/>
      <c r="JB201" s="37"/>
      <c r="JC201" s="37"/>
      <c r="JD201" s="37"/>
      <c r="JE201" s="37"/>
      <c r="JF201" s="37"/>
      <c r="JG201" s="37"/>
      <c r="JH201" s="37"/>
      <c r="JI201" s="37"/>
      <c r="JJ201" s="37"/>
      <c r="JK201" s="37"/>
      <c r="JL201" s="37"/>
      <c r="JM201" s="37"/>
      <c r="JN201" s="37"/>
      <c r="JO201" s="37"/>
      <c r="JP201" s="37"/>
      <c r="JQ201" s="37"/>
      <c r="JR201" s="37"/>
      <c r="JS201" s="37"/>
      <c r="JT201" s="37"/>
      <c r="JU201" s="37"/>
      <c r="JV201" s="37"/>
      <c r="JW201" s="37"/>
      <c r="JX201" s="37"/>
      <c r="JY201" s="37"/>
      <c r="JZ201" s="37"/>
      <c r="KA201" s="37"/>
      <c r="KB201" s="37"/>
      <c r="KC201" s="37"/>
      <c r="KD201" s="37"/>
      <c r="KE201" s="37"/>
      <c r="KF201" s="37"/>
      <c r="KG201" s="37"/>
      <c r="KH201" s="37"/>
      <c r="KI201" s="37"/>
      <c r="KJ201" s="37"/>
      <c r="KK201" s="37"/>
      <c r="KL201" s="37"/>
      <c r="KM201" s="37"/>
      <c r="KN201" s="37"/>
      <c r="KO201" s="37"/>
      <c r="KP201" s="37"/>
      <c r="KQ201" s="37"/>
      <c r="KR201" s="37"/>
      <c r="KS201" s="37"/>
      <c r="KT201" s="37"/>
      <c r="KU201" s="37"/>
      <c r="KV201" s="37"/>
      <c r="KW201" s="37"/>
      <c r="KX201" s="37"/>
      <c r="KY201" s="37"/>
      <c r="KZ201" s="37"/>
      <c r="LA201" s="37"/>
      <c r="LB201" s="37"/>
      <c r="LC201" s="37"/>
      <c r="LD201" s="37"/>
      <c r="LE201" s="37"/>
      <c r="LF201" s="37"/>
      <c r="LG201" s="37"/>
      <c r="LH201" s="37"/>
      <c r="LI201" s="37"/>
      <c r="LJ201" s="37"/>
      <c r="LK201" s="37"/>
      <c r="LL201" s="37"/>
      <c r="LM201" s="37"/>
      <c r="LN201" s="37"/>
      <c r="LO201" s="37"/>
      <c r="LP201" s="37"/>
      <c r="LQ201" s="37"/>
      <c r="LR201" s="37"/>
      <c r="LS201" s="37"/>
      <c r="LT201" s="37"/>
      <c r="LU201" s="37"/>
      <c r="LV201" s="37"/>
      <c r="LW201" s="37"/>
      <c r="LX201" s="37"/>
      <c r="LY201" s="37"/>
      <c r="LZ201" s="37"/>
      <c r="MA201" s="37"/>
      <c r="MB201" s="37"/>
      <c r="MC201" s="37"/>
      <c r="MD201" s="37"/>
      <c r="ME201" s="37"/>
      <c r="MF201" s="37"/>
      <c r="MG201" s="37"/>
      <c r="MH201" s="37"/>
      <c r="MI201" s="37"/>
      <c r="MJ201" s="37"/>
      <c r="MK201" s="37"/>
      <c r="ML201" s="37"/>
      <c r="MM201" s="37"/>
      <c r="MN201" s="37"/>
      <c r="MO201" s="37"/>
      <c r="MP201" s="37"/>
      <c r="MQ201" s="37"/>
      <c r="MR201" s="37"/>
      <c r="MS201" s="37"/>
      <c r="MT201" s="37"/>
      <c r="MU201" s="37"/>
      <c r="MV201" s="37"/>
      <c r="MW201" s="37"/>
      <c r="MX201" s="37"/>
      <c r="MY201" s="37"/>
      <c r="MZ201" s="37"/>
      <c r="NA201" s="37"/>
      <c r="NB201" s="37"/>
      <c r="NC201" s="37"/>
      <c r="ND201" s="37"/>
      <c r="NE201" s="37"/>
      <c r="NF201" s="37"/>
      <c r="NG201" s="37"/>
      <c r="NH201" s="37"/>
      <c r="NI201" s="37"/>
      <c r="NJ201" s="37"/>
      <c r="NK201" s="37"/>
      <c r="NL201" s="37"/>
      <c r="NM201" s="37"/>
      <c r="NN201" s="37"/>
      <c r="NO201" s="37"/>
      <c r="NP201" s="37"/>
      <c r="NQ201" s="37"/>
      <c r="NR201" s="37"/>
      <c r="NS201" s="37"/>
      <c r="NT201" s="37"/>
      <c r="NU201" s="37"/>
      <c r="NV201" s="37"/>
      <c r="NW201" s="37"/>
      <c r="NX201" s="37"/>
      <c r="NY201" s="37"/>
      <c r="NZ201" s="37"/>
      <c r="OA201" s="37"/>
      <c r="OB201" s="37"/>
      <c r="OC201" s="37"/>
      <c r="OD201" s="37"/>
      <c r="OE201" s="37"/>
      <c r="OF201" s="37"/>
      <c r="OG201" s="37"/>
      <c r="OH201" s="37"/>
      <c r="OI201" s="37"/>
      <c r="OJ201" s="37"/>
      <c r="OK201" s="37"/>
      <c r="OL201" s="37"/>
      <c r="OM201" s="10"/>
    </row>
    <row r="202" spans="1:403" s="11" customFormat="1" x14ac:dyDescent="0.25">
      <c r="A202" s="11" t="s">
        <v>79</v>
      </c>
      <c r="B202" s="11" t="s">
        <v>106</v>
      </c>
      <c r="C202" s="29">
        <v>659586.18799999997</v>
      </c>
      <c r="D202" s="29">
        <v>338933.68800000002</v>
      </c>
      <c r="E202" s="29">
        <v>360467.68800000002</v>
      </c>
      <c r="F202" s="29">
        <v>585946.31299999997</v>
      </c>
      <c r="G202" s="29">
        <v>416875.96899999998</v>
      </c>
      <c r="H202" s="29">
        <v>333650.15600000002</v>
      </c>
      <c r="I202" s="29">
        <v>495154</v>
      </c>
      <c r="J202" s="29">
        <v>214109.81299999999</v>
      </c>
      <c r="K202" s="29">
        <v>221377.95300000001</v>
      </c>
      <c r="L202" s="29">
        <v>477090.71899999998</v>
      </c>
      <c r="M202" s="29">
        <v>200198.15599999999</v>
      </c>
      <c r="N202" s="29">
        <v>371089.40600000002</v>
      </c>
      <c r="O202" s="29">
        <v>275700.96899999998</v>
      </c>
      <c r="P202" s="29">
        <v>265383.90600000002</v>
      </c>
      <c r="Q202" s="29">
        <v>421987.03100000002</v>
      </c>
      <c r="R202" s="29">
        <v>156744.45300000001</v>
      </c>
      <c r="S202" s="29">
        <v>356817.81300000002</v>
      </c>
      <c r="T202" s="29">
        <v>335039.56300000002</v>
      </c>
      <c r="U202" s="29">
        <v>234532.53099999999</v>
      </c>
      <c r="V202" s="29">
        <v>411498.125</v>
      </c>
      <c r="W202" s="29">
        <v>384128.96899999998</v>
      </c>
      <c r="X202" s="29">
        <v>210284.15599999999</v>
      </c>
      <c r="Y202" s="29">
        <v>250566.40599999999</v>
      </c>
      <c r="Z202" s="29">
        <v>256131.70300000001</v>
      </c>
      <c r="AA202" s="29">
        <v>738126</v>
      </c>
      <c r="AB202" s="29">
        <v>447980.15600000002</v>
      </c>
      <c r="AC202" s="29">
        <v>291950.09399999998</v>
      </c>
      <c r="AD202" s="29">
        <v>210434.734</v>
      </c>
      <c r="AE202" s="29">
        <v>253416.65599999999</v>
      </c>
      <c r="AF202" s="29">
        <v>392565.81300000002</v>
      </c>
      <c r="AG202" s="29">
        <v>248466.90599999999</v>
      </c>
      <c r="AH202" s="29">
        <v>492658.81300000002</v>
      </c>
      <c r="AI202" s="29">
        <v>185559.31299999999</v>
      </c>
      <c r="AJ202" s="29">
        <v>248965</v>
      </c>
      <c r="AK202" s="29">
        <v>77268.070000000007</v>
      </c>
      <c r="AL202" s="29">
        <v>526802.68799999997</v>
      </c>
      <c r="AM202" s="29">
        <v>322624</v>
      </c>
      <c r="AN202" s="29">
        <v>294898.5</v>
      </c>
      <c r="AO202" s="29">
        <v>198081.15599999999</v>
      </c>
      <c r="AP202" s="29">
        <v>158044.141</v>
      </c>
      <c r="AQ202" s="29">
        <v>135825.56299999999</v>
      </c>
      <c r="AR202" s="29">
        <v>385047.56300000002</v>
      </c>
      <c r="AS202" s="29">
        <v>183849.53099999999</v>
      </c>
      <c r="AT202" s="29">
        <v>261101.09400000001</v>
      </c>
      <c r="AU202" s="29">
        <v>339348.15600000002</v>
      </c>
      <c r="AV202" s="29">
        <v>324373.18800000002</v>
      </c>
      <c r="AW202" s="29">
        <v>285864.93800000002</v>
      </c>
      <c r="AX202" s="29">
        <v>544139.43799999997</v>
      </c>
      <c r="AY202" s="29">
        <v>309324.31300000002</v>
      </c>
      <c r="AZ202" s="29">
        <v>354842.625</v>
      </c>
      <c r="BA202" s="29">
        <v>377496.03100000002</v>
      </c>
      <c r="BB202" s="29">
        <v>240458.32800000001</v>
      </c>
      <c r="BC202" s="29">
        <v>502184.59399999998</v>
      </c>
      <c r="BD202" s="29">
        <v>80527.891000000003</v>
      </c>
      <c r="BE202" s="29">
        <v>78047.672000000006</v>
      </c>
      <c r="BF202" s="29">
        <v>547059.31299999997</v>
      </c>
      <c r="BG202" s="29">
        <v>276060.5</v>
      </c>
      <c r="BH202" s="29">
        <v>164728.28099999999</v>
      </c>
      <c r="BI202" s="29">
        <v>363151</v>
      </c>
      <c r="BJ202" s="29">
        <v>161078.15599999999</v>
      </c>
      <c r="BK202" s="29">
        <v>191061.65599999999</v>
      </c>
      <c r="BL202" s="29">
        <v>236313.20300000001</v>
      </c>
      <c r="BM202" s="29">
        <v>239252.516</v>
      </c>
      <c r="BN202" s="29">
        <v>194863.29699999999</v>
      </c>
      <c r="BO202" s="29">
        <v>446622.31300000002</v>
      </c>
      <c r="BP202" s="29">
        <v>163864.57800000001</v>
      </c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  <c r="IX202" s="37"/>
      <c r="IY202" s="37"/>
      <c r="IZ202" s="37"/>
      <c r="JA202" s="37"/>
      <c r="JB202" s="37"/>
      <c r="JC202" s="37"/>
      <c r="JD202" s="37"/>
      <c r="JE202" s="37"/>
      <c r="JF202" s="37"/>
      <c r="JG202" s="37"/>
      <c r="JH202" s="37"/>
      <c r="JI202" s="37"/>
      <c r="JJ202" s="37"/>
      <c r="JK202" s="37"/>
      <c r="JL202" s="37"/>
      <c r="JM202" s="37"/>
      <c r="JN202" s="37"/>
      <c r="JO202" s="37"/>
      <c r="JP202" s="37"/>
      <c r="JQ202" s="37"/>
      <c r="JR202" s="37"/>
      <c r="JS202" s="37"/>
      <c r="JT202" s="37"/>
      <c r="JU202" s="37"/>
      <c r="JV202" s="37"/>
      <c r="JW202" s="37"/>
      <c r="JX202" s="37"/>
      <c r="JY202" s="37"/>
      <c r="JZ202" s="37"/>
      <c r="KA202" s="37"/>
      <c r="KB202" s="37"/>
      <c r="KC202" s="37"/>
      <c r="KD202" s="37"/>
      <c r="KE202" s="37"/>
      <c r="KF202" s="37"/>
      <c r="KG202" s="37"/>
      <c r="KH202" s="37"/>
      <c r="KI202" s="37"/>
      <c r="KJ202" s="37"/>
      <c r="KK202" s="37"/>
      <c r="KL202" s="37"/>
      <c r="KM202" s="37"/>
      <c r="KN202" s="37"/>
      <c r="KO202" s="37"/>
      <c r="KP202" s="37"/>
      <c r="KQ202" s="37"/>
      <c r="KR202" s="37"/>
      <c r="KS202" s="37"/>
      <c r="KT202" s="37"/>
      <c r="KU202" s="37"/>
      <c r="KV202" s="37"/>
      <c r="KW202" s="37"/>
      <c r="KX202" s="37"/>
      <c r="KY202" s="37"/>
      <c r="KZ202" s="37"/>
      <c r="LA202" s="37"/>
      <c r="LB202" s="37"/>
      <c r="LC202" s="37"/>
      <c r="LD202" s="37"/>
      <c r="LE202" s="37"/>
      <c r="LF202" s="37"/>
      <c r="LG202" s="37"/>
      <c r="LH202" s="37"/>
      <c r="LI202" s="37"/>
      <c r="LJ202" s="37"/>
      <c r="LK202" s="37"/>
      <c r="LL202" s="37"/>
      <c r="LM202" s="37"/>
      <c r="LN202" s="37"/>
      <c r="LO202" s="37"/>
      <c r="LP202" s="37"/>
      <c r="LQ202" s="37"/>
      <c r="LR202" s="37"/>
      <c r="LS202" s="37"/>
      <c r="LT202" s="37"/>
      <c r="LU202" s="37"/>
      <c r="LV202" s="37"/>
      <c r="LW202" s="37"/>
      <c r="LX202" s="37"/>
      <c r="LY202" s="37"/>
      <c r="LZ202" s="37"/>
      <c r="MA202" s="37"/>
      <c r="MB202" s="37"/>
      <c r="MC202" s="37"/>
      <c r="MD202" s="37"/>
      <c r="ME202" s="37"/>
      <c r="MF202" s="37"/>
      <c r="MG202" s="37"/>
      <c r="MH202" s="37"/>
      <c r="MI202" s="37"/>
      <c r="MJ202" s="37"/>
      <c r="MK202" s="37"/>
      <c r="ML202" s="37"/>
      <c r="MM202" s="37"/>
      <c r="MN202" s="37"/>
      <c r="MO202" s="37"/>
      <c r="MP202" s="37"/>
      <c r="MQ202" s="37"/>
      <c r="MR202" s="37"/>
      <c r="MS202" s="37"/>
      <c r="MT202" s="37"/>
      <c r="MU202" s="37"/>
      <c r="MV202" s="37"/>
      <c r="MW202" s="37"/>
      <c r="MX202" s="37"/>
      <c r="MY202" s="37"/>
      <c r="MZ202" s="37"/>
      <c r="NA202" s="37"/>
      <c r="NB202" s="37"/>
      <c r="NC202" s="37"/>
      <c r="ND202" s="37"/>
      <c r="NE202" s="37"/>
      <c r="NF202" s="37"/>
      <c r="NG202" s="37"/>
      <c r="NH202" s="37"/>
      <c r="NI202" s="37"/>
      <c r="NJ202" s="37"/>
      <c r="NK202" s="37"/>
      <c r="NL202" s="37"/>
      <c r="NM202" s="37"/>
      <c r="NN202" s="37"/>
      <c r="NO202" s="37"/>
      <c r="NP202" s="37"/>
      <c r="NQ202" s="37"/>
      <c r="NR202" s="37"/>
      <c r="NS202" s="37"/>
      <c r="NT202" s="37"/>
      <c r="NU202" s="37"/>
      <c r="NV202" s="37"/>
      <c r="NW202" s="37"/>
      <c r="NX202" s="37"/>
      <c r="NY202" s="37"/>
      <c r="NZ202" s="37"/>
      <c r="OA202" s="37"/>
      <c r="OB202" s="37"/>
      <c r="OC202" s="37"/>
      <c r="OD202" s="37"/>
      <c r="OE202" s="37"/>
      <c r="OF202" s="37"/>
      <c r="OG202" s="37"/>
      <c r="OH202" s="37"/>
      <c r="OI202" s="37"/>
      <c r="OJ202" s="37"/>
      <c r="OK202" s="37"/>
      <c r="OL202" s="37"/>
      <c r="OM202" s="12"/>
    </row>
    <row r="203" spans="1:403" s="9" customFormat="1" x14ac:dyDescent="0.25">
      <c r="A203" s="9" t="s">
        <v>79</v>
      </c>
      <c r="B203" s="9" t="s">
        <v>139</v>
      </c>
      <c r="C203" s="31">
        <v>2553520.25</v>
      </c>
      <c r="D203" s="31">
        <v>1199973.625</v>
      </c>
      <c r="E203" s="31">
        <v>1188704</v>
      </c>
      <c r="F203" s="31">
        <v>1940281</v>
      </c>
      <c r="G203" s="31">
        <v>1199144.125</v>
      </c>
      <c r="H203" s="31">
        <v>1053246</v>
      </c>
      <c r="I203" s="31">
        <v>1611144.5</v>
      </c>
      <c r="J203" s="31">
        <v>814272.56299999997</v>
      </c>
      <c r="K203" s="31">
        <v>1012850.375</v>
      </c>
      <c r="L203" s="31">
        <v>1640936.25</v>
      </c>
      <c r="M203" s="31">
        <v>629818.25</v>
      </c>
      <c r="N203" s="31">
        <v>1180136.625</v>
      </c>
      <c r="O203" s="31">
        <v>1407830.125</v>
      </c>
      <c r="P203" s="31">
        <v>855272.43799999997</v>
      </c>
      <c r="Q203" s="31">
        <v>1291729.625</v>
      </c>
      <c r="R203" s="31">
        <v>740258.81299999997</v>
      </c>
      <c r="S203" s="31">
        <v>1045339.813</v>
      </c>
      <c r="T203" s="31">
        <v>971076.06299999997</v>
      </c>
      <c r="U203" s="31">
        <v>1121229.625</v>
      </c>
      <c r="V203" s="31">
        <v>1210922</v>
      </c>
      <c r="W203" s="31">
        <v>1184945.875</v>
      </c>
      <c r="X203" s="31">
        <v>844500.625</v>
      </c>
      <c r="Y203" s="31">
        <v>922997.375</v>
      </c>
      <c r="Z203" s="31">
        <v>853297.125</v>
      </c>
      <c r="AA203" s="31">
        <v>1807137.875</v>
      </c>
      <c r="AB203" s="31">
        <v>1396003</v>
      </c>
      <c r="AC203" s="31">
        <v>707013.56299999997</v>
      </c>
      <c r="AD203" s="31">
        <v>1273737.75</v>
      </c>
      <c r="AE203" s="31">
        <v>1049598.25</v>
      </c>
      <c r="AF203" s="31">
        <v>1236857.625</v>
      </c>
      <c r="AG203" s="31">
        <v>866834.75</v>
      </c>
      <c r="AH203" s="31">
        <v>1240653.875</v>
      </c>
      <c r="AI203" s="31">
        <v>747920.375</v>
      </c>
      <c r="AJ203" s="31">
        <v>835026.06299999997</v>
      </c>
      <c r="AK203" s="31">
        <v>490713.75</v>
      </c>
      <c r="AL203" s="31">
        <v>1483989.125</v>
      </c>
      <c r="AM203" s="31">
        <v>442766.81300000002</v>
      </c>
      <c r="AN203" s="31">
        <v>380511.18800000002</v>
      </c>
      <c r="AO203" s="31">
        <v>468471.59399999998</v>
      </c>
      <c r="AP203" s="31">
        <v>214850.96900000001</v>
      </c>
      <c r="AQ203" s="31">
        <v>894011.125</v>
      </c>
      <c r="AR203" s="31">
        <v>1420415.5</v>
      </c>
      <c r="AS203" s="31">
        <v>941719.18799999997</v>
      </c>
      <c r="AT203" s="31">
        <v>937925.75</v>
      </c>
      <c r="AU203" s="31">
        <v>1549880.875</v>
      </c>
      <c r="AV203" s="31">
        <v>1276257.5</v>
      </c>
      <c r="AW203" s="31">
        <v>1055547.375</v>
      </c>
      <c r="AX203" s="31">
        <v>1953279</v>
      </c>
      <c r="AY203" s="31">
        <v>1232634.375</v>
      </c>
      <c r="AZ203" s="31">
        <v>1110436.5</v>
      </c>
      <c r="BA203" s="31">
        <v>1236138.75</v>
      </c>
      <c r="BB203" s="31">
        <v>716384.18799999997</v>
      </c>
      <c r="BC203" s="31">
        <v>1564792.25</v>
      </c>
      <c r="BD203" s="31">
        <v>321078.53100000002</v>
      </c>
      <c r="BE203" s="31">
        <v>281183.18800000002</v>
      </c>
      <c r="BF203" s="31">
        <v>1620814.5</v>
      </c>
      <c r="BG203" s="31">
        <v>933951.18799999997</v>
      </c>
      <c r="BH203" s="31">
        <v>556109.5</v>
      </c>
      <c r="BI203" s="31">
        <v>1253200.375</v>
      </c>
      <c r="BJ203" s="31">
        <v>618813.375</v>
      </c>
      <c r="BK203" s="31">
        <v>610076.18799999997</v>
      </c>
      <c r="BL203" s="31">
        <v>731193.06299999997</v>
      </c>
      <c r="BM203" s="31">
        <v>664271.75</v>
      </c>
      <c r="BN203" s="31">
        <v>784423.25</v>
      </c>
      <c r="BO203" s="31">
        <v>1281521.875</v>
      </c>
      <c r="BP203" s="31">
        <v>530002.5</v>
      </c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  <c r="IX203" s="37"/>
      <c r="IY203" s="37"/>
      <c r="IZ203" s="37"/>
      <c r="JA203" s="37"/>
      <c r="JB203" s="37"/>
      <c r="JC203" s="37"/>
      <c r="JD203" s="37"/>
      <c r="JE203" s="37"/>
      <c r="JF203" s="37"/>
      <c r="JG203" s="37"/>
      <c r="JH203" s="37"/>
      <c r="JI203" s="37"/>
      <c r="JJ203" s="37"/>
      <c r="JK203" s="37"/>
      <c r="JL203" s="37"/>
      <c r="JM203" s="37"/>
      <c r="JN203" s="37"/>
      <c r="JO203" s="37"/>
      <c r="JP203" s="37"/>
      <c r="JQ203" s="37"/>
      <c r="JR203" s="37"/>
      <c r="JS203" s="37"/>
      <c r="JT203" s="37"/>
      <c r="JU203" s="37"/>
      <c r="JV203" s="37"/>
      <c r="JW203" s="37"/>
      <c r="JX203" s="37"/>
      <c r="JY203" s="37"/>
      <c r="JZ203" s="37"/>
      <c r="KA203" s="37"/>
      <c r="KB203" s="37"/>
      <c r="KC203" s="37"/>
      <c r="KD203" s="37"/>
      <c r="KE203" s="37"/>
      <c r="KF203" s="37"/>
      <c r="KG203" s="37"/>
      <c r="KH203" s="37"/>
      <c r="KI203" s="37"/>
      <c r="KJ203" s="37"/>
      <c r="KK203" s="37"/>
      <c r="KL203" s="37"/>
      <c r="KM203" s="37"/>
      <c r="KN203" s="37"/>
      <c r="KO203" s="37"/>
      <c r="KP203" s="37"/>
      <c r="KQ203" s="37"/>
      <c r="KR203" s="37"/>
      <c r="KS203" s="37"/>
      <c r="KT203" s="37"/>
      <c r="KU203" s="37"/>
      <c r="KV203" s="37"/>
      <c r="KW203" s="37"/>
      <c r="KX203" s="37"/>
      <c r="KY203" s="37"/>
      <c r="KZ203" s="37"/>
      <c r="LA203" s="37"/>
      <c r="LB203" s="37"/>
      <c r="LC203" s="37"/>
      <c r="LD203" s="37"/>
      <c r="LE203" s="37"/>
      <c r="LF203" s="37"/>
      <c r="LG203" s="37"/>
      <c r="LH203" s="37"/>
      <c r="LI203" s="37"/>
      <c r="LJ203" s="37"/>
      <c r="LK203" s="37"/>
      <c r="LL203" s="37"/>
      <c r="LM203" s="37"/>
      <c r="LN203" s="37"/>
      <c r="LO203" s="37"/>
      <c r="LP203" s="37"/>
      <c r="LQ203" s="37"/>
      <c r="LR203" s="37"/>
      <c r="LS203" s="37"/>
      <c r="LT203" s="37"/>
      <c r="LU203" s="37"/>
      <c r="LV203" s="37"/>
      <c r="LW203" s="37"/>
      <c r="LX203" s="37"/>
      <c r="LY203" s="37"/>
      <c r="LZ203" s="37"/>
      <c r="MA203" s="37"/>
      <c r="MB203" s="37"/>
      <c r="MC203" s="37"/>
      <c r="MD203" s="37"/>
      <c r="ME203" s="37"/>
      <c r="MF203" s="37"/>
      <c r="MG203" s="37"/>
      <c r="MH203" s="37"/>
      <c r="MI203" s="37"/>
      <c r="MJ203" s="37"/>
      <c r="MK203" s="37"/>
      <c r="ML203" s="37"/>
      <c r="MM203" s="37"/>
      <c r="MN203" s="37"/>
      <c r="MO203" s="37"/>
      <c r="MP203" s="37"/>
      <c r="MQ203" s="37"/>
      <c r="MR203" s="37"/>
      <c r="MS203" s="37"/>
      <c r="MT203" s="37"/>
      <c r="MU203" s="37"/>
      <c r="MV203" s="37"/>
      <c r="MW203" s="37"/>
      <c r="MX203" s="37"/>
      <c r="MY203" s="37"/>
      <c r="MZ203" s="37"/>
      <c r="NA203" s="37"/>
      <c r="NB203" s="37"/>
      <c r="NC203" s="37"/>
      <c r="ND203" s="37"/>
      <c r="NE203" s="37"/>
      <c r="NF203" s="37"/>
      <c r="NG203" s="37"/>
      <c r="NH203" s="37"/>
      <c r="NI203" s="37"/>
      <c r="NJ203" s="37"/>
      <c r="NK203" s="37"/>
      <c r="NL203" s="37"/>
      <c r="NM203" s="37"/>
      <c r="NN203" s="37"/>
      <c r="NO203" s="37"/>
      <c r="NP203" s="37"/>
      <c r="NQ203" s="37"/>
      <c r="NR203" s="37"/>
      <c r="NS203" s="37"/>
      <c r="NT203" s="37"/>
      <c r="NU203" s="37"/>
      <c r="NV203" s="37"/>
      <c r="NW203" s="37"/>
      <c r="NX203" s="37"/>
      <c r="NY203" s="37"/>
      <c r="NZ203" s="37"/>
      <c r="OA203" s="37"/>
      <c r="OB203" s="37"/>
      <c r="OC203" s="37"/>
      <c r="OD203" s="37"/>
      <c r="OE203" s="37"/>
      <c r="OF203" s="37"/>
      <c r="OG203" s="37"/>
      <c r="OH203" s="37"/>
      <c r="OI203" s="37"/>
      <c r="OJ203" s="37"/>
      <c r="OK203" s="37"/>
      <c r="OL203" s="37"/>
      <c r="OM203" s="10"/>
    </row>
    <row r="204" spans="1:403" s="11" customFormat="1" x14ac:dyDescent="0.25">
      <c r="A204" s="11" t="s">
        <v>79</v>
      </c>
      <c r="B204" s="11" t="s">
        <v>140</v>
      </c>
      <c r="C204" s="29">
        <v>2622492.75</v>
      </c>
      <c r="D204" s="29">
        <v>1292883.375</v>
      </c>
      <c r="E204" s="29">
        <v>1396620.25</v>
      </c>
      <c r="F204" s="29">
        <v>1824884.75</v>
      </c>
      <c r="G204" s="29">
        <v>937718.31299999997</v>
      </c>
      <c r="H204" s="29">
        <v>1087474.625</v>
      </c>
      <c r="I204" s="29">
        <v>1687586.75</v>
      </c>
      <c r="J204" s="29">
        <v>1079247.375</v>
      </c>
      <c r="K204" s="29">
        <v>1715076</v>
      </c>
      <c r="L204" s="29">
        <v>1376379.625</v>
      </c>
      <c r="M204" s="29">
        <v>525871.93799999997</v>
      </c>
      <c r="N204" s="29">
        <v>930306.31299999997</v>
      </c>
      <c r="O204" s="29">
        <v>2055043</v>
      </c>
      <c r="P204" s="29">
        <v>924121.125</v>
      </c>
      <c r="Q204" s="29">
        <v>1181590.125</v>
      </c>
      <c r="R204" s="29">
        <v>1079938.875</v>
      </c>
      <c r="S204" s="29">
        <v>1127391.5</v>
      </c>
      <c r="T204" s="29">
        <v>762043.68799999997</v>
      </c>
      <c r="U204" s="29">
        <v>1207208.75</v>
      </c>
      <c r="V204" s="29">
        <v>933293.06299999997</v>
      </c>
      <c r="W204" s="29">
        <v>748252.125</v>
      </c>
      <c r="X204" s="29">
        <v>642630.75</v>
      </c>
      <c r="Y204" s="29">
        <v>688948.18799999997</v>
      </c>
      <c r="Z204" s="29">
        <v>576249.75</v>
      </c>
      <c r="AA204" s="29">
        <v>773965.81299999997</v>
      </c>
      <c r="AB204" s="29">
        <v>725712.31299999997</v>
      </c>
      <c r="AC204" s="29">
        <v>338685</v>
      </c>
      <c r="AD204" s="29">
        <v>1509062</v>
      </c>
      <c r="AE204" s="29">
        <v>644300.625</v>
      </c>
      <c r="AF204" s="29">
        <v>836627.375</v>
      </c>
      <c r="AG204" s="29">
        <v>424639.71899999998</v>
      </c>
      <c r="AH204" s="29">
        <v>810580.56299999997</v>
      </c>
      <c r="AI204" s="29">
        <v>639236.56299999997</v>
      </c>
      <c r="AJ204" s="29">
        <v>527531.18799999997</v>
      </c>
      <c r="AK204" s="29">
        <v>787849.56299999997</v>
      </c>
      <c r="AL204" s="29">
        <v>1223571.625</v>
      </c>
      <c r="AM204" s="29">
        <v>984810.18799999997</v>
      </c>
      <c r="AN204" s="29">
        <v>1194695.375</v>
      </c>
      <c r="AO204" s="29">
        <v>864593.5</v>
      </c>
      <c r="AP204" s="29">
        <v>578083</v>
      </c>
      <c r="AQ204" s="29">
        <v>2145307.5</v>
      </c>
      <c r="AR204" s="29">
        <v>1383750.5</v>
      </c>
      <c r="AS204" s="29">
        <v>1687004.125</v>
      </c>
      <c r="AT204" s="29">
        <v>1133550.375</v>
      </c>
      <c r="AU204" s="29">
        <v>1739818</v>
      </c>
      <c r="AV204" s="29">
        <v>1447673.875</v>
      </c>
      <c r="AW204" s="29">
        <v>926552.75</v>
      </c>
      <c r="AX204" s="29">
        <v>1356698</v>
      </c>
      <c r="AY204" s="29">
        <v>2100911</v>
      </c>
      <c r="AZ204" s="29">
        <v>1152975.375</v>
      </c>
      <c r="BA204" s="29">
        <v>996503.125</v>
      </c>
      <c r="BB204" s="29">
        <v>744686.5</v>
      </c>
      <c r="BC204" s="29">
        <v>1254796.75</v>
      </c>
      <c r="BD204" s="29">
        <v>368260.25</v>
      </c>
      <c r="BE204" s="29">
        <v>222262.234</v>
      </c>
      <c r="BF204" s="29">
        <v>1345430.125</v>
      </c>
      <c r="BG204" s="29">
        <v>570108.875</v>
      </c>
      <c r="BH204" s="29">
        <v>680930.68799999997</v>
      </c>
      <c r="BI204" s="29">
        <v>1154517.875</v>
      </c>
      <c r="BJ204" s="29">
        <v>623112.625</v>
      </c>
      <c r="BK204" s="29">
        <v>482880.40600000002</v>
      </c>
      <c r="BL204" s="29">
        <v>604620.25</v>
      </c>
      <c r="BM204" s="29">
        <v>494495.71899999998</v>
      </c>
      <c r="BN204" s="29">
        <v>768069.18799999997</v>
      </c>
      <c r="BO204" s="29">
        <v>961444.625</v>
      </c>
      <c r="BP204" s="29">
        <v>679943.31299999997</v>
      </c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  <c r="IX204" s="37"/>
      <c r="IY204" s="37"/>
      <c r="IZ204" s="37"/>
      <c r="JA204" s="37"/>
      <c r="JB204" s="37"/>
      <c r="JC204" s="37"/>
      <c r="JD204" s="37"/>
      <c r="JE204" s="37"/>
      <c r="JF204" s="37"/>
      <c r="JG204" s="37"/>
      <c r="JH204" s="37"/>
      <c r="JI204" s="37"/>
      <c r="JJ204" s="37"/>
      <c r="JK204" s="37"/>
      <c r="JL204" s="37"/>
      <c r="JM204" s="37"/>
      <c r="JN204" s="37"/>
      <c r="JO204" s="37"/>
      <c r="JP204" s="37"/>
      <c r="JQ204" s="37"/>
      <c r="JR204" s="37"/>
      <c r="JS204" s="37"/>
      <c r="JT204" s="37"/>
      <c r="JU204" s="37"/>
      <c r="JV204" s="37"/>
      <c r="JW204" s="37"/>
      <c r="JX204" s="37"/>
      <c r="JY204" s="37"/>
      <c r="JZ204" s="37"/>
      <c r="KA204" s="37"/>
      <c r="KB204" s="37"/>
      <c r="KC204" s="37"/>
      <c r="KD204" s="37"/>
      <c r="KE204" s="37"/>
      <c r="KF204" s="37"/>
      <c r="KG204" s="37"/>
      <c r="KH204" s="37"/>
      <c r="KI204" s="37"/>
      <c r="KJ204" s="37"/>
      <c r="KK204" s="37"/>
      <c r="KL204" s="37"/>
      <c r="KM204" s="37"/>
      <c r="KN204" s="37"/>
      <c r="KO204" s="37"/>
      <c r="KP204" s="37"/>
      <c r="KQ204" s="37"/>
      <c r="KR204" s="37"/>
      <c r="KS204" s="37"/>
      <c r="KT204" s="37"/>
      <c r="KU204" s="37"/>
      <c r="KV204" s="37"/>
      <c r="KW204" s="37"/>
      <c r="KX204" s="37"/>
      <c r="KY204" s="37"/>
      <c r="KZ204" s="37"/>
      <c r="LA204" s="37"/>
      <c r="LB204" s="37"/>
      <c r="LC204" s="37"/>
      <c r="LD204" s="37"/>
      <c r="LE204" s="37"/>
      <c r="LF204" s="37"/>
      <c r="LG204" s="37"/>
      <c r="LH204" s="37"/>
      <c r="LI204" s="37"/>
      <c r="LJ204" s="37"/>
      <c r="LK204" s="37"/>
      <c r="LL204" s="37"/>
      <c r="LM204" s="37"/>
      <c r="LN204" s="37"/>
      <c r="LO204" s="37"/>
      <c r="LP204" s="37"/>
      <c r="LQ204" s="37"/>
      <c r="LR204" s="37"/>
      <c r="LS204" s="37"/>
      <c r="LT204" s="37"/>
      <c r="LU204" s="37"/>
      <c r="LV204" s="37"/>
      <c r="LW204" s="37"/>
      <c r="LX204" s="37"/>
      <c r="LY204" s="37"/>
      <c r="LZ204" s="37"/>
      <c r="MA204" s="37"/>
      <c r="MB204" s="37"/>
      <c r="MC204" s="37"/>
      <c r="MD204" s="37"/>
      <c r="ME204" s="37"/>
      <c r="MF204" s="37"/>
      <c r="MG204" s="37"/>
      <c r="MH204" s="37"/>
      <c r="MI204" s="37"/>
      <c r="MJ204" s="37"/>
      <c r="MK204" s="37"/>
      <c r="ML204" s="37"/>
      <c r="MM204" s="37"/>
      <c r="MN204" s="37"/>
      <c r="MO204" s="37"/>
      <c r="MP204" s="37"/>
      <c r="MQ204" s="37"/>
      <c r="MR204" s="37"/>
      <c r="MS204" s="37"/>
      <c r="MT204" s="37"/>
      <c r="MU204" s="37"/>
      <c r="MV204" s="37"/>
      <c r="MW204" s="37"/>
      <c r="MX204" s="37"/>
      <c r="MY204" s="37"/>
      <c r="MZ204" s="37"/>
      <c r="NA204" s="37"/>
      <c r="NB204" s="37"/>
      <c r="NC204" s="37"/>
      <c r="ND204" s="37"/>
      <c r="NE204" s="37"/>
      <c r="NF204" s="37"/>
      <c r="NG204" s="37"/>
      <c r="NH204" s="37"/>
      <c r="NI204" s="37"/>
      <c r="NJ204" s="37"/>
      <c r="NK204" s="37"/>
      <c r="NL204" s="37"/>
      <c r="NM204" s="37"/>
      <c r="NN204" s="37"/>
      <c r="NO204" s="37"/>
      <c r="NP204" s="37"/>
      <c r="NQ204" s="37"/>
      <c r="NR204" s="37"/>
      <c r="NS204" s="37"/>
      <c r="NT204" s="37"/>
      <c r="NU204" s="37"/>
      <c r="NV204" s="37"/>
      <c r="NW204" s="37"/>
      <c r="NX204" s="37"/>
      <c r="NY204" s="37"/>
      <c r="NZ204" s="37"/>
      <c r="OA204" s="37"/>
      <c r="OB204" s="37"/>
      <c r="OC204" s="37"/>
      <c r="OD204" s="37"/>
      <c r="OE204" s="37"/>
      <c r="OF204" s="37"/>
      <c r="OG204" s="37"/>
      <c r="OH204" s="37"/>
      <c r="OI204" s="37"/>
      <c r="OJ204" s="37"/>
      <c r="OK204" s="37"/>
      <c r="OL204" s="37"/>
      <c r="OM204" s="12"/>
    </row>
    <row r="205" spans="1:403" s="9" customFormat="1" x14ac:dyDescent="0.25">
      <c r="A205" s="9" t="s">
        <v>79</v>
      </c>
      <c r="B205" s="9" t="s">
        <v>141</v>
      </c>
      <c r="C205" s="31">
        <v>1469041</v>
      </c>
      <c r="D205" s="31">
        <v>868216.5</v>
      </c>
      <c r="E205" s="31">
        <v>889112.06299999997</v>
      </c>
      <c r="F205" s="31">
        <v>1055823.5</v>
      </c>
      <c r="G205" s="31">
        <v>642837.125</v>
      </c>
      <c r="H205" s="31">
        <v>748341.43799999997</v>
      </c>
      <c r="I205" s="31">
        <v>1218018.875</v>
      </c>
      <c r="J205" s="31">
        <v>798539.25</v>
      </c>
      <c r="K205" s="31">
        <v>1127722</v>
      </c>
      <c r="L205" s="31">
        <v>714955.06299999997</v>
      </c>
      <c r="M205" s="31">
        <v>349612.53100000002</v>
      </c>
      <c r="N205" s="31">
        <v>613164.68799999997</v>
      </c>
      <c r="O205" s="31">
        <v>1759608.5</v>
      </c>
      <c r="P205" s="31">
        <v>644870.81299999997</v>
      </c>
      <c r="Q205" s="31">
        <v>716589.93799999997</v>
      </c>
      <c r="R205" s="31">
        <v>932424.5</v>
      </c>
      <c r="S205" s="31">
        <v>720447.625</v>
      </c>
      <c r="T205" s="31">
        <v>493086.18800000002</v>
      </c>
      <c r="U205" s="31">
        <v>904727.93799999997</v>
      </c>
      <c r="V205" s="31">
        <v>444148.125</v>
      </c>
      <c r="W205" s="31">
        <v>691743.43799999997</v>
      </c>
      <c r="X205" s="31">
        <v>523202.34399999998</v>
      </c>
      <c r="Y205" s="31">
        <v>818267.5</v>
      </c>
      <c r="Z205" s="31">
        <v>768514.31299999997</v>
      </c>
      <c r="AA205" s="31">
        <v>757459.93799999997</v>
      </c>
      <c r="AB205" s="31">
        <v>992515.43799999997</v>
      </c>
      <c r="AC205" s="31">
        <v>399839.21899999998</v>
      </c>
      <c r="AD205" s="31">
        <v>1946253.375</v>
      </c>
      <c r="AE205" s="31">
        <v>1130350.125</v>
      </c>
      <c r="AF205" s="31">
        <v>833406.56299999997</v>
      </c>
      <c r="AG205" s="31">
        <v>613583.93799999997</v>
      </c>
      <c r="AH205" s="31">
        <v>605560.93799999997</v>
      </c>
      <c r="AI205" s="31">
        <v>666025.375</v>
      </c>
      <c r="AJ205" s="31">
        <v>677363.25</v>
      </c>
      <c r="AK205" s="31">
        <v>956509.25</v>
      </c>
      <c r="AL205" s="31">
        <v>1057429.375</v>
      </c>
      <c r="AM205" s="31">
        <v>657960.75</v>
      </c>
      <c r="AN205" s="31">
        <v>746424</v>
      </c>
      <c r="AO205" s="31">
        <v>718202</v>
      </c>
      <c r="AP205" s="31">
        <v>377831.75</v>
      </c>
      <c r="AQ205" s="31">
        <v>2162407</v>
      </c>
      <c r="AR205" s="31">
        <v>816744.125</v>
      </c>
      <c r="AS205" s="31">
        <v>1430198.875</v>
      </c>
      <c r="AT205" s="31">
        <v>955915.06299999997</v>
      </c>
      <c r="AU205" s="31">
        <v>1021919.688</v>
      </c>
      <c r="AV205" s="31">
        <v>1118088.75</v>
      </c>
      <c r="AW205" s="31">
        <v>710547.18799999997</v>
      </c>
      <c r="AX205" s="31">
        <v>732533.875</v>
      </c>
      <c r="AY205" s="31">
        <v>1550844.875</v>
      </c>
      <c r="AZ205" s="31">
        <v>584615.625</v>
      </c>
      <c r="BA205" s="31">
        <v>504217.25</v>
      </c>
      <c r="BB205" s="31">
        <v>546507.81299999997</v>
      </c>
      <c r="BC205" s="31">
        <v>789201.81299999997</v>
      </c>
      <c r="BD205" s="31">
        <v>287956.43800000002</v>
      </c>
      <c r="BE205" s="31">
        <v>132876.984</v>
      </c>
      <c r="BF205" s="31">
        <v>690693.375</v>
      </c>
      <c r="BG205" s="31">
        <v>279464.34399999998</v>
      </c>
      <c r="BH205" s="31">
        <v>463268.34399999998</v>
      </c>
      <c r="BI205" s="31">
        <v>721636.375</v>
      </c>
      <c r="BJ205" s="31">
        <v>377179.71899999998</v>
      </c>
      <c r="BK205" s="31">
        <v>321966.21899999998</v>
      </c>
      <c r="BL205" s="31">
        <v>464274.375</v>
      </c>
      <c r="BM205" s="31">
        <v>292941</v>
      </c>
      <c r="BN205" s="31">
        <v>448799.43800000002</v>
      </c>
      <c r="BO205" s="31">
        <v>466446.875</v>
      </c>
      <c r="BP205" s="31">
        <v>624103.31299999997</v>
      </c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  <c r="IX205" s="37"/>
      <c r="IY205" s="37"/>
      <c r="IZ205" s="37"/>
      <c r="JA205" s="37"/>
      <c r="JB205" s="37"/>
      <c r="JC205" s="37"/>
      <c r="JD205" s="37"/>
      <c r="JE205" s="37"/>
      <c r="JF205" s="37"/>
      <c r="JG205" s="37"/>
      <c r="JH205" s="37"/>
      <c r="JI205" s="37"/>
      <c r="JJ205" s="37"/>
      <c r="JK205" s="37"/>
      <c r="JL205" s="37"/>
      <c r="JM205" s="37"/>
      <c r="JN205" s="37"/>
      <c r="JO205" s="37"/>
      <c r="JP205" s="37"/>
      <c r="JQ205" s="37"/>
      <c r="JR205" s="37"/>
      <c r="JS205" s="37"/>
      <c r="JT205" s="37"/>
      <c r="JU205" s="37"/>
      <c r="JV205" s="37"/>
      <c r="JW205" s="37"/>
      <c r="JX205" s="37"/>
      <c r="JY205" s="37"/>
      <c r="JZ205" s="37"/>
      <c r="KA205" s="37"/>
      <c r="KB205" s="37"/>
      <c r="KC205" s="37"/>
      <c r="KD205" s="37"/>
      <c r="KE205" s="37"/>
      <c r="KF205" s="37"/>
      <c r="KG205" s="37"/>
      <c r="KH205" s="37"/>
      <c r="KI205" s="37"/>
      <c r="KJ205" s="37"/>
      <c r="KK205" s="37"/>
      <c r="KL205" s="37"/>
      <c r="KM205" s="37"/>
      <c r="KN205" s="37"/>
      <c r="KO205" s="37"/>
      <c r="KP205" s="37"/>
      <c r="KQ205" s="37"/>
      <c r="KR205" s="37"/>
      <c r="KS205" s="37"/>
      <c r="KT205" s="37"/>
      <c r="KU205" s="37"/>
      <c r="KV205" s="37"/>
      <c r="KW205" s="37"/>
      <c r="KX205" s="37"/>
      <c r="KY205" s="37"/>
      <c r="KZ205" s="37"/>
      <c r="LA205" s="37"/>
      <c r="LB205" s="37"/>
      <c r="LC205" s="37"/>
      <c r="LD205" s="37"/>
      <c r="LE205" s="37"/>
      <c r="LF205" s="37"/>
      <c r="LG205" s="37"/>
      <c r="LH205" s="37"/>
      <c r="LI205" s="37"/>
      <c r="LJ205" s="37"/>
      <c r="LK205" s="37"/>
      <c r="LL205" s="37"/>
      <c r="LM205" s="37"/>
      <c r="LN205" s="37"/>
      <c r="LO205" s="37"/>
      <c r="LP205" s="37"/>
      <c r="LQ205" s="37"/>
      <c r="LR205" s="37"/>
      <c r="LS205" s="37"/>
      <c r="LT205" s="37"/>
      <c r="LU205" s="37"/>
      <c r="LV205" s="37"/>
      <c r="LW205" s="37"/>
      <c r="LX205" s="37"/>
      <c r="LY205" s="37"/>
      <c r="LZ205" s="37"/>
      <c r="MA205" s="37"/>
      <c r="MB205" s="37"/>
      <c r="MC205" s="37"/>
      <c r="MD205" s="37"/>
      <c r="ME205" s="37"/>
      <c r="MF205" s="37"/>
      <c r="MG205" s="37"/>
      <c r="MH205" s="37"/>
      <c r="MI205" s="37"/>
      <c r="MJ205" s="37"/>
      <c r="MK205" s="37"/>
      <c r="ML205" s="37"/>
      <c r="MM205" s="37"/>
      <c r="MN205" s="37"/>
      <c r="MO205" s="37"/>
      <c r="MP205" s="37"/>
      <c r="MQ205" s="37"/>
      <c r="MR205" s="37"/>
      <c r="MS205" s="37"/>
      <c r="MT205" s="37"/>
      <c r="MU205" s="37"/>
      <c r="MV205" s="37"/>
      <c r="MW205" s="37"/>
      <c r="MX205" s="37"/>
      <c r="MY205" s="37"/>
      <c r="MZ205" s="37"/>
      <c r="NA205" s="37"/>
      <c r="NB205" s="37"/>
      <c r="NC205" s="37"/>
      <c r="ND205" s="37"/>
      <c r="NE205" s="37"/>
      <c r="NF205" s="37"/>
      <c r="NG205" s="37"/>
      <c r="NH205" s="37"/>
      <c r="NI205" s="37"/>
      <c r="NJ205" s="37"/>
      <c r="NK205" s="37"/>
      <c r="NL205" s="37"/>
      <c r="NM205" s="37"/>
      <c r="NN205" s="37"/>
      <c r="NO205" s="37"/>
      <c r="NP205" s="37"/>
      <c r="NQ205" s="37"/>
      <c r="NR205" s="37"/>
      <c r="NS205" s="37"/>
      <c r="NT205" s="37"/>
      <c r="NU205" s="37"/>
      <c r="NV205" s="37"/>
      <c r="NW205" s="37"/>
      <c r="NX205" s="37"/>
      <c r="NY205" s="37"/>
      <c r="NZ205" s="37"/>
      <c r="OA205" s="37"/>
      <c r="OB205" s="37"/>
      <c r="OC205" s="37"/>
      <c r="OD205" s="37"/>
      <c r="OE205" s="37"/>
      <c r="OF205" s="37"/>
      <c r="OG205" s="37"/>
      <c r="OH205" s="37"/>
      <c r="OI205" s="37"/>
      <c r="OJ205" s="37"/>
      <c r="OK205" s="37"/>
      <c r="OL205" s="37"/>
      <c r="OM205" s="10"/>
    </row>
    <row r="206" spans="1:403" s="11" customFormat="1" x14ac:dyDescent="0.25">
      <c r="A206" s="11" t="s">
        <v>79</v>
      </c>
      <c r="B206" s="11" t="s">
        <v>142</v>
      </c>
      <c r="C206" s="29">
        <v>463094.31300000002</v>
      </c>
      <c r="D206" s="29">
        <v>330258.06300000002</v>
      </c>
      <c r="E206" s="29">
        <v>423594.71899999998</v>
      </c>
      <c r="F206" s="29">
        <v>431586.25</v>
      </c>
      <c r="G206" s="29">
        <v>244902.5</v>
      </c>
      <c r="H206" s="29">
        <v>349884.125</v>
      </c>
      <c r="I206" s="29">
        <v>530516.31299999997</v>
      </c>
      <c r="J206" s="29">
        <v>335518.59399999998</v>
      </c>
      <c r="K206" s="29">
        <v>390569.78100000002</v>
      </c>
      <c r="L206" s="29">
        <v>274549.06300000002</v>
      </c>
      <c r="M206" s="29">
        <v>152185.891</v>
      </c>
      <c r="N206" s="29">
        <v>262644.31300000002</v>
      </c>
      <c r="O206" s="29">
        <v>854205.5</v>
      </c>
      <c r="P206" s="29">
        <v>268114.53100000002</v>
      </c>
      <c r="Q206" s="29">
        <v>314661.81300000002</v>
      </c>
      <c r="R206" s="29">
        <v>380070.81300000002</v>
      </c>
      <c r="S206" s="29">
        <v>329402.65600000002</v>
      </c>
      <c r="T206" s="29">
        <v>200314.25</v>
      </c>
      <c r="U206" s="29">
        <v>410009.31300000002</v>
      </c>
      <c r="V206" s="29">
        <v>155712.53099999999</v>
      </c>
      <c r="W206" s="29">
        <v>255323.70300000001</v>
      </c>
      <c r="X206" s="29">
        <v>239852.859</v>
      </c>
      <c r="Y206" s="29">
        <v>335573.21899999998</v>
      </c>
      <c r="Z206" s="29">
        <v>336197.31300000002</v>
      </c>
      <c r="AA206" s="29">
        <v>286243.18800000002</v>
      </c>
      <c r="AB206" s="29">
        <v>511239.34399999998</v>
      </c>
      <c r="AC206" s="29">
        <v>197455.84400000001</v>
      </c>
      <c r="AD206" s="29">
        <v>832969.75</v>
      </c>
      <c r="AE206" s="29">
        <v>625405.56299999997</v>
      </c>
      <c r="AF206" s="29">
        <v>337948.65600000002</v>
      </c>
      <c r="AG206" s="29">
        <v>351492.15600000002</v>
      </c>
      <c r="AH206" s="29">
        <v>248518.125</v>
      </c>
      <c r="AI206" s="29">
        <v>337824.78100000002</v>
      </c>
      <c r="AJ206" s="29">
        <v>264185.375</v>
      </c>
      <c r="AK206" s="29">
        <v>467241.96899999998</v>
      </c>
      <c r="AL206" s="29">
        <v>513763.18800000002</v>
      </c>
      <c r="AM206" s="29">
        <v>254179.95300000001</v>
      </c>
      <c r="AN206" s="29">
        <v>295483.875</v>
      </c>
      <c r="AO206" s="29">
        <v>328789.68800000002</v>
      </c>
      <c r="AP206" s="29">
        <v>203712.07800000001</v>
      </c>
      <c r="AQ206" s="29">
        <v>1046346</v>
      </c>
      <c r="AR206" s="29">
        <v>378029.53100000002</v>
      </c>
      <c r="AS206" s="29">
        <v>751443</v>
      </c>
      <c r="AT206" s="29">
        <v>448777.93800000002</v>
      </c>
      <c r="AU206" s="29">
        <v>362824.03100000002</v>
      </c>
      <c r="AV206" s="29">
        <v>487998.125</v>
      </c>
      <c r="AW206" s="29">
        <v>367461.96899999998</v>
      </c>
      <c r="AX206" s="29">
        <v>362715.625</v>
      </c>
      <c r="AY206" s="29">
        <v>631283.31299999997</v>
      </c>
      <c r="AZ206" s="29">
        <v>198968.891</v>
      </c>
      <c r="BA206" s="29">
        <v>197901.25</v>
      </c>
      <c r="BB206" s="29">
        <v>237185.03099999999</v>
      </c>
      <c r="BC206" s="29">
        <v>304048.21899999998</v>
      </c>
      <c r="BD206" s="29">
        <v>136831.92199999999</v>
      </c>
      <c r="BE206" s="29">
        <v>49081.273000000001</v>
      </c>
      <c r="BF206" s="29">
        <v>240195.57800000001</v>
      </c>
      <c r="BG206" s="29">
        <v>95696.273000000001</v>
      </c>
      <c r="BH206" s="29">
        <v>179560.875</v>
      </c>
      <c r="BI206" s="29">
        <v>351918.06300000002</v>
      </c>
      <c r="BJ206" s="29">
        <v>137113.03099999999</v>
      </c>
      <c r="BK206" s="29">
        <v>139201.68799999999</v>
      </c>
      <c r="BL206" s="29">
        <v>204795.84400000001</v>
      </c>
      <c r="BM206" s="29">
        <v>115084.20299999999</v>
      </c>
      <c r="BN206" s="29">
        <v>161357.54699999999</v>
      </c>
      <c r="BO206" s="29">
        <v>158401.766</v>
      </c>
      <c r="BP206" s="29">
        <v>330072.68800000002</v>
      </c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  <c r="IX206" s="37"/>
      <c r="IY206" s="37"/>
      <c r="IZ206" s="37"/>
      <c r="JA206" s="37"/>
      <c r="JB206" s="37"/>
      <c r="JC206" s="37"/>
      <c r="JD206" s="37"/>
      <c r="JE206" s="37"/>
      <c r="JF206" s="37"/>
      <c r="JG206" s="37"/>
      <c r="JH206" s="37"/>
      <c r="JI206" s="37"/>
      <c r="JJ206" s="37"/>
      <c r="JK206" s="37"/>
      <c r="JL206" s="37"/>
      <c r="JM206" s="37"/>
      <c r="JN206" s="37"/>
      <c r="JO206" s="37"/>
      <c r="JP206" s="37"/>
      <c r="JQ206" s="37"/>
      <c r="JR206" s="37"/>
      <c r="JS206" s="37"/>
      <c r="JT206" s="37"/>
      <c r="JU206" s="37"/>
      <c r="JV206" s="37"/>
      <c r="JW206" s="37"/>
      <c r="JX206" s="37"/>
      <c r="JY206" s="37"/>
      <c r="JZ206" s="37"/>
      <c r="KA206" s="37"/>
      <c r="KB206" s="37"/>
      <c r="KC206" s="37"/>
      <c r="KD206" s="37"/>
      <c r="KE206" s="37"/>
      <c r="KF206" s="37"/>
      <c r="KG206" s="37"/>
      <c r="KH206" s="37"/>
      <c r="KI206" s="37"/>
      <c r="KJ206" s="37"/>
      <c r="KK206" s="37"/>
      <c r="KL206" s="37"/>
      <c r="KM206" s="37"/>
      <c r="KN206" s="37"/>
      <c r="KO206" s="37"/>
      <c r="KP206" s="37"/>
      <c r="KQ206" s="37"/>
      <c r="KR206" s="37"/>
      <c r="KS206" s="37"/>
      <c r="KT206" s="37"/>
      <c r="KU206" s="37"/>
      <c r="KV206" s="37"/>
      <c r="KW206" s="37"/>
      <c r="KX206" s="37"/>
      <c r="KY206" s="37"/>
      <c r="KZ206" s="37"/>
      <c r="LA206" s="37"/>
      <c r="LB206" s="37"/>
      <c r="LC206" s="37"/>
      <c r="LD206" s="37"/>
      <c r="LE206" s="37"/>
      <c r="LF206" s="37"/>
      <c r="LG206" s="37"/>
      <c r="LH206" s="37"/>
      <c r="LI206" s="37"/>
      <c r="LJ206" s="37"/>
      <c r="LK206" s="37"/>
      <c r="LL206" s="37"/>
      <c r="LM206" s="37"/>
      <c r="LN206" s="37"/>
      <c r="LO206" s="37"/>
      <c r="LP206" s="37"/>
      <c r="LQ206" s="37"/>
      <c r="LR206" s="37"/>
      <c r="LS206" s="37"/>
      <c r="LT206" s="37"/>
      <c r="LU206" s="37"/>
      <c r="LV206" s="37"/>
      <c r="LW206" s="37"/>
      <c r="LX206" s="37"/>
      <c r="LY206" s="37"/>
      <c r="LZ206" s="37"/>
      <c r="MA206" s="37"/>
      <c r="MB206" s="37"/>
      <c r="MC206" s="37"/>
      <c r="MD206" s="37"/>
      <c r="ME206" s="37"/>
      <c r="MF206" s="37"/>
      <c r="MG206" s="37"/>
      <c r="MH206" s="37"/>
      <c r="MI206" s="37"/>
      <c r="MJ206" s="37"/>
      <c r="MK206" s="37"/>
      <c r="ML206" s="37"/>
      <c r="MM206" s="37"/>
      <c r="MN206" s="37"/>
      <c r="MO206" s="37"/>
      <c r="MP206" s="37"/>
      <c r="MQ206" s="37"/>
      <c r="MR206" s="37"/>
      <c r="MS206" s="37"/>
      <c r="MT206" s="37"/>
      <c r="MU206" s="37"/>
      <c r="MV206" s="37"/>
      <c r="MW206" s="37"/>
      <c r="MX206" s="37"/>
      <c r="MY206" s="37"/>
      <c r="MZ206" s="37"/>
      <c r="NA206" s="37"/>
      <c r="NB206" s="37"/>
      <c r="NC206" s="37"/>
      <c r="ND206" s="37"/>
      <c r="NE206" s="37"/>
      <c r="NF206" s="37"/>
      <c r="NG206" s="37"/>
      <c r="NH206" s="37"/>
      <c r="NI206" s="37"/>
      <c r="NJ206" s="37"/>
      <c r="NK206" s="37"/>
      <c r="NL206" s="37"/>
      <c r="NM206" s="37"/>
      <c r="NN206" s="37"/>
      <c r="NO206" s="37"/>
      <c r="NP206" s="37"/>
      <c r="NQ206" s="37"/>
      <c r="NR206" s="37"/>
      <c r="NS206" s="37"/>
      <c r="NT206" s="37"/>
      <c r="NU206" s="37"/>
      <c r="NV206" s="37"/>
      <c r="NW206" s="37"/>
      <c r="NX206" s="37"/>
      <c r="NY206" s="37"/>
      <c r="NZ206" s="37"/>
      <c r="OA206" s="37"/>
      <c r="OB206" s="37"/>
      <c r="OC206" s="37"/>
      <c r="OD206" s="37"/>
      <c r="OE206" s="37"/>
      <c r="OF206" s="37"/>
      <c r="OG206" s="37"/>
      <c r="OH206" s="37"/>
      <c r="OI206" s="37"/>
      <c r="OJ206" s="37"/>
      <c r="OK206" s="37"/>
      <c r="OL206" s="37"/>
      <c r="OM206" s="12"/>
    </row>
    <row r="207" spans="1:403" s="9" customFormat="1" x14ac:dyDescent="0.25">
      <c r="A207" s="9" t="s">
        <v>79</v>
      </c>
      <c r="B207" s="9" t="s">
        <v>252</v>
      </c>
      <c r="C207" s="31">
        <v>3802.3389999999999</v>
      </c>
      <c r="D207" s="31">
        <v>4504.598</v>
      </c>
      <c r="E207" s="31">
        <v>7947.4790000000003</v>
      </c>
      <c r="F207" s="31">
        <v>8302.1679999999997</v>
      </c>
      <c r="G207" s="31">
        <v>2656.268</v>
      </c>
      <c r="H207" s="31">
        <v>8041.808</v>
      </c>
      <c r="I207" s="31">
        <v>9086.5390000000007</v>
      </c>
      <c r="J207" s="31">
        <v>2994.2370000000001</v>
      </c>
      <c r="K207" s="31">
        <v>3884.5259999999998</v>
      </c>
      <c r="L207" s="31">
        <v>6435.152</v>
      </c>
      <c r="M207" s="31">
        <v>3219.8960000000002</v>
      </c>
      <c r="N207" s="31">
        <v>7100.5039999999999</v>
      </c>
      <c r="O207" s="31">
        <v>5669.9530000000004</v>
      </c>
      <c r="P207" s="31">
        <v>4455.7709999999997</v>
      </c>
      <c r="Q207" s="31">
        <v>3881.6039999999998</v>
      </c>
      <c r="R207" s="31">
        <v>5531.5169999999998</v>
      </c>
      <c r="S207" s="31">
        <v>8643.3510000000006</v>
      </c>
      <c r="T207" s="31">
        <v>2798.857</v>
      </c>
      <c r="U207" s="31">
        <v>17698.127</v>
      </c>
      <c r="V207" s="31">
        <v>3028.6239999999998</v>
      </c>
      <c r="W207" s="31">
        <v>4214.8670000000002</v>
      </c>
      <c r="X207" s="31">
        <v>4928.1189999999997</v>
      </c>
      <c r="Y207" s="31">
        <v>6226.13</v>
      </c>
      <c r="Z207" s="31">
        <v>7029.1610000000001</v>
      </c>
      <c r="AA207" s="31">
        <v>3103.7139999999999</v>
      </c>
      <c r="AB207" s="31">
        <v>11356.993</v>
      </c>
      <c r="AC207" s="31">
        <v>3052.4380000000001</v>
      </c>
      <c r="AD207" s="31">
        <v>9583.0400000000009</v>
      </c>
      <c r="AE207" s="31">
        <v>34173.726999999999</v>
      </c>
      <c r="AF207" s="31">
        <v>3814.0619999999999</v>
      </c>
      <c r="AG207" s="31">
        <v>11154.962</v>
      </c>
      <c r="AH207" s="31">
        <v>3506.5059999999999</v>
      </c>
      <c r="AI207" s="31">
        <v>5820.5339999999997</v>
      </c>
      <c r="AJ207" s="31">
        <v>2667.9110000000001</v>
      </c>
      <c r="AK207" s="31">
        <v>4356.3710000000001</v>
      </c>
      <c r="AL207" s="31">
        <v>16007.67</v>
      </c>
      <c r="AM207" s="31">
        <v>2968.99</v>
      </c>
      <c r="AN207" s="31">
        <v>4210.7460000000001</v>
      </c>
      <c r="AO207" s="31">
        <v>6789.9629999999997</v>
      </c>
      <c r="AP207" s="31">
        <v>7550.4530000000004</v>
      </c>
      <c r="AQ207" s="31">
        <v>27831.157999999999</v>
      </c>
      <c r="AR207" s="31">
        <v>19293.330000000002</v>
      </c>
      <c r="AS207" s="31">
        <v>10757.51</v>
      </c>
      <c r="AT207" s="31">
        <v>6642.2359999999999</v>
      </c>
      <c r="AU207" s="31">
        <v>7396.9380000000001</v>
      </c>
      <c r="AV207" s="31">
        <v>10606.450999999999</v>
      </c>
      <c r="AW207" s="31">
        <v>9328.4050000000007</v>
      </c>
      <c r="AX207" s="31">
        <v>8844.2240000000002</v>
      </c>
      <c r="AY207" s="31">
        <v>5499.402</v>
      </c>
      <c r="AZ207" s="31">
        <v>1822.192</v>
      </c>
      <c r="BA207" s="31">
        <v>2073.444</v>
      </c>
      <c r="BB207" s="31">
        <v>6318.6090000000004</v>
      </c>
      <c r="BC207" s="31">
        <v>6046.3069999999998</v>
      </c>
      <c r="BD207" s="31">
        <v>3023.2289999999998</v>
      </c>
      <c r="BE207" s="31" t="s">
        <v>326</v>
      </c>
      <c r="BF207" s="31">
        <v>3867.902</v>
      </c>
      <c r="BG207" s="31">
        <v>1110.175</v>
      </c>
      <c r="BH207" s="31">
        <v>1892.0239999999999</v>
      </c>
      <c r="BI207" s="31">
        <v>8865.1610000000001</v>
      </c>
      <c r="BJ207" s="31">
        <v>1608.8720000000001</v>
      </c>
      <c r="BK207" s="31">
        <v>3903.9459999999999</v>
      </c>
      <c r="BL207" s="31">
        <v>4098.393</v>
      </c>
      <c r="BM207" s="31">
        <v>2791.0189999999998</v>
      </c>
      <c r="BN207" s="31">
        <v>2008.31</v>
      </c>
      <c r="BO207" s="31">
        <v>1451.529</v>
      </c>
      <c r="BP207" s="31">
        <v>8496.9390000000003</v>
      </c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  <c r="GB207" s="37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37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37"/>
      <c r="IS207" s="37"/>
      <c r="IT207" s="37"/>
      <c r="IU207" s="37"/>
      <c r="IV207" s="37"/>
      <c r="IW207" s="37"/>
      <c r="IX207" s="37"/>
      <c r="IY207" s="37"/>
      <c r="IZ207" s="37"/>
      <c r="JA207" s="37"/>
      <c r="JB207" s="37"/>
      <c r="JC207" s="37"/>
      <c r="JD207" s="37"/>
      <c r="JE207" s="37"/>
      <c r="JF207" s="37"/>
      <c r="JG207" s="37"/>
      <c r="JH207" s="37"/>
      <c r="JI207" s="37"/>
      <c r="JJ207" s="37"/>
      <c r="JK207" s="37"/>
      <c r="JL207" s="37"/>
      <c r="JM207" s="37"/>
      <c r="JN207" s="37"/>
      <c r="JO207" s="37"/>
      <c r="JP207" s="37"/>
      <c r="JQ207" s="37"/>
      <c r="JR207" s="37"/>
      <c r="JS207" s="37"/>
      <c r="JT207" s="37"/>
      <c r="JU207" s="37"/>
      <c r="JV207" s="37"/>
      <c r="JW207" s="37"/>
      <c r="JX207" s="37"/>
      <c r="JY207" s="37"/>
      <c r="JZ207" s="37"/>
      <c r="KA207" s="37"/>
      <c r="KB207" s="37"/>
      <c r="KC207" s="37"/>
      <c r="KD207" s="37"/>
      <c r="KE207" s="37"/>
      <c r="KF207" s="37"/>
      <c r="KG207" s="37"/>
      <c r="KH207" s="37"/>
      <c r="KI207" s="37"/>
      <c r="KJ207" s="37"/>
      <c r="KK207" s="37"/>
      <c r="KL207" s="37"/>
      <c r="KM207" s="37"/>
      <c r="KN207" s="37"/>
      <c r="KO207" s="37"/>
      <c r="KP207" s="37"/>
      <c r="KQ207" s="37"/>
      <c r="KR207" s="37"/>
      <c r="KS207" s="37"/>
      <c r="KT207" s="37"/>
      <c r="KU207" s="37"/>
      <c r="KV207" s="37"/>
      <c r="KW207" s="37"/>
      <c r="KX207" s="37"/>
      <c r="KY207" s="37"/>
      <c r="KZ207" s="37"/>
      <c r="LA207" s="37"/>
      <c r="LB207" s="37"/>
      <c r="LC207" s="37"/>
      <c r="LD207" s="37"/>
      <c r="LE207" s="37"/>
      <c r="LF207" s="37"/>
      <c r="LG207" s="37"/>
      <c r="LH207" s="37"/>
      <c r="LI207" s="37"/>
      <c r="LJ207" s="37"/>
      <c r="LK207" s="37"/>
      <c r="LL207" s="37"/>
      <c r="LM207" s="37"/>
      <c r="LN207" s="37"/>
      <c r="LO207" s="37"/>
      <c r="LP207" s="37"/>
      <c r="LQ207" s="37"/>
      <c r="LR207" s="37"/>
      <c r="LS207" s="37"/>
      <c r="LT207" s="37"/>
      <c r="LU207" s="37"/>
      <c r="LV207" s="37"/>
      <c r="LW207" s="37"/>
      <c r="LX207" s="37"/>
      <c r="LY207" s="37"/>
      <c r="LZ207" s="37"/>
      <c r="MA207" s="37"/>
      <c r="MB207" s="37"/>
      <c r="MC207" s="37"/>
      <c r="MD207" s="37"/>
      <c r="ME207" s="37"/>
      <c r="MF207" s="37"/>
      <c r="MG207" s="37"/>
      <c r="MH207" s="37"/>
      <c r="MI207" s="37"/>
      <c r="MJ207" s="37"/>
      <c r="MK207" s="37"/>
      <c r="ML207" s="37"/>
      <c r="MM207" s="37"/>
      <c r="MN207" s="37"/>
      <c r="MO207" s="37"/>
      <c r="MP207" s="37"/>
      <c r="MQ207" s="37"/>
      <c r="MR207" s="37"/>
      <c r="MS207" s="37"/>
      <c r="MT207" s="37"/>
      <c r="MU207" s="37"/>
      <c r="MV207" s="37"/>
      <c r="MW207" s="37"/>
      <c r="MX207" s="37"/>
      <c r="MY207" s="37"/>
      <c r="MZ207" s="37"/>
      <c r="NA207" s="37"/>
      <c r="NB207" s="37"/>
      <c r="NC207" s="37"/>
      <c r="ND207" s="37"/>
      <c r="NE207" s="37"/>
      <c r="NF207" s="37"/>
      <c r="NG207" s="37"/>
      <c r="NH207" s="37"/>
      <c r="NI207" s="37"/>
      <c r="NJ207" s="37"/>
      <c r="NK207" s="37"/>
      <c r="NL207" s="37"/>
      <c r="NM207" s="37"/>
      <c r="NN207" s="37"/>
      <c r="NO207" s="37"/>
      <c r="NP207" s="37"/>
      <c r="NQ207" s="37"/>
      <c r="NR207" s="37"/>
      <c r="NS207" s="37"/>
      <c r="NT207" s="37"/>
      <c r="NU207" s="37"/>
      <c r="NV207" s="37"/>
      <c r="NW207" s="37"/>
      <c r="NX207" s="37"/>
      <c r="NY207" s="37"/>
      <c r="NZ207" s="37"/>
      <c r="OA207" s="37"/>
      <c r="OB207" s="37"/>
      <c r="OC207" s="37"/>
      <c r="OD207" s="37"/>
      <c r="OE207" s="37"/>
      <c r="OF207" s="37"/>
      <c r="OG207" s="37"/>
      <c r="OH207" s="37"/>
      <c r="OI207" s="37"/>
      <c r="OJ207" s="37"/>
      <c r="OK207" s="37"/>
      <c r="OL207" s="37"/>
      <c r="OM207" s="10"/>
    </row>
    <row r="208" spans="1:403" s="11" customFormat="1" x14ac:dyDescent="0.25">
      <c r="A208" s="11" t="s">
        <v>79</v>
      </c>
      <c r="B208" s="11" t="s">
        <v>253</v>
      </c>
      <c r="C208" s="29">
        <v>10648.383</v>
      </c>
      <c r="D208" s="29">
        <v>36564.004000000001</v>
      </c>
      <c r="E208" s="29">
        <v>35839.608999999997</v>
      </c>
      <c r="F208" s="29">
        <v>4817.4189999999999</v>
      </c>
      <c r="G208" s="29">
        <v>22077.609</v>
      </c>
      <c r="H208" s="29" t="s">
        <v>326</v>
      </c>
      <c r="I208" s="29" t="s">
        <v>326</v>
      </c>
      <c r="J208" s="29">
        <v>27679.028999999999</v>
      </c>
      <c r="K208" s="29">
        <v>30493.675999999999</v>
      </c>
      <c r="L208" s="29" t="s">
        <v>326</v>
      </c>
      <c r="M208" s="29" t="s">
        <v>326</v>
      </c>
      <c r="N208" s="29">
        <v>4762.1880000000001</v>
      </c>
      <c r="O208" s="29">
        <v>5560.6149999999998</v>
      </c>
      <c r="P208" s="29" t="s">
        <v>326</v>
      </c>
      <c r="Q208" s="29" t="s">
        <v>326</v>
      </c>
      <c r="R208" s="29">
        <v>22272.618999999999</v>
      </c>
      <c r="S208" s="29" t="s">
        <v>326</v>
      </c>
      <c r="T208" s="29">
        <v>14730.152</v>
      </c>
      <c r="U208" s="29">
        <v>32754.865000000002</v>
      </c>
      <c r="V208" s="29">
        <v>4732.6360000000004</v>
      </c>
      <c r="W208" s="29">
        <v>13432.384</v>
      </c>
      <c r="X208" s="29" t="s">
        <v>326</v>
      </c>
      <c r="Y208" s="29" t="s">
        <v>326</v>
      </c>
      <c r="Z208" s="29" t="s">
        <v>326</v>
      </c>
      <c r="AA208" s="29">
        <v>5154.2950000000001</v>
      </c>
      <c r="AB208" s="29">
        <v>801.42399999999998</v>
      </c>
      <c r="AC208" s="29" t="s">
        <v>326</v>
      </c>
      <c r="AD208" s="29">
        <v>7759.3720000000003</v>
      </c>
      <c r="AE208" s="29" t="s">
        <v>326</v>
      </c>
      <c r="AF208" s="29" t="s">
        <v>326</v>
      </c>
      <c r="AG208" s="29" t="s">
        <v>326</v>
      </c>
      <c r="AH208" s="29" t="s">
        <v>326</v>
      </c>
      <c r="AI208" s="29" t="s">
        <v>326</v>
      </c>
      <c r="AJ208" s="29" t="s">
        <v>326</v>
      </c>
      <c r="AK208" s="29" t="s">
        <v>326</v>
      </c>
      <c r="AL208" s="29" t="s">
        <v>326</v>
      </c>
      <c r="AM208" s="29" t="s">
        <v>326</v>
      </c>
      <c r="AN208" s="29" t="s">
        <v>326</v>
      </c>
      <c r="AO208" s="29" t="s">
        <v>326</v>
      </c>
      <c r="AP208" s="29" t="s">
        <v>326</v>
      </c>
      <c r="AQ208" s="29" t="s">
        <v>326</v>
      </c>
      <c r="AR208" s="29" t="s">
        <v>326</v>
      </c>
      <c r="AS208" s="29" t="s">
        <v>326</v>
      </c>
      <c r="AT208" s="29" t="s">
        <v>326</v>
      </c>
      <c r="AU208" s="29" t="s">
        <v>326</v>
      </c>
      <c r="AV208" s="29">
        <v>5286.6989999999996</v>
      </c>
      <c r="AW208" s="29" t="s">
        <v>326</v>
      </c>
      <c r="AX208" s="29" t="s">
        <v>326</v>
      </c>
      <c r="AY208" s="29" t="s">
        <v>326</v>
      </c>
      <c r="AZ208" s="29">
        <v>1891.568</v>
      </c>
      <c r="BA208" s="29">
        <v>3309.2559999999999</v>
      </c>
      <c r="BB208" s="29" t="s">
        <v>326</v>
      </c>
      <c r="BC208" s="29">
        <v>10980.887000000001</v>
      </c>
      <c r="BD208" s="29" t="s">
        <v>326</v>
      </c>
      <c r="BE208" s="29">
        <v>1084.7739999999999</v>
      </c>
      <c r="BF208" s="29" t="s">
        <v>326</v>
      </c>
      <c r="BG208" s="29" t="s">
        <v>326</v>
      </c>
      <c r="BH208" s="29">
        <v>9100.9660000000003</v>
      </c>
      <c r="BI208" s="29" t="s">
        <v>326</v>
      </c>
      <c r="BJ208" s="29">
        <v>8554.7479999999996</v>
      </c>
      <c r="BK208" s="29">
        <v>3130.4969999999998</v>
      </c>
      <c r="BL208" s="29" t="s">
        <v>326</v>
      </c>
      <c r="BM208" s="29">
        <v>4657.8519999999999</v>
      </c>
      <c r="BN208" s="29" t="s">
        <v>326</v>
      </c>
      <c r="BO208" s="29" t="s">
        <v>326</v>
      </c>
      <c r="BP208" s="29" t="s">
        <v>326</v>
      </c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  <c r="GB208" s="37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37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37"/>
      <c r="IS208" s="37"/>
      <c r="IT208" s="37"/>
      <c r="IU208" s="37"/>
      <c r="IV208" s="37"/>
      <c r="IW208" s="37"/>
      <c r="IX208" s="37"/>
      <c r="IY208" s="37"/>
      <c r="IZ208" s="37"/>
      <c r="JA208" s="37"/>
      <c r="JB208" s="37"/>
      <c r="JC208" s="37"/>
      <c r="JD208" s="37"/>
      <c r="JE208" s="37"/>
      <c r="JF208" s="37"/>
      <c r="JG208" s="37"/>
      <c r="JH208" s="37"/>
      <c r="JI208" s="37"/>
      <c r="JJ208" s="37"/>
      <c r="JK208" s="37"/>
      <c r="JL208" s="37"/>
      <c r="JM208" s="37"/>
      <c r="JN208" s="37"/>
      <c r="JO208" s="37"/>
      <c r="JP208" s="37"/>
      <c r="JQ208" s="37"/>
      <c r="JR208" s="37"/>
      <c r="JS208" s="37"/>
      <c r="JT208" s="37"/>
      <c r="JU208" s="37"/>
      <c r="JV208" s="37"/>
      <c r="JW208" s="37"/>
      <c r="JX208" s="37"/>
      <c r="JY208" s="37"/>
      <c r="JZ208" s="37"/>
      <c r="KA208" s="37"/>
      <c r="KB208" s="37"/>
      <c r="KC208" s="37"/>
      <c r="KD208" s="37"/>
      <c r="KE208" s="37"/>
      <c r="KF208" s="37"/>
      <c r="KG208" s="37"/>
      <c r="KH208" s="37"/>
      <c r="KI208" s="37"/>
      <c r="KJ208" s="37"/>
      <c r="KK208" s="37"/>
      <c r="KL208" s="37"/>
      <c r="KM208" s="37"/>
      <c r="KN208" s="37"/>
      <c r="KO208" s="37"/>
      <c r="KP208" s="37"/>
      <c r="KQ208" s="37"/>
      <c r="KR208" s="37"/>
      <c r="KS208" s="37"/>
      <c r="KT208" s="37"/>
      <c r="KU208" s="37"/>
      <c r="KV208" s="37"/>
      <c r="KW208" s="37"/>
      <c r="KX208" s="37"/>
      <c r="KY208" s="37"/>
      <c r="KZ208" s="37"/>
      <c r="LA208" s="37"/>
      <c r="LB208" s="37"/>
      <c r="LC208" s="37"/>
      <c r="LD208" s="37"/>
      <c r="LE208" s="37"/>
      <c r="LF208" s="37"/>
      <c r="LG208" s="37"/>
      <c r="LH208" s="37"/>
      <c r="LI208" s="37"/>
      <c r="LJ208" s="37"/>
      <c r="LK208" s="37"/>
      <c r="LL208" s="37"/>
      <c r="LM208" s="37"/>
      <c r="LN208" s="37"/>
      <c r="LO208" s="37"/>
      <c r="LP208" s="37"/>
      <c r="LQ208" s="37"/>
      <c r="LR208" s="37"/>
      <c r="LS208" s="37"/>
      <c r="LT208" s="37"/>
      <c r="LU208" s="37"/>
      <c r="LV208" s="37"/>
      <c r="LW208" s="37"/>
      <c r="LX208" s="37"/>
      <c r="LY208" s="37"/>
      <c r="LZ208" s="37"/>
      <c r="MA208" s="37"/>
      <c r="MB208" s="37"/>
      <c r="MC208" s="37"/>
      <c r="MD208" s="37"/>
      <c r="ME208" s="37"/>
      <c r="MF208" s="37"/>
      <c r="MG208" s="37"/>
      <c r="MH208" s="37"/>
      <c r="MI208" s="37"/>
      <c r="MJ208" s="37"/>
      <c r="MK208" s="37"/>
      <c r="ML208" s="37"/>
      <c r="MM208" s="37"/>
      <c r="MN208" s="37"/>
      <c r="MO208" s="37"/>
      <c r="MP208" s="37"/>
      <c r="MQ208" s="37"/>
      <c r="MR208" s="37"/>
      <c r="MS208" s="37"/>
      <c r="MT208" s="37"/>
      <c r="MU208" s="37"/>
      <c r="MV208" s="37"/>
      <c r="MW208" s="37"/>
      <c r="MX208" s="37"/>
      <c r="MY208" s="37"/>
      <c r="MZ208" s="37"/>
      <c r="NA208" s="37"/>
      <c r="NB208" s="37"/>
      <c r="NC208" s="37"/>
      <c r="ND208" s="37"/>
      <c r="NE208" s="37"/>
      <c r="NF208" s="37"/>
      <c r="NG208" s="37"/>
      <c r="NH208" s="37"/>
      <c r="NI208" s="37"/>
      <c r="NJ208" s="37"/>
      <c r="NK208" s="37"/>
      <c r="NL208" s="37"/>
      <c r="NM208" s="37"/>
      <c r="NN208" s="37"/>
      <c r="NO208" s="37"/>
      <c r="NP208" s="37"/>
      <c r="NQ208" s="37"/>
      <c r="NR208" s="37"/>
      <c r="NS208" s="37"/>
      <c r="NT208" s="37"/>
      <c r="NU208" s="37"/>
      <c r="NV208" s="37"/>
      <c r="NW208" s="37"/>
      <c r="NX208" s="37"/>
      <c r="NY208" s="37"/>
      <c r="NZ208" s="37"/>
      <c r="OA208" s="37"/>
      <c r="OB208" s="37"/>
      <c r="OC208" s="37"/>
      <c r="OD208" s="37"/>
      <c r="OE208" s="37"/>
      <c r="OF208" s="37"/>
      <c r="OG208" s="37"/>
      <c r="OH208" s="37"/>
      <c r="OI208" s="37"/>
      <c r="OJ208" s="37"/>
      <c r="OK208" s="37"/>
      <c r="OL208" s="37"/>
      <c r="OM208" s="12"/>
    </row>
    <row r="209" spans="1:403" s="9" customFormat="1" x14ac:dyDescent="0.25">
      <c r="A209" s="9" t="s">
        <v>79</v>
      </c>
      <c r="B209" s="9" t="s">
        <v>107</v>
      </c>
      <c r="C209" s="31">
        <v>154256.78099999999</v>
      </c>
      <c r="D209" s="31">
        <v>89047.5</v>
      </c>
      <c r="E209" s="31">
        <v>71696.883000000002</v>
      </c>
      <c r="F209" s="31">
        <v>123088.164</v>
      </c>
      <c r="G209" s="31">
        <v>87255.726999999999</v>
      </c>
      <c r="H209" s="31">
        <v>81263.327999999994</v>
      </c>
      <c r="I209" s="31">
        <v>112312.461</v>
      </c>
      <c r="J209" s="31">
        <v>67124.960999999996</v>
      </c>
      <c r="K209" s="31">
        <v>55171.93</v>
      </c>
      <c r="L209" s="31">
        <v>69087.320000000007</v>
      </c>
      <c r="M209" s="31">
        <v>45368.938000000002</v>
      </c>
      <c r="N209" s="31">
        <v>86088.718999999997</v>
      </c>
      <c r="O209" s="31">
        <v>56281.675999999999</v>
      </c>
      <c r="P209" s="31">
        <v>86526.133000000002</v>
      </c>
      <c r="Q209" s="31">
        <v>77181.625</v>
      </c>
      <c r="R209" s="31">
        <v>45425.262000000002</v>
      </c>
      <c r="S209" s="31">
        <v>58729.98</v>
      </c>
      <c r="T209" s="31">
        <v>57947.862999999998</v>
      </c>
      <c r="U209" s="31">
        <v>80482.233999999997</v>
      </c>
      <c r="V209" s="31">
        <v>55088.43</v>
      </c>
      <c r="W209" s="31">
        <v>70292.148000000001</v>
      </c>
      <c r="X209" s="31">
        <v>34298.417999999998</v>
      </c>
      <c r="Y209" s="31">
        <v>60486.082000000002</v>
      </c>
      <c r="Z209" s="31">
        <v>75867.608999999997</v>
      </c>
      <c r="AA209" s="31">
        <v>139020.70300000001</v>
      </c>
      <c r="AB209" s="31">
        <v>131181.141</v>
      </c>
      <c r="AC209" s="31">
        <v>35801.438000000002</v>
      </c>
      <c r="AD209" s="31">
        <v>77581.468999999997</v>
      </c>
      <c r="AE209" s="31">
        <v>87845.156000000003</v>
      </c>
      <c r="AF209" s="31">
        <v>119624.07</v>
      </c>
      <c r="AG209" s="31">
        <v>50809.531000000003</v>
      </c>
      <c r="AH209" s="31">
        <v>87168.554999999993</v>
      </c>
      <c r="AI209" s="31">
        <v>46685.773000000001</v>
      </c>
      <c r="AJ209" s="31">
        <v>37078.472999999998</v>
      </c>
      <c r="AK209" s="31">
        <v>38812.421999999999</v>
      </c>
      <c r="AL209" s="31">
        <v>151859.71900000001</v>
      </c>
      <c r="AM209" s="31">
        <v>44635.93</v>
      </c>
      <c r="AN209" s="31">
        <v>63732.538999999997</v>
      </c>
      <c r="AO209" s="31">
        <v>65495.046999999999</v>
      </c>
      <c r="AP209" s="31">
        <v>37116.133000000002</v>
      </c>
      <c r="AQ209" s="31">
        <v>106291.17200000001</v>
      </c>
      <c r="AR209" s="31">
        <v>87364.835999999996</v>
      </c>
      <c r="AS209" s="31">
        <v>83967.483999999997</v>
      </c>
      <c r="AT209" s="31">
        <v>104187.258</v>
      </c>
      <c r="AU209" s="31">
        <v>91135.016000000003</v>
      </c>
      <c r="AV209" s="31">
        <v>101892.80499999999</v>
      </c>
      <c r="AW209" s="31">
        <v>110083.164</v>
      </c>
      <c r="AX209" s="31">
        <v>47976.703000000001</v>
      </c>
      <c r="AY209" s="31">
        <v>109636.789</v>
      </c>
      <c r="AZ209" s="31">
        <v>75135</v>
      </c>
      <c r="BA209" s="31">
        <v>43553.523000000001</v>
      </c>
      <c r="BB209" s="31">
        <v>59447.5</v>
      </c>
      <c r="BC209" s="31">
        <v>106592.117</v>
      </c>
      <c r="BD209" s="31">
        <v>18632.062999999998</v>
      </c>
      <c r="BE209" s="31">
        <v>9738.7829999999994</v>
      </c>
      <c r="BF209" s="31">
        <v>94409.32</v>
      </c>
      <c r="BG209" s="31">
        <v>37532.563000000002</v>
      </c>
      <c r="BH209" s="31">
        <v>21378.85</v>
      </c>
      <c r="BI209" s="31">
        <v>99531.687999999995</v>
      </c>
      <c r="BJ209" s="31">
        <v>38075.468999999997</v>
      </c>
      <c r="BK209" s="31">
        <v>35791.781000000003</v>
      </c>
      <c r="BL209" s="31">
        <v>90278.804999999993</v>
      </c>
      <c r="BM209" s="31">
        <v>44789.555</v>
      </c>
      <c r="BN209" s="31">
        <v>30218.636999999999</v>
      </c>
      <c r="BO209" s="31">
        <v>71164.945000000007</v>
      </c>
      <c r="BP209" s="31">
        <v>63138.163999999997</v>
      </c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  <c r="GB209" s="37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37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37"/>
      <c r="IS209" s="37"/>
      <c r="IT209" s="37"/>
      <c r="IU209" s="37"/>
      <c r="IV209" s="37"/>
      <c r="IW209" s="37"/>
      <c r="IX209" s="37"/>
      <c r="IY209" s="37"/>
      <c r="IZ209" s="37"/>
      <c r="JA209" s="37"/>
      <c r="JB209" s="37"/>
      <c r="JC209" s="37"/>
      <c r="JD209" s="37"/>
      <c r="JE209" s="37"/>
      <c r="JF209" s="37"/>
      <c r="JG209" s="37"/>
      <c r="JH209" s="37"/>
      <c r="JI209" s="37"/>
      <c r="JJ209" s="37"/>
      <c r="JK209" s="37"/>
      <c r="JL209" s="37"/>
      <c r="JM209" s="37"/>
      <c r="JN209" s="37"/>
      <c r="JO209" s="37"/>
      <c r="JP209" s="37"/>
      <c r="JQ209" s="37"/>
      <c r="JR209" s="37"/>
      <c r="JS209" s="37"/>
      <c r="JT209" s="37"/>
      <c r="JU209" s="37"/>
      <c r="JV209" s="37"/>
      <c r="JW209" s="37"/>
      <c r="JX209" s="37"/>
      <c r="JY209" s="37"/>
      <c r="JZ209" s="37"/>
      <c r="KA209" s="37"/>
      <c r="KB209" s="37"/>
      <c r="KC209" s="37"/>
      <c r="KD209" s="37"/>
      <c r="KE209" s="37"/>
      <c r="KF209" s="37"/>
      <c r="KG209" s="37"/>
      <c r="KH209" s="37"/>
      <c r="KI209" s="37"/>
      <c r="KJ209" s="37"/>
      <c r="KK209" s="37"/>
      <c r="KL209" s="37"/>
      <c r="KM209" s="37"/>
      <c r="KN209" s="37"/>
      <c r="KO209" s="37"/>
      <c r="KP209" s="37"/>
      <c r="KQ209" s="37"/>
      <c r="KR209" s="37"/>
      <c r="KS209" s="37"/>
      <c r="KT209" s="37"/>
      <c r="KU209" s="37"/>
      <c r="KV209" s="37"/>
      <c r="KW209" s="37"/>
      <c r="KX209" s="37"/>
      <c r="KY209" s="37"/>
      <c r="KZ209" s="37"/>
      <c r="LA209" s="37"/>
      <c r="LB209" s="37"/>
      <c r="LC209" s="37"/>
      <c r="LD209" s="37"/>
      <c r="LE209" s="37"/>
      <c r="LF209" s="37"/>
      <c r="LG209" s="37"/>
      <c r="LH209" s="37"/>
      <c r="LI209" s="37"/>
      <c r="LJ209" s="37"/>
      <c r="LK209" s="37"/>
      <c r="LL209" s="37"/>
      <c r="LM209" s="37"/>
      <c r="LN209" s="37"/>
      <c r="LO209" s="37"/>
      <c r="LP209" s="37"/>
      <c r="LQ209" s="37"/>
      <c r="LR209" s="37"/>
      <c r="LS209" s="37"/>
      <c r="LT209" s="37"/>
      <c r="LU209" s="37"/>
      <c r="LV209" s="37"/>
      <c r="LW209" s="37"/>
      <c r="LX209" s="37"/>
      <c r="LY209" s="37"/>
      <c r="LZ209" s="37"/>
      <c r="MA209" s="37"/>
      <c r="MB209" s="37"/>
      <c r="MC209" s="37"/>
      <c r="MD209" s="37"/>
      <c r="ME209" s="37"/>
      <c r="MF209" s="37"/>
      <c r="MG209" s="37"/>
      <c r="MH209" s="37"/>
      <c r="MI209" s="37"/>
      <c r="MJ209" s="37"/>
      <c r="MK209" s="37"/>
      <c r="ML209" s="37"/>
      <c r="MM209" s="37"/>
      <c r="MN209" s="37"/>
      <c r="MO209" s="37"/>
      <c r="MP209" s="37"/>
      <c r="MQ209" s="37"/>
      <c r="MR209" s="37"/>
      <c r="MS209" s="37"/>
      <c r="MT209" s="37"/>
      <c r="MU209" s="37"/>
      <c r="MV209" s="37"/>
      <c r="MW209" s="37"/>
      <c r="MX209" s="37"/>
      <c r="MY209" s="37"/>
      <c r="MZ209" s="37"/>
      <c r="NA209" s="37"/>
      <c r="NB209" s="37"/>
      <c r="NC209" s="37"/>
      <c r="ND209" s="37"/>
      <c r="NE209" s="37"/>
      <c r="NF209" s="37"/>
      <c r="NG209" s="37"/>
      <c r="NH209" s="37"/>
      <c r="NI209" s="37"/>
      <c r="NJ209" s="37"/>
      <c r="NK209" s="37"/>
      <c r="NL209" s="37"/>
      <c r="NM209" s="37"/>
      <c r="NN209" s="37"/>
      <c r="NO209" s="37"/>
      <c r="NP209" s="37"/>
      <c r="NQ209" s="37"/>
      <c r="NR209" s="37"/>
      <c r="NS209" s="37"/>
      <c r="NT209" s="37"/>
      <c r="NU209" s="37"/>
      <c r="NV209" s="37"/>
      <c r="NW209" s="37"/>
      <c r="NX209" s="37"/>
      <c r="NY209" s="37"/>
      <c r="NZ209" s="37"/>
      <c r="OA209" s="37"/>
      <c r="OB209" s="37"/>
      <c r="OC209" s="37"/>
      <c r="OD209" s="37"/>
      <c r="OE209" s="37"/>
      <c r="OF209" s="37"/>
      <c r="OG209" s="37"/>
      <c r="OH209" s="37"/>
      <c r="OI209" s="37"/>
      <c r="OJ209" s="37"/>
      <c r="OK209" s="37"/>
      <c r="OL209" s="37"/>
      <c r="OM209" s="10"/>
    </row>
    <row r="210" spans="1:403" s="11" customFormat="1" x14ac:dyDescent="0.25">
      <c r="A210" s="11" t="s">
        <v>79</v>
      </c>
      <c r="B210" s="11" t="s">
        <v>108</v>
      </c>
      <c r="C210" s="29">
        <v>555348.43799999997</v>
      </c>
      <c r="D210" s="29">
        <v>367817.25</v>
      </c>
      <c r="E210" s="29">
        <v>389755.84399999998</v>
      </c>
      <c r="F210" s="29">
        <v>454577.78100000002</v>
      </c>
      <c r="G210" s="29">
        <v>380878.25</v>
      </c>
      <c r="H210" s="29">
        <v>369787.18800000002</v>
      </c>
      <c r="I210" s="29">
        <v>545850.75</v>
      </c>
      <c r="J210" s="29">
        <v>256318.67199999999</v>
      </c>
      <c r="K210" s="29">
        <v>232024.5</v>
      </c>
      <c r="L210" s="29">
        <v>227559.43799999999</v>
      </c>
      <c r="M210" s="29">
        <v>143298.15599999999</v>
      </c>
      <c r="N210" s="29">
        <v>351528.93800000002</v>
      </c>
      <c r="O210" s="29">
        <v>197920.42199999999</v>
      </c>
      <c r="P210" s="29">
        <v>359601.53100000002</v>
      </c>
      <c r="Q210" s="29">
        <v>288325.06300000002</v>
      </c>
      <c r="R210" s="29">
        <v>168299.71900000001</v>
      </c>
      <c r="S210" s="29">
        <v>202087.95300000001</v>
      </c>
      <c r="T210" s="29">
        <v>203452.20300000001</v>
      </c>
      <c r="U210" s="29">
        <v>339354.78100000002</v>
      </c>
      <c r="V210" s="29">
        <v>160143.21900000001</v>
      </c>
      <c r="W210" s="29">
        <v>216920.95300000001</v>
      </c>
      <c r="X210" s="29">
        <v>126945.32799999999</v>
      </c>
      <c r="Y210" s="29">
        <v>232780.04699999999</v>
      </c>
      <c r="Z210" s="29">
        <v>265217.56300000002</v>
      </c>
      <c r="AA210" s="29">
        <v>504994.625</v>
      </c>
      <c r="AB210" s="29">
        <v>595292.625</v>
      </c>
      <c r="AC210" s="29">
        <v>148489.54699999999</v>
      </c>
      <c r="AD210" s="29">
        <v>301351.18800000002</v>
      </c>
      <c r="AE210" s="29">
        <v>307131.71899999998</v>
      </c>
      <c r="AF210" s="29">
        <v>418391.5</v>
      </c>
      <c r="AG210" s="29">
        <v>225286.766</v>
      </c>
      <c r="AH210" s="29">
        <v>252318.28099999999</v>
      </c>
      <c r="AI210" s="29">
        <v>215483.92199999999</v>
      </c>
      <c r="AJ210" s="29">
        <v>131069.93</v>
      </c>
      <c r="AK210" s="29">
        <v>179494.125</v>
      </c>
      <c r="AL210" s="29">
        <v>693649.125</v>
      </c>
      <c r="AM210" s="29">
        <v>193350.016</v>
      </c>
      <c r="AN210" s="29">
        <v>209380.016</v>
      </c>
      <c r="AO210" s="29">
        <v>391994.68800000002</v>
      </c>
      <c r="AP210" s="29">
        <v>146163.96900000001</v>
      </c>
      <c r="AQ210" s="29">
        <v>478003.56300000002</v>
      </c>
      <c r="AR210" s="29">
        <v>229456.09400000001</v>
      </c>
      <c r="AS210" s="29">
        <v>347247.34399999998</v>
      </c>
      <c r="AT210" s="29">
        <v>520674.78100000002</v>
      </c>
      <c r="AU210" s="29">
        <v>218058.84400000001</v>
      </c>
      <c r="AV210" s="29">
        <v>350358.34399999998</v>
      </c>
      <c r="AW210" s="29">
        <v>438996.68800000002</v>
      </c>
      <c r="AX210" s="29">
        <v>182560.266</v>
      </c>
      <c r="AY210" s="29">
        <v>474402.21899999998</v>
      </c>
      <c r="AZ210" s="29">
        <v>229873.34400000001</v>
      </c>
      <c r="BA210" s="29">
        <v>164663.93799999999</v>
      </c>
      <c r="BB210" s="29">
        <v>197003.71900000001</v>
      </c>
      <c r="BC210" s="29">
        <v>306844.46899999998</v>
      </c>
      <c r="BD210" s="29">
        <v>89877.312999999995</v>
      </c>
      <c r="BE210" s="29">
        <v>40834.152000000002</v>
      </c>
      <c r="BF210" s="29">
        <v>267357.5</v>
      </c>
      <c r="BG210" s="29">
        <v>121252.977</v>
      </c>
      <c r="BH210" s="29">
        <v>76385.327999999994</v>
      </c>
      <c r="BI210" s="29">
        <v>397044.65600000002</v>
      </c>
      <c r="BJ210" s="29">
        <v>152572.45300000001</v>
      </c>
      <c r="BK210" s="29">
        <v>121439.93799999999</v>
      </c>
      <c r="BL210" s="29">
        <v>336498.31300000002</v>
      </c>
      <c r="BM210" s="29">
        <v>146687.375</v>
      </c>
      <c r="BN210" s="29">
        <v>113995.648</v>
      </c>
      <c r="BO210" s="29">
        <v>199986.70300000001</v>
      </c>
      <c r="BP210" s="29">
        <v>331353.15600000002</v>
      </c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  <c r="GB210" s="37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/>
      <c r="GN210" s="37"/>
      <c r="GO210" s="37"/>
      <c r="GP210" s="37"/>
      <c r="GQ210" s="37"/>
      <c r="GR210" s="37"/>
      <c r="GS210" s="37"/>
      <c r="GT210" s="37"/>
      <c r="GU210" s="37"/>
      <c r="GV210" s="37"/>
      <c r="GW210" s="37"/>
      <c r="GX210" s="37"/>
      <c r="GY210" s="37"/>
      <c r="GZ210" s="37"/>
      <c r="HA210" s="37"/>
      <c r="HB210" s="37"/>
      <c r="HC210" s="37"/>
      <c r="HD210" s="37"/>
      <c r="HE210" s="37"/>
      <c r="HF210" s="37"/>
      <c r="HG210" s="37"/>
      <c r="HH210" s="37"/>
      <c r="HI210" s="37"/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/>
      <c r="HW210" s="37"/>
      <c r="HX210" s="37"/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37"/>
      <c r="IS210" s="37"/>
      <c r="IT210" s="37"/>
      <c r="IU210" s="37"/>
      <c r="IV210" s="37"/>
      <c r="IW210" s="37"/>
      <c r="IX210" s="37"/>
      <c r="IY210" s="37"/>
      <c r="IZ210" s="37"/>
      <c r="JA210" s="37"/>
      <c r="JB210" s="37"/>
      <c r="JC210" s="37"/>
      <c r="JD210" s="37"/>
      <c r="JE210" s="37"/>
      <c r="JF210" s="37"/>
      <c r="JG210" s="37"/>
      <c r="JH210" s="37"/>
      <c r="JI210" s="37"/>
      <c r="JJ210" s="37"/>
      <c r="JK210" s="37"/>
      <c r="JL210" s="37"/>
      <c r="JM210" s="37"/>
      <c r="JN210" s="37"/>
      <c r="JO210" s="37"/>
      <c r="JP210" s="37"/>
      <c r="JQ210" s="37"/>
      <c r="JR210" s="37"/>
      <c r="JS210" s="37"/>
      <c r="JT210" s="37"/>
      <c r="JU210" s="37"/>
      <c r="JV210" s="37"/>
      <c r="JW210" s="37"/>
      <c r="JX210" s="37"/>
      <c r="JY210" s="37"/>
      <c r="JZ210" s="37"/>
      <c r="KA210" s="37"/>
      <c r="KB210" s="37"/>
      <c r="KC210" s="37"/>
      <c r="KD210" s="37"/>
      <c r="KE210" s="37"/>
      <c r="KF210" s="37"/>
      <c r="KG210" s="37"/>
      <c r="KH210" s="37"/>
      <c r="KI210" s="37"/>
      <c r="KJ210" s="37"/>
      <c r="KK210" s="37"/>
      <c r="KL210" s="37"/>
      <c r="KM210" s="37"/>
      <c r="KN210" s="37"/>
      <c r="KO210" s="37"/>
      <c r="KP210" s="37"/>
      <c r="KQ210" s="37"/>
      <c r="KR210" s="37"/>
      <c r="KS210" s="37"/>
      <c r="KT210" s="37"/>
      <c r="KU210" s="37"/>
      <c r="KV210" s="37"/>
      <c r="KW210" s="37"/>
      <c r="KX210" s="37"/>
      <c r="KY210" s="37"/>
      <c r="KZ210" s="37"/>
      <c r="LA210" s="37"/>
      <c r="LB210" s="37"/>
      <c r="LC210" s="37"/>
      <c r="LD210" s="37"/>
      <c r="LE210" s="37"/>
      <c r="LF210" s="37"/>
      <c r="LG210" s="37"/>
      <c r="LH210" s="37"/>
      <c r="LI210" s="37"/>
      <c r="LJ210" s="37"/>
      <c r="LK210" s="37"/>
      <c r="LL210" s="37"/>
      <c r="LM210" s="37"/>
      <c r="LN210" s="37"/>
      <c r="LO210" s="37"/>
      <c r="LP210" s="37"/>
      <c r="LQ210" s="37"/>
      <c r="LR210" s="37"/>
      <c r="LS210" s="37"/>
      <c r="LT210" s="37"/>
      <c r="LU210" s="37"/>
      <c r="LV210" s="37"/>
      <c r="LW210" s="37"/>
      <c r="LX210" s="37"/>
      <c r="LY210" s="37"/>
      <c r="LZ210" s="37"/>
      <c r="MA210" s="37"/>
      <c r="MB210" s="37"/>
      <c r="MC210" s="37"/>
      <c r="MD210" s="37"/>
      <c r="ME210" s="37"/>
      <c r="MF210" s="37"/>
      <c r="MG210" s="37"/>
      <c r="MH210" s="37"/>
      <c r="MI210" s="37"/>
      <c r="MJ210" s="37"/>
      <c r="MK210" s="37"/>
      <c r="ML210" s="37"/>
      <c r="MM210" s="37"/>
      <c r="MN210" s="37"/>
      <c r="MO210" s="37"/>
      <c r="MP210" s="37"/>
      <c r="MQ210" s="37"/>
      <c r="MR210" s="37"/>
      <c r="MS210" s="37"/>
      <c r="MT210" s="37"/>
      <c r="MU210" s="37"/>
      <c r="MV210" s="37"/>
      <c r="MW210" s="37"/>
      <c r="MX210" s="37"/>
      <c r="MY210" s="37"/>
      <c r="MZ210" s="37"/>
      <c r="NA210" s="37"/>
      <c r="NB210" s="37"/>
      <c r="NC210" s="37"/>
      <c r="ND210" s="37"/>
      <c r="NE210" s="37"/>
      <c r="NF210" s="37"/>
      <c r="NG210" s="37"/>
      <c r="NH210" s="37"/>
      <c r="NI210" s="37"/>
      <c r="NJ210" s="37"/>
      <c r="NK210" s="37"/>
      <c r="NL210" s="37"/>
      <c r="NM210" s="37"/>
      <c r="NN210" s="37"/>
      <c r="NO210" s="37"/>
      <c r="NP210" s="37"/>
      <c r="NQ210" s="37"/>
      <c r="NR210" s="37"/>
      <c r="NS210" s="37"/>
      <c r="NT210" s="37"/>
      <c r="NU210" s="37"/>
      <c r="NV210" s="37"/>
      <c r="NW210" s="37"/>
      <c r="NX210" s="37"/>
      <c r="NY210" s="37"/>
      <c r="NZ210" s="37"/>
      <c r="OA210" s="37"/>
      <c r="OB210" s="37"/>
      <c r="OC210" s="37"/>
      <c r="OD210" s="37"/>
      <c r="OE210" s="37"/>
      <c r="OF210" s="37"/>
      <c r="OG210" s="37"/>
      <c r="OH210" s="37"/>
      <c r="OI210" s="37"/>
      <c r="OJ210" s="37"/>
      <c r="OK210" s="37"/>
      <c r="OL210" s="37"/>
      <c r="OM210" s="12"/>
    </row>
    <row r="211" spans="1:403" s="9" customFormat="1" x14ac:dyDescent="0.25">
      <c r="A211" s="9" t="s">
        <v>79</v>
      </c>
      <c r="B211" s="9" t="s">
        <v>109</v>
      </c>
      <c r="C211" s="31">
        <v>792015.06299999997</v>
      </c>
      <c r="D211" s="31">
        <v>565139.43799999997</v>
      </c>
      <c r="E211" s="31">
        <v>727198.93799999997</v>
      </c>
      <c r="F211" s="31">
        <v>762270.125</v>
      </c>
      <c r="G211" s="31">
        <v>608691.125</v>
      </c>
      <c r="H211" s="31">
        <v>571253.06299999997</v>
      </c>
      <c r="I211" s="31">
        <v>832872.125</v>
      </c>
      <c r="J211" s="31">
        <v>373181.96899999998</v>
      </c>
      <c r="K211" s="31">
        <v>456696.21899999998</v>
      </c>
      <c r="L211" s="31">
        <v>371256.81300000002</v>
      </c>
      <c r="M211" s="31">
        <v>220618.34400000001</v>
      </c>
      <c r="N211" s="31">
        <v>464604.25</v>
      </c>
      <c r="O211" s="31">
        <v>384393.56300000002</v>
      </c>
      <c r="P211" s="31">
        <v>494682.93800000002</v>
      </c>
      <c r="Q211" s="31">
        <v>501032.75</v>
      </c>
      <c r="R211" s="31">
        <v>302524.125</v>
      </c>
      <c r="S211" s="31">
        <v>434933.125</v>
      </c>
      <c r="T211" s="31">
        <v>352224.03100000002</v>
      </c>
      <c r="U211" s="31">
        <v>569444.43799999997</v>
      </c>
      <c r="V211" s="31">
        <v>271751.25</v>
      </c>
      <c r="W211" s="31">
        <v>325408.125</v>
      </c>
      <c r="X211" s="31">
        <v>263324.40600000002</v>
      </c>
      <c r="Y211" s="31">
        <v>341951</v>
      </c>
      <c r="Z211" s="31">
        <v>443976.59399999998</v>
      </c>
      <c r="AA211" s="31">
        <v>648510.5</v>
      </c>
      <c r="AB211" s="31">
        <v>940674.68799999997</v>
      </c>
      <c r="AC211" s="31">
        <v>247225.79699999999</v>
      </c>
      <c r="AD211" s="31">
        <v>560596.43799999997</v>
      </c>
      <c r="AE211" s="31">
        <v>703268.06299999997</v>
      </c>
      <c r="AF211" s="31">
        <v>533671.5</v>
      </c>
      <c r="AG211" s="31">
        <v>447414.34399999998</v>
      </c>
      <c r="AH211" s="31">
        <v>366752.68800000002</v>
      </c>
      <c r="AI211" s="31">
        <v>420750.375</v>
      </c>
      <c r="AJ211" s="31">
        <v>235934.92199999999</v>
      </c>
      <c r="AK211" s="31">
        <v>340110</v>
      </c>
      <c r="AL211" s="31">
        <v>884941.93799999997</v>
      </c>
      <c r="AM211" s="31">
        <v>319014.09399999998</v>
      </c>
      <c r="AN211" s="31">
        <v>349011.875</v>
      </c>
      <c r="AO211" s="31">
        <v>676067.25</v>
      </c>
      <c r="AP211" s="31">
        <v>321302.09399999998</v>
      </c>
      <c r="AQ211" s="31">
        <v>1010119.188</v>
      </c>
      <c r="AR211" s="31">
        <v>408406.96899999998</v>
      </c>
      <c r="AS211" s="31">
        <v>670152.43799999997</v>
      </c>
      <c r="AT211" s="31">
        <v>764685.06299999997</v>
      </c>
      <c r="AU211" s="31">
        <v>347215.59399999998</v>
      </c>
      <c r="AV211" s="31">
        <v>584135.625</v>
      </c>
      <c r="AW211" s="31">
        <v>714385.25</v>
      </c>
      <c r="AX211" s="31">
        <v>277313.84399999998</v>
      </c>
      <c r="AY211" s="31">
        <v>750966.25</v>
      </c>
      <c r="AZ211" s="31">
        <v>314921.56300000002</v>
      </c>
      <c r="BA211" s="31">
        <v>322545.75</v>
      </c>
      <c r="BB211" s="31">
        <v>309434.34399999998</v>
      </c>
      <c r="BC211" s="31">
        <v>417079.40600000002</v>
      </c>
      <c r="BD211" s="31">
        <v>148325.766</v>
      </c>
      <c r="BE211" s="31">
        <v>65446.925999999999</v>
      </c>
      <c r="BF211" s="31">
        <v>381132.25</v>
      </c>
      <c r="BG211" s="31">
        <v>193464.5</v>
      </c>
      <c r="BH211" s="31">
        <v>148620.32800000001</v>
      </c>
      <c r="BI211" s="31">
        <v>669307.5</v>
      </c>
      <c r="BJ211" s="31">
        <v>218830.79699999999</v>
      </c>
      <c r="BK211" s="31">
        <v>175410.81299999999</v>
      </c>
      <c r="BL211" s="31">
        <v>420567.15600000002</v>
      </c>
      <c r="BM211" s="31">
        <v>196981.391</v>
      </c>
      <c r="BN211" s="31">
        <v>185330.5</v>
      </c>
      <c r="BO211" s="31">
        <v>307943.43800000002</v>
      </c>
      <c r="BP211" s="31">
        <v>501929.625</v>
      </c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37"/>
      <c r="IS211" s="37"/>
      <c r="IT211" s="37"/>
      <c r="IU211" s="37"/>
      <c r="IV211" s="37"/>
      <c r="IW211" s="37"/>
      <c r="IX211" s="37"/>
      <c r="IY211" s="37"/>
      <c r="IZ211" s="37"/>
      <c r="JA211" s="37"/>
      <c r="JB211" s="37"/>
      <c r="JC211" s="37"/>
      <c r="JD211" s="37"/>
      <c r="JE211" s="37"/>
      <c r="JF211" s="37"/>
      <c r="JG211" s="37"/>
      <c r="JH211" s="37"/>
      <c r="JI211" s="37"/>
      <c r="JJ211" s="37"/>
      <c r="JK211" s="37"/>
      <c r="JL211" s="37"/>
      <c r="JM211" s="37"/>
      <c r="JN211" s="37"/>
      <c r="JO211" s="37"/>
      <c r="JP211" s="37"/>
      <c r="JQ211" s="37"/>
      <c r="JR211" s="37"/>
      <c r="JS211" s="37"/>
      <c r="JT211" s="37"/>
      <c r="JU211" s="37"/>
      <c r="JV211" s="37"/>
      <c r="JW211" s="37"/>
      <c r="JX211" s="37"/>
      <c r="JY211" s="37"/>
      <c r="JZ211" s="37"/>
      <c r="KA211" s="37"/>
      <c r="KB211" s="37"/>
      <c r="KC211" s="37"/>
      <c r="KD211" s="37"/>
      <c r="KE211" s="37"/>
      <c r="KF211" s="37"/>
      <c r="KG211" s="37"/>
      <c r="KH211" s="37"/>
      <c r="KI211" s="37"/>
      <c r="KJ211" s="37"/>
      <c r="KK211" s="37"/>
      <c r="KL211" s="37"/>
      <c r="KM211" s="37"/>
      <c r="KN211" s="37"/>
      <c r="KO211" s="37"/>
      <c r="KP211" s="37"/>
      <c r="KQ211" s="37"/>
      <c r="KR211" s="37"/>
      <c r="KS211" s="37"/>
      <c r="KT211" s="37"/>
      <c r="KU211" s="37"/>
      <c r="KV211" s="37"/>
      <c r="KW211" s="37"/>
      <c r="KX211" s="37"/>
      <c r="KY211" s="37"/>
      <c r="KZ211" s="37"/>
      <c r="LA211" s="37"/>
      <c r="LB211" s="37"/>
      <c r="LC211" s="37"/>
      <c r="LD211" s="37"/>
      <c r="LE211" s="37"/>
      <c r="LF211" s="37"/>
      <c r="LG211" s="37"/>
      <c r="LH211" s="37"/>
      <c r="LI211" s="37"/>
      <c r="LJ211" s="37"/>
      <c r="LK211" s="37"/>
      <c r="LL211" s="37"/>
      <c r="LM211" s="37"/>
      <c r="LN211" s="37"/>
      <c r="LO211" s="37"/>
      <c r="LP211" s="37"/>
      <c r="LQ211" s="37"/>
      <c r="LR211" s="37"/>
      <c r="LS211" s="37"/>
      <c r="LT211" s="37"/>
      <c r="LU211" s="37"/>
      <c r="LV211" s="37"/>
      <c r="LW211" s="37"/>
      <c r="LX211" s="37"/>
      <c r="LY211" s="37"/>
      <c r="LZ211" s="37"/>
      <c r="MA211" s="37"/>
      <c r="MB211" s="37"/>
      <c r="MC211" s="37"/>
      <c r="MD211" s="37"/>
      <c r="ME211" s="37"/>
      <c r="MF211" s="37"/>
      <c r="MG211" s="37"/>
      <c r="MH211" s="37"/>
      <c r="MI211" s="37"/>
      <c r="MJ211" s="37"/>
      <c r="MK211" s="37"/>
      <c r="ML211" s="37"/>
      <c r="MM211" s="37"/>
      <c r="MN211" s="37"/>
      <c r="MO211" s="37"/>
      <c r="MP211" s="37"/>
      <c r="MQ211" s="37"/>
      <c r="MR211" s="37"/>
      <c r="MS211" s="37"/>
      <c r="MT211" s="37"/>
      <c r="MU211" s="37"/>
      <c r="MV211" s="37"/>
      <c r="MW211" s="37"/>
      <c r="MX211" s="37"/>
      <c r="MY211" s="37"/>
      <c r="MZ211" s="37"/>
      <c r="NA211" s="37"/>
      <c r="NB211" s="37"/>
      <c r="NC211" s="37"/>
      <c r="ND211" s="37"/>
      <c r="NE211" s="37"/>
      <c r="NF211" s="37"/>
      <c r="NG211" s="37"/>
      <c r="NH211" s="37"/>
      <c r="NI211" s="37"/>
      <c r="NJ211" s="37"/>
      <c r="NK211" s="37"/>
      <c r="NL211" s="37"/>
      <c r="NM211" s="37"/>
      <c r="NN211" s="37"/>
      <c r="NO211" s="37"/>
      <c r="NP211" s="37"/>
      <c r="NQ211" s="37"/>
      <c r="NR211" s="37"/>
      <c r="NS211" s="37"/>
      <c r="NT211" s="37"/>
      <c r="NU211" s="37"/>
      <c r="NV211" s="37"/>
      <c r="NW211" s="37"/>
      <c r="NX211" s="37"/>
      <c r="NY211" s="37"/>
      <c r="NZ211" s="37"/>
      <c r="OA211" s="37"/>
      <c r="OB211" s="37"/>
      <c r="OC211" s="37"/>
      <c r="OD211" s="37"/>
      <c r="OE211" s="37"/>
      <c r="OF211" s="37"/>
      <c r="OG211" s="37"/>
      <c r="OH211" s="37"/>
      <c r="OI211" s="37"/>
      <c r="OJ211" s="37"/>
      <c r="OK211" s="37"/>
      <c r="OL211" s="37"/>
      <c r="OM211" s="10"/>
    </row>
    <row r="212" spans="1:403" s="11" customFormat="1" x14ac:dyDescent="0.25">
      <c r="A212" s="11" t="s">
        <v>79</v>
      </c>
      <c r="B212" s="11" t="s">
        <v>110</v>
      </c>
      <c r="C212" s="29">
        <v>480764.28100000002</v>
      </c>
      <c r="D212" s="29">
        <v>456531.90600000002</v>
      </c>
      <c r="E212" s="29">
        <v>750839.56299999997</v>
      </c>
      <c r="F212" s="29">
        <v>597262</v>
      </c>
      <c r="G212" s="29">
        <v>372346.03100000002</v>
      </c>
      <c r="H212" s="29">
        <v>443175.09399999998</v>
      </c>
      <c r="I212" s="29">
        <v>677848.5</v>
      </c>
      <c r="J212" s="29">
        <v>291185.09399999998</v>
      </c>
      <c r="K212" s="29">
        <v>390927</v>
      </c>
      <c r="L212" s="29">
        <v>352906.71899999998</v>
      </c>
      <c r="M212" s="29">
        <v>182029.375</v>
      </c>
      <c r="N212" s="29">
        <v>315371.06300000002</v>
      </c>
      <c r="O212" s="29">
        <v>464464.93800000002</v>
      </c>
      <c r="P212" s="29">
        <v>386430.25</v>
      </c>
      <c r="Q212" s="29">
        <v>423408.375</v>
      </c>
      <c r="R212" s="29">
        <v>331010</v>
      </c>
      <c r="S212" s="29">
        <v>535957</v>
      </c>
      <c r="T212" s="29">
        <v>284617.75</v>
      </c>
      <c r="U212" s="29">
        <v>380835.78100000002</v>
      </c>
      <c r="V212" s="29">
        <v>193672.75</v>
      </c>
      <c r="W212" s="29">
        <v>279673.03100000002</v>
      </c>
      <c r="X212" s="29">
        <v>390049.81300000002</v>
      </c>
      <c r="Y212" s="29">
        <v>310543.78100000002</v>
      </c>
      <c r="Z212" s="29">
        <v>388517.84399999998</v>
      </c>
      <c r="AA212" s="29">
        <v>475520.06300000002</v>
      </c>
      <c r="AB212" s="29">
        <v>892020.31299999997</v>
      </c>
      <c r="AC212" s="29">
        <v>246161.266</v>
      </c>
      <c r="AD212" s="29">
        <v>438560.75</v>
      </c>
      <c r="AE212" s="29">
        <v>659298.25</v>
      </c>
      <c r="AF212" s="29">
        <v>342149.75</v>
      </c>
      <c r="AG212" s="29">
        <v>601470.125</v>
      </c>
      <c r="AH212" s="29">
        <v>370906.78100000002</v>
      </c>
      <c r="AI212" s="29">
        <v>585885.625</v>
      </c>
      <c r="AJ212" s="29">
        <v>225845.78099999999</v>
      </c>
      <c r="AK212" s="29">
        <v>319624.5</v>
      </c>
      <c r="AL212" s="29">
        <v>669107.56299999997</v>
      </c>
      <c r="AM212" s="29">
        <v>284213.53100000002</v>
      </c>
      <c r="AN212" s="29">
        <v>316660.68800000002</v>
      </c>
      <c r="AO212" s="29">
        <v>569238.25</v>
      </c>
      <c r="AP212" s="29">
        <v>327679.875</v>
      </c>
      <c r="AQ212" s="29">
        <v>1101113.25</v>
      </c>
      <c r="AR212" s="29">
        <v>456199.71899999998</v>
      </c>
      <c r="AS212" s="29">
        <v>714221.75</v>
      </c>
      <c r="AT212" s="29">
        <v>585966.56299999997</v>
      </c>
      <c r="AU212" s="29">
        <v>235176.984</v>
      </c>
      <c r="AV212" s="29">
        <v>416368.65600000002</v>
      </c>
      <c r="AW212" s="29">
        <v>422430.125</v>
      </c>
      <c r="AX212" s="29">
        <v>242242.09400000001</v>
      </c>
      <c r="AY212" s="29">
        <v>489690.96899999998</v>
      </c>
      <c r="AZ212" s="29">
        <v>222565.42199999999</v>
      </c>
      <c r="BA212" s="29">
        <v>329656.21899999998</v>
      </c>
      <c r="BB212" s="29">
        <v>259914.70300000001</v>
      </c>
      <c r="BC212" s="29">
        <v>330262.18800000002</v>
      </c>
      <c r="BD212" s="29">
        <v>133132.484</v>
      </c>
      <c r="BE212" s="29">
        <v>47494.66</v>
      </c>
      <c r="BF212" s="29">
        <v>287932.93800000002</v>
      </c>
      <c r="BG212" s="29">
        <v>152111.15599999999</v>
      </c>
      <c r="BH212" s="29">
        <v>163879.18799999999</v>
      </c>
      <c r="BI212" s="29">
        <v>680052.68799999997</v>
      </c>
      <c r="BJ212" s="29">
        <v>131829.32800000001</v>
      </c>
      <c r="BK212" s="29">
        <v>161129.71900000001</v>
      </c>
      <c r="BL212" s="29">
        <v>349997.31300000002</v>
      </c>
      <c r="BM212" s="29">
        <v>120859.289</v>
      </c>
      <c r="BN212" s="29">
        <v>141371.93799999999</v>
      </c>
      <c r="BO212" s="29">
        <v>233480.07800000001</v>
      </c>
      <c r="BP212" s="29">
        <v>411596.09399999998</v>
      </c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  <c r="GB212" s="37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37"/>
      <c r="GR212" s="37"/>
      <c r="GS212" s="37"/>
      <c r="GT212" s="37"/>
      <c r="GU212" s="37"/>
      <c r="GV212" s="37"/>
      <c r="GW212" s="37"/>
      <c r="GX212" s="37"/>
      <c r="GY212" s="37"/>
      <c r="GZ212" s="37"/>
      <c r="HA212" s="37"/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37"/>
      <c r="IS212" s="37"/>
      <c r="IT212" s="37"/>
      <c r="IU212" s="37"/>
      <c r="IV212" s="37"/>
      <c r="IW212" s="37"/>
      <c r="IX212" s="37"/>
      <c r="IY212" s="37"/>
      <c r="IZ212" s="37"/>
      <c r="JA212" s="37"/>
      <c r="JB212" s="37"/>
      <c r="JC212" s="37"/>
      <c r="JD212" s="37"/>
      <c r="JE212" s="37"/>
      <c r="JF212" s="37"/>
      <c r="JG212" s="37"/>
      <c r="JH212" s="37"/>
      <c r="JI212" s="37"/>
      <c r="JJ212" s="37"/>
      <c r="JK212" s="37"/>
      <c r="JL212" s="37"/>
      <c r="JM212" s="37"/>
      <c r="JN212" s="37"/>
      <c r="JO212" s="37"/>
      <c r="JP212" s="37"/>
      <c r="JQ212" s="37"/>
      <c r="JR212" s="37"/>
      <c r="JS212" s="37"/>
      <c r="JT212" s="37"/>
      <c r="JU212" s="37"/>
      <c r="JV212" s="37"/>
      <c r="JW212" s="37"/>
      <c r="JX212" s="37"/>
      <c r="JY212" s="37"/>
      <c r="JZ212" s="37"/>
      <c r="KA212" s="37"/>
      <c r="KB212" s="37"/>
      <c r="KC212" s="37"/>
      <c r="KD212" s="37"/>
      <c r="KE212" s="37"/>
      <c r="KF212" s="37"/>
      <c r="KG212" s="37"/>
      <c r="KH212" s="37"/>
      <c r="KI212" s="37"/>
      <c r="KJ212" s="37"/>
      <c r="KK212" s="37"/>
      <c r="KL212" s="37"/>
      <c r="KM212" s="37"/>
      <c r="KN212" s="37"/>
      <c r="KO212" s="37"/>
      <c r="KP212" s="37"/>
      <c r="KQ212" s="37"/>
      <c r="KR212" s="37"/>
      <c r="KS212" s="37"/>
      <c r="KT212" s="37"/>
      <c r="KU212" s="37"/>
      <c r="KV212" s="37"/>
      <c r="KW212" s="37"/>
      <c r="KX212" s="37"/>
      <c r="KY212" s="37"/>
      <c r="KZ212" s="37"/>
      <c r="LA212" s="37"/>
      <c r="LB212" s="37"/>
      <c r="LC212" s="37"/>
      <c r="LD212" s="37"/>
      <c r="LE212" s="37"/>
      <c r="LF212" s="37"/>
      <c r="LG212" s="37"/>
      <c r="LH212" s="37"/>
      <c r="LI212" s="37"/>
      <c r="LJ212" s="37"/>
      <c r="LK212" s="37"/>
      <c r="LL212" s="37"/>
      <c r="LM212" s="37"/>
      <c r="LN212" s="37"/>
      <c r="LO212" s="37"/>
      <c r="LP212" s="37"/>
      <c r="LQ212" s="37"/>
      <c r="LR212" s="37"/>
      <c r="LS212" s="37"/>
      <c r="LT212" s="37"/>
      <c r="LU212" s="37"/>
      <c r="LV212" s="37"/>
      <c r="LW212" s="37"/>
      <c r="LX212" s="37"/>
      <c r="LY212" s="37"/>
      <c r="LZ212" s="37"/>
      <c r="MA212" s="37"/>
      <c r="MB212" s="37"/>
      <c r="MC212" s="37"/>
      <c r="MD212" s="37"/>
      <c r="ME212" s="37"/>
      <c r="MF212" s="37"/>
      <c r="MG212" s="37"/>
      <c r="MH212" s="37"/>
      <c r="MI212" s="37"/>
      <c r="MJ212" s="37"/>
      <c r="MK212" s="37"/>
      <c r="ML212" s="37"/>
      <c r="MM212" s="37"/>
      <c r="MN212" s="37"/>
      <c r="MO212" s="37"/>
      <c r="MP212" s="37"/>
      <c r="MQ212" s="37"/>
      <c r="MR212" s="37"/>
      <c r="MS212" s="37"/>
      <c r="MT212" s="37"/>
      <c r="MU212" s="37"/>
      <c r="MV212" s="37"/>
      <c r="MW212" s="37"/>
      <c r="MX212" s="37"/>
      <c r="MY212" s="37"/>
      <c r="MZ212" s="37"/>
      <c r="NA212" s="37"/>
      <c r="NB212" s="37"/>
      <c r="NC212" s="37"/>
      <c r="ND212" s="37"/>
      <c r="NE212" s="37"/>
      <c r="NF212" s="37"/>
      <c r="NG212" s="37"/>
      <c r="NH212" s="37"/>
      <c r="NI212" s="37"/>
      <c r="NJ212" s="37"/>
      <c r="NK212" s="37"/>
      <c r="NL212" s="37"/>
      <c r="NM212" s="37"/>
      <c r="NN212" s="37"/>
      <c r="NO212" s="37"/>
      <c r="NP212" s="37"/>
      <c r="NQ212" s="37"/>
      <c r="NR212" s="37"/>
      <c r="NS212" s="37"/>
      <c r="NT212" s="37"/>
      <c r="NU212" s="37"/>
      <c r="NV212" s="37"/>
      <c r="NW212" s="37"/>
      <c r="NX212" s="37"/>
      <c r="NY212" s="37"/>
      <c r="NZ212" s="37"/>
      <c r="OA212" s="37"/>
      <c r="OB212" s="37"/>
      <c r="OC212" s="37"/>
      <c r="OD212" s="37"/>
      <c r="OE212" s="37"/>
      <c r="OF212" s="37"/>
      <c r="OG212" s="37"/>
      <c r="OH212" s="37"/>
      <c r="OI212" s="37"/>
      <c r="OJ212" s="37"/>
      <c r="OK212" s="37"/>
      <c r="OL212" s="37"/>
      <c r="OM212" s="12"/>
    </row>
    <row r="213" spans="1:403" s="9" customFormat="1" x14ac:dyDescent="0.25">
      <c r="A213" s="9" t="s">
        <v>79</v>
      </c>
      <c r="B213" s="9" t="s">
        <v>111</v>
      </c>
      <c r="C213" s="31">
        <v>148672.79699999999</v>
      </c>
      <c r="D213" s="31">
        <v>162608.95300000001</v>
      </c>
      <c r="E213" s="31">
        <v>254426.57800000001</v>
      </c>
      <c r="F213" s="31">
        <v>208588.15599999999</v>
      </c>
      <c r="G213" s="31">
        <v>100889.531</v>
      </c>
      <c r="H213" s="31">
        <v>168999.84400000001</v>
      </c>
      <c r="I213" s="31">
        <v>248134.09400000001</v>
      </c>
      <c r="J213" s="31">
        <v>122943.375</v>
      </c>
      <c r="K213" s="31">
        <v>156302.29699999999</v>
      </c>
      <c r="L213" s="31">
        <v>138147.32800000001</v>
      </c>
      <c r="M213" s="31">
        <v>59489.52</v>
      </c>
      <c r="N213" s="31">
        <v>95983.289000000004</v>
      </c>
      <c r="O213" s="31">
        <v>223293.96900000001</v>
      </c>
      <c r="P213" s="31">
        <v>126429.648</v>
      </c>
      <c r="Q213" s="31">
        <v>170354.09400000001</v>
      </c>
      <c r="R213" s="31">
        <v>174079.09400000001</v>
      </c>
      <c r="S213" s="31">
        <v>219953.67199999999</v>
      </c>
      <c r="T213" s="31">
        <v>91183.93</v>
      </c>
      <c r="U213" s="31">
        <v>142215.92199999999</v>
      </c>
      <c r="V213" s="31">
        <v>57958.785000000003</v>
      </c>
      <c r="W213" s="31">
        <v>95745.851999999999</v>
      </c>
      <c r="X213" s="31">
        <v>201864.28099999999</v>
      </c>
      <c r="Y213" s="31">
        <v>128461.82</v>
      </c>
      <c r="Z213" s="31">
        <v>139724.65599999999</v>
      </c>
      <c r="AA213" s="31">
        <v>127868.102</v>
      </c>
      <c r="AB213" s="31">
        <v>302399.625</v>
      </c>
      <c r="AC213" s="31">
        <v>81331.616999999998</v>
      </c>
      <c r="AD213" s="31">
        <v>201031.20300000001</v>
      </c>
      <c r="AE213" s="31">
        <v>294890.43800000002</v>
      </c>
      <c r="AF213" s="31">
        <v>144009.609</v>
      </c>
      <c r="AG213" s="31">
        <v>231875.59400000001</v>
      </c>
      <c r="AH213" s="31">
        <v>121360.234</v>
      </c>
      <c r="AI213" s="31">
        <v>226596.734</v>
      </c>
      <c r="AJ213" s="31">
        <v>100183.594</v>
      </c>
      <c r="AK213" s="31">
        <v>143936.17199999999</v>
      </c>
      <c r="AL213" s="31">
        <v>222491.79699999999</v>
      </c>
      <c r="AM213" s="31">
        <v>100128.391</v>
      </c>
      <c r="AN213" s="31">
        <v>114044.391</v>
      </c>
      <c r="AO213" s="31">
        <v>180071.68799999999</v>
      </c>
      <c r="AP213" s="31">
        <v>122207.906</v>
      </c>
      <c r="AQ213" s="31">
        <v>610239.25</v>
      </c>
      <c r="AR213" s="31">
        <v>205479.875</v>
      </c>
      <c r="AS213" s="31">
        <v>406778.09399999998</v>
      </c>
      <c r="AT213" s="31">
        <v>193116.391</v>
      </c>
      <c r="AU213" s="31">
        <v>77595.148000000001</v>
      </c>
      <c r="AV213" s="31">
        <v>133761.78099999999</v>
      </c>
      <c r="AW213" s="31">
        <v>134872.875</v>
      </c>
      <c r="AX213" s="31">
        <v>78835.062999999995</v>
      </c>
      <c r="AY213" s="31">
        <v>186494.5</v>
      </c>
      <c r="AZ213" s="31">
        <v>65541.031000000003</v>
      </c>
      <c r="BA213" s="31">
        <v>115382.516</v>
      </c>
      <c r="BB213" s="31">
        <v>95912.273000000001</v>
      </c>
      <c r="BC213" s="31">
        <v>103585.20299999999</v>
      </c>
      <c r="BD213" s="31">
        <v>49753.461000000003</v>
      </c>
      <c r="BE213" s="31">
        <v>15490.829</v>
      </c>
      <c r="BF213" s="31">
        <v>92235.297000000006</v>
      </c>
      <c r="BG213" s="31">
        <v>43718.262000000002</v>
      </c>
      <c r="BH213" s="31">
        <v>79337.945000000007</v>
      </c>
      <c r="BI213" s="31">
        <v>234629.609</v>
      </c>
      <c r="BJ213" s="31">
        <v>37809.726999999999</v>
      </c>
      <c r="BK213" s="31">
        <v>54156.858999999997</v>
      </c>
      <c r="BL213" s="31">
        <v>126128.523</v>
      </c>
      <c r="BM213" s="31">
        <v>35192.25</v>
      </c>
      <c r="BN213" s="31">
        <v>48030.078000000001</v>
      </c>
      <c r="BO213" s="31">
        <v>64089.836000000003</v>
      </c>
      <c r="BP213" s="31">
        <v>164430.79699999999</v>
      </c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  <c r="GB213" s="37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37"/>
      <c r="GR213" s="37"/>
      <c r="GS213" s="37"/>
      <c r="GT213" s="37"/>
      <c r="GU213" s="37"/>
      <c r="GV213" s="37"/>
      <c r="GW213" s="37"/>
      <c r="GX213" s="37"/>
      <c r="GY213" s="37"/>
      <c r="GZ213" s="37"/>
      <c r="HA213" s="37"/>
      <c r="HB213" s="37"/>
      <c r="HC213" s="37"/>
      <c r="HD213" s="37"/>
      <c r="HE213" s="37"/>
      <c r="HF213" s="37"/>
      <c r="HG213" s="37"/>
      <c r="HH213" s="37"/>
      <c r="HI213" s="37"/>
      <c r="HJ213" s="37"/>
      <c r="HK213" s="37"/>
      <c r="HL213" s="37"/>
      <c r="HM213" s="37"/>
      <c r="HN213" s="37"/>
      <c r="HO213" s="37"/>
      <c r="HP213" s="37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37"/>
      <c r="IS213" s="37"/>
      <c r="IT213" s="37"/>
      <c r="IU213" s="37"/>
      <c r="IV213" s="37"/>
      <c r="IW213" s="37"/>
      <c r="IX213" s="37"/>
      <c r="IY213" s="37"/>
      <c r="IZ213" s="37"/>
      <c r="JA213" s="37"/>
      <c r="JB213" s="37"/>
      <c r="JC213" s="37"/>
      <c r="JD213" s="37"/>
      <c r="JE213" s="37"/>
      <c r="JF213" s="37"/>
      <c r="JG213" s="37"/>
      <c r="JH213" s="37"/>
      <c r="JI213" s="37"/>
      <c r="JJ213" s="37"/>
      <c r="JK213" s="37"/>
      <c r="JL213" s="37"/>
      <c r="JM213" s="37"/>
      <c r="JN213" s="37"/>
      <c r="JO213" s="37"/>
      <c r="JP213" s="37"/>
      <c r="JQ213" s="37"/>
      <c r="JR213" s="37"/>
      <c r="JS213" s="37"/>
      <c r="JT213" s="37"/>
      <c r="JU213" s="37"/>
      <c r="JV213" s="37"/>
      <c r="JW213" s="37"/>
      <c r="JX213" s="37"/>
      <c r="JY213" s="37"/>
      <c r="JZ213" s="37"/>
      <c r="KA213" s="37"/>
      <c r="KB213" s="37"/>
      <c r="KC213" s="37"/>
      <c r="KD213" s="37"/>
      <c r="KE213" s="37"/>
      <c r="KF213" s="37"/>
      <c r="KG213" s="37"/>
      <c r="KH213" s="37"/>
      <c r="KI213" s="37"/>
      <c r="KJ213" s="37"/>
      <c r="KK213" s="37"/>
      <c r="KL213" s="37"/>
      <c r="KM213" s="37"/>
      <c r="KN213" s="37"/>
      <c r="KO213" s="37"/>
      <c r="KP213" s="37"/>
      <c r="KQ213" s="37"/>
      <c r="KR213" s="37"/>
      <c r="KS213" s="37"/>
      <c r="KT213" s="37"/>
      <c r="KU213" s="37"/>
      <c r="KV213" s="37"/>
      <c r="KW213" s="37"/>
      <c r="KX213" s="37"/>
      <c r="KY213" s="37"/>
      <c r="KZ213" s="37"/>
      <c r="LA213" s="37"/>
      <c r="LB213" s="37"/>
      <c r="LC213" s="37"/>
      <c r="LD213" s="37"/>
      <c r="LE213" s="37"/>
      <c r="LF213" s="37"/>
      <c r="LG213" s="37"/>
      <c r="LH213" s="37"/>
      <c r="LI213" s="37"/>
      <c r="LJ213" s="37"/>
      <c r="LK213" s="37"/>
      <c r="LL213" s="37"/>
      <c r="LM213" s="37"/>
      <c r="LN213" s="37"/>
      <c r="LO213" s="37"/>
      <c r="LP213" s="37"/>
      <c r="LQ213" s="37"/>
      <c r="LR213" s="37"/>
      <c r="LS213" s="37"/>
      <c r="LT213" s="37"/>
      <c r="LU213" s="37"/>
      <c r="LV213" s="37"/>
      <c r="LW213" s="37"/>
      <c r="LX213" s="37"/>
      <c r="LY213" s="37"/>
      <c r="LZ213" s="37"/>
      <c r="MA213" s="37"/>
      <c r="MB213" s="37"/>
      <c r="MC213" s="37"/>
      <c r="MD213" s="37"/>
      <c r="ME213" s="37"/>
      <c r="MF213" s="37"/>
      <c r="MG213" s="37"/>
      <c r="MH213" s="37"/>
      <c r="MI213" s="37"/>
      <c r="MJ213" s="37"/>
      <c r="MK213" s="37"/>
      <c r="ML213" s="37"/>
      <c r="MM213" s="37"/>
      <c r="MN213" s="37"/>
      <c r="MO213" s="37"/>
      <c r="MP213" s="37"/>
      <c r="MQ213" s="37"/>
      <c r="MR213" s="37"/>
      <c r="MS213" s="37"/>
      <c r="MT213" s="37"/>
      <c r="MU213" s="37"/>
      <c r="MV213" s="37"/>
      <c r="MW213" s="37"/>
      <c r="MX213" s="37"/>
      <c r="MY213" s="37"/>
      <c r="MZ213" s="37"/>
      <c r="NA213" s="37"/>
      <c r="NB213" s="37"/>
      <c r="NC213" s="37"/>
      <c r="ND213" s="37"/>
      <c r="NE213" s="37"/>
      <c r="NF213" s="37"/>
      <c r="NG213" s="37"/>
      <c r="NH213" s="37"/>
      <c r="NI213" s="37"/>
      <c r="NJ213" s="37"/>
      <c r="NK213" s="37"/>
      <c r="NL213" s="37"/>
      <c r="NM213" s="37"/>
      <c r="NN213" s="37"/>
      <c r="NO213" s="37"/>
      <c r="NP213" s="37"/>
      <c r="NQ213" s="37"/>
      <c r="NR213" s="37"/>
      <c r="NS213" s="37"/>
      <c r="NT213" s="37"/>
      <c r="NU213" s="37"/>
      <c r="NV213" s="37"/>
      <c r="NW213" s="37"/>
      <c r="NX213" s="37"/>
      <c r="NY213" s="37"/>
      <c r="NZ213" s="37"/>
      <c r="OA213" s="37"/>
      <c r="OB213" s="37"/>
      <c r="OC213" s="37"/>
      <c r="OD213" s="37"/>
      <c r="OE213" s="37"/>
      <c r="OF213" s="37"/>
      <c r="OG213" s="37"/>
      <c r="OH213" s="37"/>
      <c r="OI213" s="37"/>
      <c r="OJ213" s="37"/>
      <c r="OK213" s="37"/>
      <c r="OL213" s="37"/>
      <c r="OM213" s="10"/>
    </row>
    <row r="214" spans="1:403" s="11" customFormat="1" x14ac:dyDescent="0.25">
      <c r="A214" s="11" t="s">
        <v>79</v>
      </c>
      <c r="B214" s="11" t="s">
        <v>112</v>
      </c>
      <c r="C214" s="29">
        <v>12959.358</v>
      </c>
      <c r="D214" s="29">
        <v>14505.717000000001</v>
      </c>
      <c r="E214" s="29">
        <v>25619.035</v>
      </c>
      <c r="F214" s="29">
        <v>26050.078000000001</v>
      </c>
      <c r="G214" s="29">
        <v>9515.7980000000007</v>
      </c>
      <c r="H214" s="29">
        <v>20004.398000000001</v>
      </c>
      <c r="I214" s="29">
        <v>23873.648000000001</v>
      </c>
      <c r="J214" s="29">
        <v>9211.4740000000002</v>
      </c>
      <c r="K214" s="29">
        <v>13921.493</v>
      </c>
      <c r="L214" s="29">
        <v>14868.014999999999</v>
      </c>
      <c r="M214" s="29">
        <v>6195.0540000000001</v>
      </c>
      <c r="N214" s="29">
        <v>10920.626</v>
      </c>
      <c r="O214" s="29">
        <v>23632.011999999999</v>
      </c>
      <c r="P214" s="29">
        <v>11512.148999999999</v>
      </c>
      <c r="Q214" s="29">
        <v>16129.635</v>
      </c>
      <c r="R214" s="29">
        <v>15144.77</v>
      </c>
      <c r="S214" s="29">
        <v>21873.118999999999</v>
      </c>
      <c r="T214" s="29">
        <v>9028.76</v>
      </c>
      <c r="U214" s="29">
        <v>27232.23</v>
      </c>
      <c r="V214" s="29">
        <v>5778.26</v>
      </c>
      <c r="W214" s="29">
        <v>8988.1720000000005</v>
      </c>
      <c r="X214" s="29">
        <v>21271.643</v>
      </c>
      <c r="Y214" s="29">
        <v>15320.276</v>
      </c>
      <c r="Z214" s="29">
        <v>17838.914000000001</v>
      </c>
      <c r="AA214" s="29">
        <v>8784.3220000000001</v>
      </c>
      <c r="AB214" s="29">
        <v>36120.675999999999</v>
      </c>
      <c r="AC214" s="29">
        <v>7173.701</v>
      </c>
      <c r="AD214" s="29">
        <v>26534.175999999999</v>
      </c>
      <c r="AE214" s="29">
        <v>79121.460999999996</v>
      </c>
      <c r="AF214" s="29">
        <v>13040.395</v>
      </c>
      <c r="AG214" s="29">
        <v>31361.131000000001</v>
      </c>
      <c r="AH214" s="29">
        <v>11570.989</v>
      </c>
      <c r="AI214" s="29">
        <v>24970.687999999998</v>
      </c>
      <c r="AJ214" s="29">
        <v>9059.6869999999999</v>
      </c>
      <c r="AK214" s="29">
        <v>13840.531000000001</v>
      </c>
      <c r="AL214" s="29">
        <v>35845.023000000001</v>
      </c>
      <c r="AM214" s="29">
        <v>6947.625</v>
      </c>
      <c r="AN214" s="29">
        <v>8992.375</v>
      </c>
      <c r="AO214" s="29">
        <v>16776.803</v>
      </c>
      <c r="AP214" s="29">
        <v>20000.986000000001</v>
      </c>
      <c r="AQ214" s="29">
        <v>73441.866999999998</v>
      </c>
      <c r="AR214" s="29">
        <v>37020.292999999998</v>
      </c>
      <c r="AS214" s="29">
        <v>47033.086000000003</v>
      </c>
      <c r="AT214" s="29">
        <v>25519.541000000001</v>
      </c>
      <c r="AU214" s="29">
        <v>9841.1260000000002</v>
      </c>
      <c r="AV214" s="29">
        <v>21477.072</v>
      </c>
      <c r="AW214" s="29">
        <v>15141.518</v>
      </c>
      <c r="AX214" s="29">
        <v>7414.2389999999996</v>
      </c>
      <c r="AY214" s="29">
        <v>15967.727999999999</v>
      </c>
      <c r="AZ214" s="29">
        <v>3089.2539999999999</v>
      </c>
      <c r="BA214" s="29">
        <v>6451.1130000000003</v>
      </c>
      <c r="BB214" s="29">
        <v>14726.084000000001</v>
      </c>
      <c r="BC214" s="29">
        <v>10241.516</v>
      </c>
      <c r="BD214" s="29">
        <v>7298.223</v>
      </c>
      <c r="BE214" s="29">
        <v>1162.934</v>
      </c>
      <c r="BF214" s="29">
        <v>9924.6010000000006</v>
      </c>
      <c r="BG214" s="29">
        <v>2845.9389999999999</v>
      </c>
      <c r="BH214" s="29">
        <v>5650.6379999999999</v>
      </c>
      <c r="BI214" s="29">
        <v>26854.370999999999</v>
      </c>
      <c r="BJ214" s="29">
        <v>3365.4119999999998</v>
      </c>
      <c r="BK214" s="29">
        <v>6260.9759999999997</v>
      </c>
      <c r="BL214" s="29">
        <v>13916.607</v>
      </c>
      <c r="BM214" s="29">
        <v>4600.6229999999996</v>
      </c>
      <c r="BN214" s="29">
        <v>4085.64</v>
      </c>
      <c r="BO214" s="29">
        <v>3698.3270000000002</v>
      </c>
      <c r="BP214" s="29">
        <v>20783.469000000001</v>
      </c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37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37"/>
      <c r="FV214" s="37"/>
      <c r="FW214" s="37"/>
      <c r="FX214" s="37"/>
      <c r="FY214" s="37"/>
      <c r="FZ214" s="37"/>
      <c r="GA214" s="37"/>
      <c r="GB214" s="37"/>
      <c r="GC214" s="37"/>
      <c r="GD214" s="37"/>
      <c r="GE214" s="37"/>
      <c r="GF214" s="37"/>
      <c r="GG214" s="37"/>
      <c r="GH214" s="37"/>
      <c r="GI214" s="37"/>
      <c r="GJ214" s="37"/>
      <c r="GK214" s="37"/>
      <c r="GL214" s="37"/>
      <c r="GM214" s="37"/>
      <c r="GN214" s="37"/>
      <c r="GO214" s="37"/>
      <c r="GP214" s="37"/>
      <c r="GQ214" s="37"/>
      <c r="GR214" s="37"/>
      <c r="GS214" s="37"/>
      <c r="GT214" s="37"/>
      <c r="GU214" s="37"/>
      <c r="GV214" s="37"/>
      <c r="GW214" s="37"/>
      <c r="GX214" s="37"/>
      <c r="GY214" s="37"/>
      <c r="GZ214" s="37"/>
      <c r="HA214" s="37"/>
      <c r="HB214" s="37"/>
      <c r="HC214" s="37"/>
      <c r="HD214" s="37"/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37"/>
      <c r="IS214" s="37"/>
      <c r="IT214" s="37"/>
      <c r="IU214" s="37"/>
      <c r="IV214" s="37"/>
      <c r="IW214" s="37"/>
      <c r="IX214" s="37"/>
      <c r="IY214" s="37"/>
      <c r="IZ214" s="37"/>
      <c r="JA214" s="37"/>
      <c r="JB214" s="37"/>
      <c r="JC214" s="37"/>
      <c r="JD214" s="37"/>
      <c r="JE214" s="37"/>
      <c r="JF214" s="37"/>
      <c r="JG214" s="37"/>
      <c r="JH214" s="37"/>
      <c r="JI214" s="37"/>
      <c r="JJ214" s="37"/>
      <c r="JK214" s="37"/>
      <c r="JL214" s="37"/>
      <c r="JM214" s="37"/>
      <c r="JN214" s="37"/>
      <c r="JO214" s="37"/>
      <c r="JP214" s="37"/>
      <c r="JQ214" s="37"/>
      <c r="JR214" s="37"/>
      <c r="JS214" s="37"/>
      <c r="JT214" s="37"/>
      <c r="JU214" s="37"/>
      <c r="JV214" s="37"/>
      <c r="JW214" s="37"/>
      <c r="JX214" s="37"/>
      <c r="JY214" s="37"/>
      <c r="JZ214" s="37"/>
      <c r="KA214" s="37"/>
      <c r="KB214" s="37"/>
      <c r="KC214" s="37"/>
      <c r="KD214" s="37"/>
      <c r="KE214" s="37"/>
      <c r="KF214" s="37"/>
      <c r="KG214" s="37"/>
      <c r="KH214" s="37"/>
      <c r="KI214" s="37"/>
      <c r="KJ214" s="37"/>
      <c r="KK214" s="37"/>
      <c r="KL214" s="37"/>
      <c r="KM214" s="37"/>
      <c r="KN214" s="37"/>
      <c r="KO214" s="37"/>
      <c r="KP214" s="37"/>
      <c r="KQ214" s="37"/>
      <c r="KR214" s="37"/>
      <c r="KS214" s="37"/>
      <c r="KT214" s="37"/>
      <c r="KU214" s="37"/>
      <c r="KV214" s="37"/>
      <c r="KW214" s="37"/>
      <c r="KX214" s="37"/>
      <c r="KY214" s="37"/>
      <c r="KZ214" s="37"/>
      <c r="LA214" s="37"/>
      <c r="LB214" s="37"/>
      <c r="LC214" s="37"/>
      <c r="LD214" s="37"/>
      <c r="LE214" s="37"/>
      <c r="LF214" s="37"/>
      <c r="LG214" s="37"/>
      <c r="LH214" s="37"/>
      <c r="LI214" s="37"/>
      <c r="LJ214" s="37"/>
      <c r="LK214" s="37"/>
      <c r="LL214" s="37"/>
      <c r="LM214" s="37"/>
      <c r="LN214" s="37"/>
      <c r="LO214" s="37"/>
      <c r="LP214" s="37"/>
      <c r="LQ214" s="37"/>
      <c r="LR214" s="37"/>
      <c r="LS214" s="37"/>
      <c r="LT214" s="37"/>
      <c r="LU214" s="37"/>
      <c r="LV214" s="37"/>
      <c r="LW214" s="37"/>
      <c r="LX214" s="37"/>
      <c r="LY214" s="37"/>
      <c r="LZ214" s="37"/>
      <c r="MA214" s="37"/>
      <c r="MB214" s="37"/>
      <c r="MC214" s="37"/>
      <c r="MD214" s="37"/>
      <c r="ME214" s="37"/>
      <c r="MF214" s="37"/>
      <c r="MG214" s="37"/>
      <c r="MH214" s="37"/>
      <c r="MI214" s="37"/>
      <c r="MJ214" s="37"/>
      <c r="MK214" s="37"/>
      <c r="ML214" s="37"/>
      <c r="MM214" s="37"/>
      <c r="MN214" s="37"/>
      <c r="MO214" s="37"/>
      <c r="MP214" s="37"/>
      <c r="MQ214" s="37"/>
      <c r="MR214" s="37"/>
      <c r="MS214" s="37"/>
      <c r="MT214" s="37"/>
      <c r="MU214" s="37"/>
      <c r="MV214" s="37"/>
      <c r="MW214" s="37"/>
      <c r="MX214" s="37"/>
      <c r="MY214" s="37"/>
      <c r="MZ214" s="37"/>
      <c r="NA214" s="37"/>
      <c r="NB214" s="37"/>
      <c r="NC214" s="37"/>
      <c r="ND214" s="37"/>
      <c r="NE214" s="37"/>
      <c r="NF214" s="37"/>
      <c r="NG214" s="37"/>
      <c r="NH214" s="37"/>
      <c r="NI214" s="37"/>
      <c r="NJ214" s="37"/>
      <c r="NK214" s="37"/>
      <c r="NL214" s="37"/>
      <c r="NM214" s="37"/>
      <c r="NN214" s="37"/>
      <c r="NO214" s="37"/>
      <c r="NP214" s="37"/>
      <c r="NQ214" s="37"/>
      <c r="NR214" s="37"/>
      <c r="NS214" s="37"/>
      <c r="NT214" s="37"/>
      <c r="NU214" s="37"/>
      <c r="NV214" s="37"/>
      <c r="NW214" s="37"/>
      <c r="NX214" s="37"/>
      <c r="NY214" s="37"/>
      <c r="NZ214" s="37"/>
      <c r="OA214" s="37"/>
      <c r="OB214" s="37"/>
      <c r="OC214" s="37"/>
      <c r="OD214" s="37"/>
      <c r="OE214" s="37"/>
      <c r="OF214" s="37"/>
      <c r="OG214" s="37"/>
      <c r="OH214" s="37"/>
      <c r="OI214" s="37"/>
      <c r="OJ214" s="37"/>
      <c r="OK214" s="37"/>
      <c r="OL214" s="37"/>
      <c r="OM214" s="12"/>
    </row>
    <row r="215" spans="1:403" s="9" customFormat="1" x14ac:dyDescent="0.25">
      <c r="A215" s="9" t="s">
        <v>79</v>
      </c>
      <c r="B215" s="9" t="s">
        <v>144</v>
      </c>
      <c r="C215" s="31">
        <v>19780.317999999999</v>
      </c>
      <c r="D215" s="31">
        <v>25481.192999999999</v>
      </c>
      <c r="E215" s="31">
        <v>42370.616999999998</v>
      </c>
      <c r="F215" s="31">
        <v>36638.828000000001</v>
      </c>
      <c r="G215" s="31">
        <v>18394.768</v>
      </c>
      <c r="H215" s="31">
        <v>26276.238000000001</v>
      </c>
      <c r="I215" s="31">
        <v>39143.516000000003</v>
      </c>
      <c r="J215" s="31">
        <v>18740.611000000001</v>
      </c>
      <c r="K215" s="31">
        <v>16999.043000000001</v>
      </c>
      <c r="L215" s="31">
        <v>20633.393</v>
      </c>
      <c r="M215" s="31">
        <v>9002.42</v>
      </c>
      <c r="N215" s="31">
        <v>12176.767</v>
      </c>
      <c r="O215" s="31">
        <v>31841.951000000001</v>
      </c>
      <c r="P215" s="31">
        <v>20718.092000000001</v>
      </c>
      <c r="Q215" s="31">
        <v>29527.901999999998</v>
      </c>
      <c r="R215" s="31">
        <v>24913.59</v>
      </c>
      <c r="S215" s="31">
        <v>29925.555</v>
      </c>
      <c r="T215" s="31">
        <v>13454.319</v>
      </c>
      <c r="U215" s="31">
        <v>24341.046999999999</v>
      </c>
      <c r="V215" s="31">
        <v>6804.6850000000004</v>
      </c>
      <c r="W215" s="31">
        <v>8758.9940000000006</v>
      </c>
      <c r="X215" s="31">
        <v>34259.949000000001</v>
      </c>
      <c r="Y215" s="31">
        <v>20062.846000000001</v>
      </c>
      <c r="Z215" s="31">
        <v>20740.615000000002</v>
      </c>
      <c r="AA215" s="31">
        <v>21182.460999999999</v>
      </c>
      <c r="AB215" s="31">
        <v>52108.695</v>
      </c>
      <c r="AC215" s="31">
        <v>9376.018</v>
      </c>
      <c r="AD215" s="31">
        <v>27836.157999999999</v>
      </c>
      <c r="AE215" s="31">
        <v>84619.516000000003</v>
      </c>
      <c r="AF215" s="31">
        <v>30120.1</v>
      </c>
      <c r="AG215" s="31">
        <v>41712.684000000001</v>
      </c>
      <c r="AH215" s="31">
        <v>16583.925999999999</v>
      </c>
      <c r="AI215" s="31">
        <v>50745.894999999997</v>
      </c>
      <c r="AJ215" s="31">
        <v>15599.598</v>
      </c>
      <c r="AK215" s="31">
        <v>19863.807000000001</v>
      </c>
      <c r="AL215" s="31">
        <v>49533.983999999997</v>
      </c>
      <c r="AM215" s="31">
        <v>11379.606</v>
      </c>
      <c r="AN215" s="31">
        <v>12643.691000000001</v>
      </c>
      <c r="AO215" s="31">
        <v>29307.021000000001</v>
      </c>
      <c r="AP215" s="31">
        <v>28606.516</v>
      </c>
      <c r="AQ215" s="31">
        <v>121735.32</v>
      </c>
      <c r="AR215" s="31">
        <v>37289.824000000001</v>
      </c>
      <c r="AS215" s="31">
        <v>94379.156000000003</v>
      </c>
      <c r="AT215" s="31">
        <v>30567.506000000001</v>
      </c>
      <c r="AU215" s="31">
        <v>7478.1059999999998</v>
      </c>
      <c r="AV215" s="31">
        <v>17588.787</v>
      </c>
      <c r="AW215" s="31">
        <v>20189.002</v>
      </c>
      <c r="AX215" s="31">
        <v>10148.035</v>
      </c>
      <c r="AY215" s="31">
        <v>24931.873</v>
      </c>
      <c r="AZ215" s="31">
        <v>5819.7870000000003</v>
      </c>
      <c r="BA215" s="31">
        <v>10930.046</v>
      </c>
      <c r="BB215" s="31">
        <v>15888.585999999999</v>
      </c>
      <c r="BC215" s="31">
        <v>14232.883</v>
      </c>
      <c r="BD215" s="31">
        <v>6772.0060000000003</v>
      </c>
      <c r="BE215" s="31">
        <v>1080.5840000000001</v>
      </c>
      <c r="BF215" s="31">
        <v>12323.951999999999</v>
      </c>
      <c r="BG215" s="31">
        <v>5362.3239999999996</v>
      </c>
      <c r="BH215" s="31">
        <v>10878.334000000001</v>
      </c>
      <c r="BI215" s="31">
        <v>41067.910000000003</v>
      </c>
      <c r="BJ215" s="31">
        <v>3601.951</v>
      </c>
      <c r="BK215" s="31">
        <v>6176.8249999999998</v>
      </c>
      <c r="BL215" s="31">
        <v>25555.008000000002</v>
      </c>
      <c r="BM215" s="31">
        <v>4740.1059999999998</v>
      </c>
      <c r="BN215" s="31">
        <v>5095.8109999999997</v>
      </c>
      <c r="BO215" s="31">
        <v>6483.192</v>
      </c>
      <c r="BP215" s="31">
        <v>33168.555</v>
      </c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  <c r="GB215" s="37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37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/>
      <c r="HW215" s="37"/>
      <c r="HX215" s="37"/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37"/>
      <c r="IS215" s="37"/>
      <c r="IT215" s="37"/>
      <c r="IU215" s="37"/>
      <c r="IV215" s="37"/>
      <c r="IW215" s="37"/>
      <c r="IX215" s="37"/>
      <c r="IY215" s="37"/>
      <c r="IZ215" s="37"/>
      <c r="JA215" s="37"/>
      <c r="JB215" s="37"/>
      <c r="JC215" s="37"/>
      <c r="JD215" s="37"/>
      <c r="JE215" s="37"/>
      <c r="JF215" s="37"/>
      <c r="JG215" s="37"/>
      <c r="JH215" s="37"/>
      <c r="JI215" s="37"/>
      <c r="JJ215" s="37"/>
      <c r="JK215" s="37"/>
      <c r="JL215" s="37"/>
      <c r="JM215" s="37"/>
      <c r="JN215" s="37"/>
      <c r="JO215" s="37"/>
      <c r="JP215" s="37"/>
      <c r="JQ215" s="37"/>
      <c r="JR215" s="37"/>
      <c r="JS215" s="37"/>
      <c r="JT215" s="37"/>
      <c r="JU215" s="37"/>
      <c r="JV215" s="37"/>
      <c r="JW215" s="37"/>
      <c r="JX215" s="37"/>
      <c r="JY215" s="37"/>
      <c r="JZ215" s="37"/>
      <c r="KA215" s="37"/>
      <c r="KB215" s="37"/>
      <c r="KC215" s="37"/>
      <c r="KD215" s="37"/>
      <c r="KE215" s="37"/>
      <c r="KF215" s="37"/>
      <c r="KG215" s="37"/>
      <c r="KH215" s="37"/>
      <c r="KI215" s="37"/>
      <c r="KJ215" s="37"/>
      <c r="KK215" s="37"/>
      <c r="KL215" s="37"/>
      <c r="KM215" s="37"/>
      <c r="KN215" s="37"/>
      <c r="KO215" s="37"/>
      <c r="KP215" s="37"/>
      <c r="KQ215" s="37"/>
      <c r="KR215" s="37"/>
      <c r="KS215" s="37"/>
      <c r="KT215" s="37"/>
      <c r="KU215" s="37"/>
      <c r="KV215" s="37"/>
      <c r="KW215" s="37"/>
      <c r="KX215" s="37"/>
      <c r="KY215" s="37"/>
      <c r="KZ215" s="37"/>
      <c r="LA215" s="37"/>
      <c r="LB215" s="37"/>
      <c r="LC215" s="37"/>
      <c r="LD215" s="37"/>
      <c r="LE215" s="37"/>
      <c r="LF215" s="37"/>
      <c r="LG215" s="37"/>
      <c r="LH215" s="37"/>
      <c r="LI215" s="37"/>
      <c r="LJ215" s="37"/>
      <c r="LK215" s="37"/>
      <c r="LL215" s="37"/>
      <c r="LM215" s="37"/>
      <c r="LN215" s="37"/>
      <c r="LO215" s="37"/>
      <c r="LP215" s="37"/>
      <c r="LQ215" s="37"/>
      <c r="LR215" s="37"/>
      <c r="LS215" s="37"/>
      <c r="LT215" s="37"/>
      <c r="LU215" s="37"/>
      <c r="LV215" s="37"/>
      <c r="LW215" s="37"/>
      <c r="LX215" s="37"/>
      <c r="LY215" s="37"/>
      <c r="LZ215" s="37"/>
      <c r="MA215" s="37"/>
      <c r="MB215" s="37"/>
      <c r="MC215" s="37"/>
      <c r="MD215" s="37"/>
      <c r="ME215" s="37"/>
      <c r="MF215" s="37"/>
      <c r="MG215" s="37"/>
      <c r="MH215" s="37"/>
      <c r="MI215" s="37"/>
      <c r="MJ215" s="37"/>
      <c r="MK215" s="37"/>
      <c r="ML215" s="37"/>
      <c r="MM215" s="37"/>
      <c r="MN215" s="37"/>
      <c r="MO215" s="37"/>
      <c r="MP215" s="37"/>
      <c r="MQ215" s="37"/>
      <c r="MR215" s="37"/>
      <c r="MS215" s="37"/>
      <c r="MT215" s="37"/>
      <c r="MU215" s="37"/>
      <c r="MV215" s="37"/>
      <c r="MW215" s="37"/>
      <c r="MX215" s="37"/>
      <c r="MY215" s="37"/>
      <c r="MZ215" s="37"/>
      <c r="NA215" s="37"/>
      <c r="NB215" s="37"/>
      <c r="NC215" s="37"/>
      <c r="ND215" s="37"/>
      <c r="NE215" s="37"/>
      <c r="NF215" s="37"/>
      <c r="NG215" s="37"/>
      <c r="NH215" s="37"/>
      <c r="NI215" s="37"/>
      <c r="NJ215" s="37"/>
      <c r="NK215" s="37"/>
      <c r="NL215" s="37"/>
      <c r="NM215" s="37"/>
      <c r="NN215" s="37"/>
      <c r="NO215" s="37"/>
      <c r="NP215" s="37"/>
      <c r="NQ215" s="37"/>
      <c r="NR215" s="37"/>
      <c r="NS215" s="37"/>
      <c r="NT215" s="37"/>
      <c r="NU215" s="37"/>
      <c r="NV215" s="37"/>
      <c r="NW215" s="37"/>
      <c r="NX215" s="37"/>
      <c r="NY215" s="37"/>
      <c r="NZ215" s="37"/>
      <c r="OA215" s="37"/>
      <c r="OB215" s="37"/>
      <c r="OC215" s="37"/>
      <c r="OD215" s="37"/>
      <c r="OE215" s="37"/>
      <c r="OF215" s="37"/>
      <c r="OG215" s="37"/>
      <c r="OH215" s="37"/>
      <c r="OI215" s="37"/>
      <c r="OJ215" s="37"/>
      <c r="OK215" s="37"/>
      <c r="OL215" s="37"/>
      <c r="OM215" s="10"/>
    </row>
    <row r="216" spans="1:403" s="11" customFormat="1" x14ac:dyDescent="0.25">
      <c r="A216" s="11" t="s">
        <v>79</v>
      </c>
      <c r="B216" s="11" t="s">
        <v>145</v>
      </c>
      <c r="C216" s="29">
        <v>1199.6500000000001</v>
      </c>
      <c r="D216" s="29">
        <v>2247.2280000000001</v>
      </c>
      <c r="E216" s="29">
        <v>3674.6179999999999</v>
      </c>
      <c r="F216" s="29">
        <v>4483.5200000000004</v>
      </c>
      <c r="G216" s="29">
        <v>870.17100000000005</v>
      </c>
      <c r="H216" s="29">
        <v>2920.6460000000002</v>
      </c>
      <c r="I216" s="29">
        <v>3869.5619999999999</v>
      </c>
      <c r="J216" s="29">
        <v>824.14599999999996</v>
      </c>
      <c r="K216" s="29" t="s">
        <v>326</v>
      </c>
      <c r="L216" s="29">
        <v>1160.9970000000001</v>
      </c>
      <c r="M216" s="29" t="s">
        <v>326</v>
      </c>
      <c r="N216" s="29">
        <v>1134.809</v>
      </c>
      <c r="O216" s="29">
        <v>2710.0010000000002</v>
      </c>
      <c r="P216" s="29">
        <v>1865.799</v>
      </c>
      <c r="Q216" s="29">
        <v>2279.9789999999998</v>
      </c>
      <c r="R216" s="29">
        <v>1364.6669999999999</v>
      </c>
      <c r="S216" s="29">
        <v>3099.6460000000002</v>
      </c>
      <c r="T216" s="29">
        <v>821.03200000000004</v>
      </c>
      <c r="U216" s="29">
        <v>3781.884</v>
      </c>
      <c r="V216" s="29" t="s">
        <v>326</v>
      </c>
      <c r="W216" s="29" t="s">
        <v>326</v>
      </c>
      <c r="X216" s="29">
        <v>5521.277</v>
      </c>
      <c r="Y216" s="29">
        <v>2153.7370000000001</v>
      </c>
      <c r="Z216" s="29">
        <v>2725.0239999999999</v>
      </c>
      <c r="AA216" s="29">
        <v>827.19500000000005</v>
      </c>
      <c r="AB216" s="29">
        <v>7474.4430000000002</v>
      </c>
      <c r="AC216" s="29">
        <v>839.42399999999998</v>
      </c>
      <c r="AD216" s="29">
        <v>2211.5300000000002</v>
      </c>
      <c r="AE216" s="29">
        <v>24265.745999999999</v>
      </c>
      <c r="AF216" s="29">
        <v>1822.549</v>
      </c>
      <c r="AG216" s="29">
        <v>8220.0789999999997</v>
      </c>
      <c r="AH216" s="29">
        <v>1262.4549999999999</v>
      </c>
      <c r="AI216" s="29">
        <v>7077.8789999999999</v>
      </c>
      <c r="AJ216" s="29">
        <v>824.52</v>
      </c>
      <c r="AK216" s="29">
        <v>1265.722</v>
      </c>
      <c r="AL216" s="29">
        <v>8648.9580000000005</v>
      </c>
      <c r="AM216" s="29" t="s">
        <v>326</v>
      </c>
      <c r="AN216" s="29" t="s">
        <v>326</v>
      </c>
      <c r="AO216" s="29">
        <v>2683.25</v>
      </c>
      <c r="AP216" s="29">
        <v>6089.308</v>
      </c>
      <c r="AQ216" s="29">
        <v>29755.335999999999</v>
      </c>
      <c r="AR216" s="29">
        <v>13239.302</v>
      </c>
      <c r="AS216" s="29">
        <v>10430.772000000001</v>
      </c>
      <c r="AT216" s="29">
        <v>3995.3789999999999</v>
      </c>
      <c r="AU216" s="29" t="s">
        <v>326</v>
      </c>
      <c r="AV216" s="29">
        <v>2036.5350000000001</v>
      </c>
      <c r="AW216" s="29">
        <v>2470.8609999999999</v>
      </c>
      <c r="AX216" s="29" t="s">
        <v>326</v>
      </c>
      <c r="AY216" s="29">
        <v>1235.979</v>
      </c>
      <c r="AZ216" s="29" t="s">
        <v>326</v>
      </c>
      <c r="BA216" s="29" t="s">
        <v>326</v>
      </c>
      <c r="BB216" s="29">
        <v>1552.93</v>
      </c>
      <c r="BC216" s="29">
        <v>1048.2080000000001</v>
      </c>
      <c r="BD216" s="29" t="s">
        <v>326</v>
      </c>
      <c r="BE216" s="29" t="s">
        <v>326</v>
      </c>
      <c r="BF216" s="29">
        <v>1300.644</v>
      </c>
      <c r="BG216" s="29" t="s">
        <v>326</v>
      </c>
      <c r="BH216" s="29" t="s">
        <v>326</v>
      </c>
      <c r="BI216" s="29">
        <v>7305.7370000000001</v>
      </c>
      <c r="BJ216" s="29" t="s">
        <v>326</v>
      </c>
      <c r="BK216" s="29" t="s">
        <v>326</v>
      </c>
      <c r="BL216" s="29">
        <v>2733.0059999999999</v>
      </c>
      <c r="BM216" s="29" t="s">
        <v>326</v>
      </c>
      <c r="BN216" s="29" t="s">
        <v>326</v>
      </c>
      <c r="BO216" s="29" t="s">
        <v>326</v>
      </c>
      <c r="BP216" s="29">
        <v>4356.0609999999997</v>
      </c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  <c r="GB216" s="37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37"/>
      <c r="GR216" s="37"/>
      <c r="GS216" s="37"/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37"/>
      <c r="IS216" s="37"/>
      <c r="IT216" s="37"/>
      <c r="IU216" s="37"/>
      <c r="IV216" s="37"/>
      <c r="IW216" s="37"/>
      <c r="IX216" s="37"/>
      <c r="IY216" s="37"/>
      <c r="IZ216" s="37"/>
      <c r="JA216" s="37"/>
      <c r="JB216" s="37"/>
      <c r="JC216" s="37"/>
      <c r="JD216" s="37"/>
      <c r="JE216" s="37"/>
      <c r="JF216" s="37"/>
      <c r="JG216" s="37"/>
      <c r="JH216" s="37"/>
      <c r="JI216" s="37"/>
      <c r="JJ216" s="37"/>
      <c r="JK216" s="37"/>
      <c r="JL216" s="37"/>
      <c r="JM216" s="37"/>
      <c r="JN216" s="37"/>
      <c r="JO216" s="37"/>
      <c r="JP216" s="37"/>
      <c r="JQ216" s="37"/>
      <c r="JR216" s="37"/>
      <c r="JS216" s="37"/>
      <c r="JT216" s="37"/>
      <c r="JU216" s="37"/>
      <c r="JV216" s="37"/>
      <c r="JW216" s="37"/>
      <c r="JX216" s="37"/>
      <c r="JY216" s="37"/>
      <c r="JZ216" s="37"/>
      <c r="KA216" s="37"/>
      <c r="KB216" s="37"/>
      <c r="KC216" s="37"/>
      <c r="KD216" s="37"/>
      <c r="KE216" s="37"/>
      <c r="KF216" s="37"/>
      <c r="KG216" s="37"/>
      <c r="KH216" s="37"/>
      <c r="KI216" s="37"/>
      <c r="KJ216" s="37"/>
      <c r="KK216" s="37"/>
      <c r="KL216" s="37"/>
      <c r="KM216" s="37"/>
      <c r="KN216" s="37"/>
      <c r="KO216" s="37"/>
      <c r="KP216" s="37"/>
      <c r="KQ216" s="37"/>
      <c r="KR216" s="37"/>
      <c r="KS216" s="37"/>
      <c r="KT216" s="37"/>
      <c r="KU216" s="37"/>
      <c r="KV216" s="37"/>
      <c r="KW216" s="37"/>
      <c r="KX216" s="37"/>
      <c r="KY216" s="37"/>
      <c r="KZ216" s="37"/>
      <c r="LA216" s="37"/>
      <c r="LB216" s="37"/>
      <c r="LC216" s="37"/>
      <c r="LD216" s="37"/>
      <c r="LE216" s="37"/>
      <c r="LF216" s="37"/>
      <c r="LG216" s="37"/>
      <c r="LH216" s="37"/>
      <c r="LI216" s="37"/>
      <c r="LJ216" s="37"/>
      <c r="LK216" s="37"/>
      <c r="LL216" s="37"/>
      <c r="LM216" s="37"/>
      <c r="LN216" s="37"/>
      <c r="LO216" s="37"/>
      <c r="LP216" s="37"/>
      <c r="LQ216" s="37"/>
      <c r="LR216" s="37"/>
      <c r="LS216" s="37"/>
      <c r="LT216" s="37"/>
      <c r="LU216" s="37"/>
      <c r="LV216" s="37"/>
      <c r="LW216" s="37"/>
      <c r="LX216" s="37"/>
      <c r="LY216" s="37"/>
      <c r="LZ216" s="37"/>
      <c r="MA216" s="37"/>
      <c r="MB216" s="37"/>
      <c r="MC216" s="37"/>
      <c r="MD216" s="37"/>
      <c r="ME216" s="37"/>
      <c r="MF216" s="37"/>
      <c r="MG216" s="37"/>
      <c r="MH216" s="37"/>
      <c r="MI216" s="37"/>
      <c r="MJ216" s="37"/>
      <c r="MK216" s="37"/>
      <c r="ML216" s="37"/>
      <c r="MM216" s="37"/>
      <c r="MN216" s="37"/>
      <c r="MO216" s="37"/>
      <c r="MP216" s="37"/>
      <c r="MQ216" s="37"/>
      <c r="MR216" s="37"/>
      <c r="MS216" s="37"/>
      <c r="MT216" s="37"/>
      <c r="MU216" s="37"/>
      <c r="MV216" s="37"/>
      <c r="MW216" s="37"/>
      <c r="MX216" s="37"/>
      <c r="MY216" s="37"/>
      <c r="MZ216" s="37"/>
      <c r="NA216" s="37"/>
      <c r="NB216" s="37"/>
      <c r="NC216" s="37"/>
      <c r="ND216" s="37"/>
      <c r="NE216" s="37"/>
      <c r="NF216" s="37"/>
      <c r="NG216" s="37"/>
      <c r="NH216" s="37"/>
      <c r="NI216" s="37"/>
      <c r="NJ216" s="37"/>
      <c r="NK216" s="37"/>
      <c r="NL216" s="37"/>
      <c r="NM216" s="37"/>
      <c r="NN216" s="37"/>
      <c r="NO216" s="37"/>
      <c r="NP216" s="37"/>
      <c r="NQ216" s="37"/>
      <c r="NR216" s="37"/>
      <c r="NS216" s="37"/>
      <c r="NT216" s="37"/>
      <c r="NU216" s="37"/>
      <c r="NV216" s="37"/>
      <c r="NW216" s="37"/>
      <c r="NX216" s="37"/>
      <c r="NY216" s="37"/>
      <c r="NZ216" s="37"/>
      <c r="OA216" s="37"/>
      <c r="OB216" s="37"/>
      <c r="OC216" s="37"/>
      <c r="OD216" s="37"/>
      <c r="OE216" s="37"/>
      <c r="OF216" s="37"/>
      <c r="OG216" s="37"/>
      <c r="OH216" s="37"/>
      <c r="OI216" s="37"/>
      <c r="OJ216" s="37"/>
      <c r="OK216" s="37"/>
      <c r="OL216" s="37"/>
      <c r="OM216" s="12"/>
    </row>
    <row r="217" spans="1:403" s="9" customFormat="1" x14ac:dyDescent="0.25">
      <c r="A217" s="9" t="s">
        <v>79</v>
      </c>
      <c r="B217" s="9" t="s">
        <v>113</v>
      </c>
      <c r="C217" s="31">
        <v>10519.903</v>
      </c>
      <c r="D217" s="31">
        <v>6168.1189999999997</v>
      </c>
      <c r="E217" s="31">
        <v>10372.438</v>
      </c>
      <c r="F217" s="31">
        <v>15279.382</v>
      </c>
      <c r="G217" s="31">
        <v>14070.213</v>
      </c>
      <c r="H217" s="31">
        <v>7818.4750000000004</v>
      </c>
      <c r="I217" s="31">
        <v>9916.6740000000009</v>
      </c>
      <c r="J217" s="31">
        <v>4866.4139999999998</v>
      </c>
      <c r="K217" s="31">
        <v>7150.2520000000004</v>
      </c>
      <c r="L217" s="31">
        <v>6223.3860000000004</v>
      </c>
      <c r="M217" s="31">
        <v>6340.7259999999997</v>
      </c>
      <c r="N217" s="31">
        <v>9185.0149999999994</v>
      </c>
      <c r="O217" s="31">
        <v>4715.7250000000004</v>
      </c>
      <c r="P217" s="31">
        <v>11523.358</v>
      </c>
      <c r="Q217" s="31">
        <v>8103.625</v>
      </c>
      <c r="R217" s="31">
        <v>2964.1849999999999</v>
      </c>
      <c r="S217" s="31">
        <v>3987.9720000000002</v>
      </c>
      <c r="T217" s="31">
        <v>4393.5379999999996</v>
      </c>
      <c r="U217" s="31">
        <v>6718.6080000000002</v>
      </c>
      <c r="V217" s="31">
        <v>5772.7120000000004</v>
      </c>
      <c r="W217" s="31">
        <v>6981.3490000000002</v>
      </c>
      <c r="X217" s="31">
        <v>1800.8620000000001</v>
      </c>
      <c r="Y217" s="31">
        <v>4736.1959999999999</v>
      </c>
      <c r="Z217" s="31">
        <v>9261.4320000000007</v>
      </c>
      <c r="AA217" s="31">
        <v>13746.351000000001</v>
      </c>
      <c r="AB217" s="31">
        <v>12861.501</v>
      </c>
      <c r="AC217" s="31">
        <v>3598.63</v>
      </c>
      <c r="AD217" s="31">
        <v>4357.6130000000003</v>
      </c>
      <c r="AE217" s="31">
        <v>6840.0119999999997</v>
      </c>
      <c r="AF217" s="31">
        <v>9656.0830000000005</v>
      </c>
      <c r="AG217" s="31">
        <v>3906.6819999999998</v>
      </c>
      <c r="AH217" s="31">
        <v>9244</v>
      </c>
      <c r="AI217" s="31">
        <v>3365.319</v>
      </c>
      <c r="AJ217" s="31">
        <v>2817.1750000000002</v>
      </c>
      <c r="AK217" s="31">
        <v>3230.31</v>
      </c>
      <c r="AL217" s="31">
        <v>12679.963</v>
      </c>
      <c r="AM217" s="31">
        <v>4925.4070000000002</v>
      </c>
      <c r="AN217" s="31">
        <v>5431.9570000000003</v>
      </c>
      <c r="AO217" s="31">
        <v>3419.5520000000001</v>
      </c>
      <c r="AP217" s="31">
        <v>3934.739</v>
      </c>
      <c r="AQ217" s="31">
        <v>15127.552</v>
      </c>
      <c r="AR217" s="31">
        <v>7258.098</v>
      </c>
      <c r="AS217" s="31">
        <v>7556.7169999999996</v>
      </c>
      <c r="AT217" s="31">
        <v>13861.596</v>
      </c>
      <c r="AU217" s="31">
        <v>6764.009</v>
      </c>
      <c r="AV217" s="31">
        <v>12126.903</v>
      </c>
      <c r="AW217" s="31">
        <v>10820.126</v>
      </c>
      <c r="AX217" s="31">
        <v>3979.723</v>
      </c>
      <c r="AY217" s="31">
        <v>9825.7510000000002</v>
      </c>
      <c r="AZ217" s="31">
        <v>6803.54</v>
      </c>
      <c r="BA217" s="31">
        <v>2393.7020000000002</v>
      </c>
      <c r="BB217" s="31">
        <v>5480.3389999999999</v>
      </c>
      <c r="BC217" s="31">
        <v>12253.201999999999</v>
      </c>
      <c r="BD217" s="31">
        <v>1352.8130000000001</v>
      </c>
      <c r="BE217" s="31">
        <v>957.86900000000003</v>
      </c>
      <c r="BF217" s="31">
        <v>10253.915000000001</v>
      </c>
      <c r="BG217" s="31">
        <v>3462.7869999999998</v>
      </c>
      <c r="BH217" s="31">
        <v>2177.7489999999998</v>
      </c>
      <c r="BI217" s="31">
        <v>6651.5029999999997</v>
      </c>
      <c r="BJ217" s="31">
        <v>2914.038</v>
      </c>
      <c r="BK217" s="31">
        <v>4691.5219999999999</v>
      </c>
      <c r="BL217" s="31">
        <v>8566.52</v>
      </c>
      <c r="BM217" s="31">
        <v>3896.471</v>
      </c>
      <c r="BN217" s="31">
        <v>2180.194</v>
      </c>
      <c r="BO217" s="31">
        <v>6020.5259999999998</v>
      </c>
      <c r="BP217" s="31">
        <v>6776.683</v>
      </c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37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  <c r="GB217" s="37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37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37"/>
      <c r="IS217" s="37"/>
      <c r="IT217" s="37"/>
      <c r="IU217" s="37"/>
      <c r="IV217" s="37"/>
      <c r="IW217" s="37"/>
      <c r="IX217" s="37"/>
      <c r="IY217" s="37"/>
      <c r="IZ217" s="37"/>
      <c r="JA217" s="37"/>
      <c r="JB217" s="37"/>
      <c r="JC217" s="37"/>
      <c r="JD217" s="37"/>
      <c r="JE217" s="37"/>
      <c r="JF217" s="37"/>
      <c r="JG217" s="37"/>
      <c r="JH217" s="37"/>
      <c r="JI217" s="37"/>
      <c r="JJ217" s="37"/>
      <c r="JK217" s="37"/>
      <c r="JL217" s="37"/>
      <c r="JM217" s="37"/>
      <c r="JN217" s="37"/>
      <c r="JO217" s="37"/>
      <c r="JP217" s="37"/>
      <c r="JQ217" s="37"/>
      <c r="JR217" s="37"/>
      <c r="JS217" s="37"/>
      <c r="JT217" s="37"/>
      <c r="JU217" s="37"/>
      <c r="JV217" s="37"/>
      <c r="JW217" s="37"/>
      <c r="JX217" s="37"/>
      <c r="JY217" s="37"/>
      <c r="JZ217" s="37"/>
      <c r="KA217" s="37"/>
      <c r="KB217" s="37"/>
      <c r="KC217" s="37"/>
      <c r="KD217" s="37"/>
      <c r="KE217" s="37"/>
      <c r="KF217" s="37"/>
      <c r="KG217" s="37"/>
      <c r="KH217" s="37"/>
      <c r="KI217" s="37"/>
      <c r="KJ217" s="37"/>
      <c r="KK217" s="37"/>
      <c r="KL217" s="37"/>
      <c r="KM217" s="37"/>
      <c r="KN217" s="37"/>
      <c r="KO217" s="37"/>
      <c r="KP217" s="37"/>
      <c r="KQ217" s="37"/>
      <c r="KR217" s="37"/>
      <c r="KS217" s="37"/>
      <c r="KT217" s="37"/>
      <c r="KU217" s="37"/>
      <c r="KV217" s="37"/>
      <c r="KW217" s="37"/>
      <c r="KX217" s="37"/>
      <c r="KY217" s="37"/>
      <c r="KZ217" s="37"/>
      <c r="LA217" s="37"/>
      <c r="LB217" s="37"/>
      <c r="LC217" s="37"/>
      <c r="LD217" s="37"/>
      <c r="LE217" s="37"/>
      <c r="LF217" s="37"/>
      <c r="LG217" s="37"/>
      <c r="LH217" s="37"/>
      <c r="LI217" s="37"/>
      <c r="LJ217" s="37"/>
      <c r="LK217" s="37"/>
      <c r="LL217" s="37"/>
      <c r="LM217" s="37"/>
      <c r="LN217" s="37"/>
      <c r="LO217" s="37"/>
      <c r="LP217" s="37"/>
      <c r="LQ217" s="37"/>
      <c r="LR217" s="37"/>
      <c r="LS217" s="37"/>
      <c r="LT217" s="37"/>
      <c r="LU217" s="37"/>
      <c r="LV217" s="37"/>
      <c r="LW217" s="37"/>
      <c r="LX217" s="37"/>
      <c r="LY217" s="37"/>
      <c r="LZ217" s="37"/>
      <c r="MA217" s="37"/>
      <c r="MB217" s="37"/>
      <c r="MC217" s="37"/>
      <c r="MD217" s="37"/>
      <c r="ME217" s="37"/>
      <c r="MF217" s="37"/>
      <c r="MG217" s="37"/>
      <c r="MH217" s="37"/>
      <c r="MI217" s="37"/>
      <c r="MJ217" s="37"/>
      <c r="MK217" s="37"/>
      <c r="ML217" s="37"/>
      <c r="MM217" s="37"/>
      <c r="MN217" s="37"/>
      <c r="MO217" s="37"/>
      <c r="MP217" s="37"/>
      <c r="MQ217" s="37"/>
      <c r="MR217" s="37"/>
      <c r="MS217" s="37"/>
      <c r="MT217" s="37"/>
      <c r="MU217" s="37"/>
      <c r="MV217" s="37"/>
      <c r="MW217" s="37"/>
      <c r="MX217" s="37"/>
      <c r="MY217" s="37"/>
      <c r="MZ217" s="37"/>
      <c r="NA217" s="37"/>
      <c r="NB217" s="37"/>
      <c r="NC217" s="37"/>
      <c r="ND217" s="37"/>
      <c r="NE217" s="37"/>
      <c r="NF217" s="37"/>
      <c r="NG217" s="37"/>
      <c r="NH217" s="37"/>
      <c r="NI217" s="37"/>
      <c r="NJ217" s="37"/>
      <c r="NK217" s="37"/>
      <c r="NL217" s="37"/>
      <c r="NM217" s="37"/>
      <c r="NN217" s="37"/>
      <c r="NO217" s="37"/>
      <c r="NP217" s="37"/>
      <c r="NQ217" s="37"/>
      <c r="NR217" s="37"/>
      <c r="NS217" s="37"/>
      <c r="NT217" s="37"/>
      <c r="NU217" s="37"/>
      <c r="NV217" s="37"/>
      <c r="NW217" s="37"/>
      <c r="NX217" s="37"/>
      <c r="NY217" s="37"/>
      <c r="NZ217" s="37"/>
      <c r="OA217" s="37"/>
      <c r="OB217" s="37"/>
      <c r="OC217" s="37"/>
      <c r="OD217" s="37"/>
      <c r="OE217" s="37"/>
      <c r="OF217" s="37"/>
      <c r="OG217" s="37"/>
      <c r="OH217" s="37"/>
      <c r="OI217" s="37"/>
      <c r="OJ217" s="37"/>
      <c r="OK217" s="37"/>
      <c r="OL217" s="37"/>
      <c r="OM217" s="10"/>
    </row>
    <row r="218" spans="1:403" s="1" customFormat="1" x14ac:dyDescent="0.25">
      <c r="A218" s="1" t="s">
        <v>79</v>
      </c>
      <c r="B218" s="1" t="s">
        <v>114</v>
      </c>
      <c r="C218" s="34">
        <v>119839.016</v>
      </c>
      <c r="D218" s="34">
        <v>90138.952999999994</v>
      </c>
      <c r="E218" s="34">
        <v>135141.42199999999</v>
      </c>
      <c r="F218" s="34">
        <v>152096.891</v>
      </c>
      <c r="G218" s="34">
        <v>110362.336</v>
      </c>
      <c r="H218" s="34">
        <v>90689.327999999994</v>
      </c>
      <c r="I218" s="34">
        <v>116573.719</v>
      </c>
      <c r="J218" s="34">
        <v>55828.953000000001</v>
      </c>
      <c r="K218" s="34">
        <v>73799</v>
      </c>
      <c r="L218" s="34">
        <v>76719.133000000002</v>
      </c>
      <c r="M218" s="34">
        <v>46506.063000000002</v>
      </c>
      <c r="N218" s="34">
        <v>70951.258000000002</v>
      </c>
      <c r="O218" s="34">
        <v>72411.625</v>
      </c>
      <c r="P218" s="34">
        <v>87163.258000000002</v>
      </c>
      <c r="Q218" s="34">
        <v>97712.883000000002</v>
      </c>
      <c r="R218" s="34">
        <v>44561.773000000001</v>
      </c>
      <c r="S218" s="34">
        <v>93212.452999999994</v>
      </c>
      <c r="T218" s="34">
        <v>60926.144999999997</v>
      </c>
      <c r="U218" s="34">
        <v>79295.741999999998</v>
      </c>
      <c r="V218" s="34">
        <v>48957.387000000002</v>
      </c>
      <c r="W218" s="34">
        <v>65821.641000000003</v>
      </c>
      <c r="X218" s="34">
        <v>60229.785000000003</v>
      </c>
      <c r="Y218" s="34">
        <v>53384.237999999998</v>
      </c>
      <c r="Z218" s="34">
        <v>78975.914000000004</v>
      </c>
      <c r="AA218" s="34">
        <v>123029.219</v>
      </c>
      <c r="AB218" s="34">
        <v>179332.40599999999</v>
      </c>
      <c r="AC218" s="34">
        <v>37202.402000000002</v>
      </c>
      <c r="AD218" s="34">
        <v>64274.726999999999</v>
      </c>
      <c r="AE218" s="34">
        <v>114438.67200000001</v>
      </c>
      <c r="AF218" s="34">
        <v>93613.273000000001</v>
      </c>
      <c r="AG218" s="34">
        <v>95752.039000000004</v>
      </c>
      <c r="AH218" s="34">
        <v>89464.195000000007</v>
      </c>
      <c r="AI218" s="34">
        <v>68881.906000000003</v>
      </c>
      <c r="AJ218" s="34">
        <v>35987.612999999998</v>
      </c>
      <c r="AK218" s="34">
        <v>42660.875</v>
      </c>
      <c r="AL218" s="34">
        <v>157796.484</v>
      </c>
      <c r="AM218" s="34">
        <v>52235.324000000001</v>
      </c>
      <c r="AN218" s="34">
        <v>57787.093999999997</v>
      </c>
      <c r="AO218" s="34">
        <v>101889.039</v>
      </c>
      <c r="AP218" s="34">
        <v>74811.937999999995</v>
      </c>
      <c r="AQ218" s="34">
        <v>197579.891</v>
      </c>
      <c r="AR218" s="34">
        <v>104414.07799999999</v>
      </c>
      <c r="AS218" s="34">
        <v>108232.81299999999</v>
      </c>
      <c r="AT218" s="34">
        <v>118794.148</v>
      </c>
      <c r="AU218" s="34">
        <v>51175.836000000003</v>
      </c>
      <c r="AV218" s="34">
        <v>91033.108999999997</v>
      </c>
      <c r="AW218" s="34">
        <v>110384.95299999999</v>
      </c>
      <c r="AX218" s="34">
        <v>51925.453000000001</v>
      </c>
      <c r="AY218" s="34">
        <v>90875.241999999998</v>
      </c>
      <c r="AZ218" s="34">
        <v>43795.629000000001</v>
      </c>
      <c r="BA218" s="34">
        <v>59873.620999999999</v>
      </c>
      <c r="BB218" s="34">
        <v>53486.285000000003</v>
      </c>
      <c r="BC218" s="34">
        <v>76247.202999999994</v>
      </c>
      <c r="BD218" s="34">
        <v>20051.896000000001</v>
      </c>
      <c r="BE218" s="34">
        <v>7442.6090000000004</v>
      </c>
      <c r="BF218" s="34">
        <v>65362.684000000001</v>
      </c>
      <c r="BG218" s="34">
        <v>36501.152000000002</v>
      </c>
      <c r="BH218" s="34">
        <v>24538.955000000002</v>
      </c>
      <c r="BI218" s="34">
        <v>123889.55499999999</v>
      </c>
      <c r="BJ218" s="34">
        <v>24997.901999999998</v>
      </c>
      <c r="BK218" s="34">
        <v>31827.588</v>
      </c>
      <c r="BL218" s="34">
        <v>87617.266000000003</v>
      </c>
      <c r="BM218" s="34">
        <v>28522.416000000001</v>
      </c>
      <c r="BN218" s="34">
        <v>21841.203000000001</v>
      </c>
      <c r="BO218" s="34">
        <v>48546.745999999999</v>
      </c>
      <c r="BP218" s="34">
        <v>75359.429999999993</v>
      </c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/>
      <c r="EJ218" s="37"/>
      <c r="EK218" s="37"/>
      <c r="EL218" s="37"/>
      <c r="EM218" s="37"/>
      <c r="EN218" s="37"/>
      <c r="EO218" s="37"/>
      <c r="EP218" s="37"/>
      <c r="EQ218" s="37"/>
      <c r="ER218" s="37"/>
      <c r="ES218" s="37"/>
      <c r="ET218" s="37"/>
      <c r="EU218" s="37"/>
      <c r="EV218" s="37"/>
      <c r="EW218" s="37"/>
      <c r="EX218" s="37"/>
      <c r="EY218" s="37"/>
      <c r="EZ218" s="37"/>
      <c r="FA218" s="37"/>
      <c r="FB218" s="37"/>
      <c r="FC218" s="37"/>
      <c r="FD218" s="37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  <c r="GB218" s="37"/>
      <c r="GC218" s="37"/>
      <c r="GD218" s="37"/>
      <c r="GE218" s="37"/>
      <c r="GF218" s="37"/>
      <c r="GG218" s="37"/>
      <c r="GH218" s="37"/>
      <c r="GI218" s="37"/>
      <c r="GJ218" s="37"/>
      <c r="GK218" s="37"/>
      <c r="GL218" s="37"/>
      <c r="GM218" s="37"/>
      <c r="GN218" s="37"/>
      <c r="GO218" s="37"/>
      <c r="GP218" s="37"/>
      <c r="GQ218" s="37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37"/>
      <c r="IS218" s="37"/>
      <c r="IT218" s="37"/>
      <c r="IU218" s="37"/>
      <c r="IV218" s="37"/>
      <c r="IW218" s="37"/>
      <c r="IX218" s="37"/>
      <c r="IY218" s="37"/>
      <c r="IZ218" s="37"/>
      <c r="JA218" s="37"/>
      <c r="JB218" s="37"/>
      <c r="JC218" s="37"/>
      <c r="JD218" s="37"/>
      <c r="JE218" s="37"/>
      <c r="JF218" s="37"/>
      <c r="JG218" s="37"/>
      <c r="JH218" s="37"/>
      <c r="JI218" s="37"/>
      <c r="JJ218" s="37"/>
      <c r="JK218" s="37"/>
      <c r="JL218" s="37"/>
      <c r="JM218" s="37"/>
      <c r="JN218" s="37"/>
      <c r="JO218" s="37"/>
      <c r="JP218" s="37"/>
      <c r="JQ218" s="37"/>
      <c r="JR218" s="37"/>
      <c r="JS218" s="37"/>
      <c r="JT218" s="37"/>
      <c r="JU218" s="37"/>
      <c r="JV218" s="37"/>
      <c r="JW218" s="37"/>
      <c r="JX218" s="37"/>
      <c r="JY218" s="37"/>
      <c r="JZ218" s="37"/>
      <c r="KA218" s="37"/>
      <c r="KB218" s="37"/>
      <c r="KC218" s="37"/>
      <c r="KD218" s="37"/>
      <c r="KE218" s="37"/>
      <c r="KF218" s="37"/>
      <c r="KG218" s="37"/>
      <c r="KH218" s="37"/>
      <c r="KI218" s="37"/>
      <c r="KJ218" s="37"/>
      <c r="KK218" s="37"/>
      <c r="KL218" s="37"/>
      <c r="KM218" s="37"/>
      <c r="KN218" s="37"/>
      <c r="KO218" s="37"/>
      <c r="KP218" s="37"/>
      <c r="KQ218" s="37"/>
      <c r="KR218" s="37"/>
      <c r="KS218" s="37"/>
      <c r="KT218" s="37"/>
      <c r="KU218" s="37"/>
      <c r="KV218" s="37"/>
      <c r="KW218" s="37"/>
      <c r="KX218" s="37"/>
      <c r="KY218" s="37"/>
      <c r="KZ218" s="37"/>
      <c r="LA218" s="37"/>
      <c r="LB218" s="37"/>
      <c r="LC218" s="37"/>
      <c r="LD218" s="37"/>
      <c r="LE218" s="37"/>
      <c r="LF218" s="37"/>
      <c r="LG218" s="37"/>
      <c r="LH218" s="37"/>
      <c r="LI218" s="37"/>
      <c r="LJ218" s="37"/>
      <c r="LK218" s="37"/>
      <c r="LL218" s="37"/>
      <c r="LM218" s="37"/>
      <c r="LN218" s="37"/>
      <c r="LO218" s="37"/>
      <c r="LP218" s="37"/>
      <c r="LQ218" s="37"/>
      <c r="LR218" s="37"/>
      <c r="LS218" s="37"/>
      <c r="LT218" s="37"/>
      <c r="LU218" s="37"/>
      <c r="LV218" s="37"/>
      <c r="LW218" s="37"/>
      <c r="LX218" s="37"/>
      <c r="LY218" s="37"/>
      <c r="LZ218" s="37"/>
      <c r="MA218" s="37"/>
      <c r="MB218" s="37"/>
      <c r="MC218" s="37"/>
      <c r="MD218" s="37"/>
      <c r="ME218" s="37"/>
      <c r="MF218" s="37"/>
      <c r="MG218" s="37"/>
      <c r="MH218" s="37"/>
      <c r="MI218" s="37"/>
      <c r="MJ218" s="37"/>
      <c r="MK218" s="37"/>
      <c r="ML218" s="37"/>
      <c r="MM218" s="37"/>
      <c r="MN218" s="37"/>
      <c r="MO218" s="37"/>
      <c r="MP218" s="37"/>
      <c r="MQ218" s="37"/>
      <c r="MR218" s="37"/>
      <c r="MS218" s="37"/>
      <c r="MT218" s="37"/>
      <c r="MU218" s="37"/>
      <c r="MV218" s="37"/>
      <c r="MW218" s="37"/>
      <c r="MX218" s="37"/>
      <c r="MY218" s="37"/>
      <c r="MZ218" s="37"/>
      <c r="NA218" s="37"/>
      <c r="NB218" s="37"/>
      <c r="NC218" s="37"/>
      <c r="ND218" s="37"/>
      <c r="NE218" s="37"/>
      <c r="NF218" s="37"/>
      <c r="NG218" s="37"/>
      <c r="NH218" s="37"/>
      <c r="NI218" s="37"/>
      <c r="NJ218" s="37"/>
      <c r="NK218" s="37"/>
      <c r="NL218" s="37"/>
      <c r="NM218" s="37"/>
      <c r="NN218" s="37"/>
      <c r="NO218" s="37"/>
      <c r="NP218" s="37"/>
      <c r="NQ218" s="37"/>
      <c r="NR218" s="37"/>
      <c r="NS218" s="37"/>
      <c r="NT218" s="37"/>
      <c r="NU218" s="37"/>
      <c r="NV218" s="37"/>
      <c r="NW218" s="37"/>
      <c r="NX218" s="37"/>
      <c r="NY218" s="37"/>
      <c r="NZ218" s="37"/>
      <c r="OA218" s="37"/>
      <c r="OB218" s="37"/>
      <c r="OC218" s="37"/>
      <c r="OD218" s="37"/>
      <c r="OE218" s="37"/>
      <c r="OF218" s="37"/>
      <c r="OG218" s="37"/>
      <c r="OH218" s="37"/>
      <c r="OI218" s="37"/>
      <c r="OJ218" s="37"/>
      <c r="OK218" s="37"/>
      <c r="OL218" s="37"/>
      <c r="OM218" s="2"/>
    </row>
    <row r="219" spans="1:403" s="9" customFormat="1" x14ac:dyDescent="0.25">
      <c r="A219" s="9" t="s">
        <v>79</v>
      </c>
      <c r="B219" s="9" t="s">
        <v>115</v>
      </c>
      <c r="C219" s="31">
        <v>138111.53099999999</v>
      </c>
      <c r="D219" s="31">
        <v>124374.383</v>
      </c>
      <c r="E219" s="31">
        <v>210478.96900000001</v>
      </c>
      <c r="F219" s="31">
        <v>214179.891</v>
      </c>
      <c r="G219" s="31">
        <v>121503.81299999999</v>
      </c>
      <c r="H219" s="31">
        <v>117728.67200000001</v>
      </c>
      <c r="I219" s="31">
        <v>174502.15599999999</v>
      </c>
      <c r="J219" s="31">
        <v>73326.625</v>
      </c>
      <c r="K219" s="31">
        <v>97155.523000000001</v>
      </c>
      <c r="L219" s="31">
        <v>127527.836</v>
      </c>
      <c r="M219" s="31">
        <v>53916.91</v>
      </c>
      <c r="N219" s="31">
        <v>76038.164000000004</v>
      </c>
      <c r="O219" s="31">
        <v>137281.20300000001</v>
      </c>
      <c r="P219" s="31">
        <v>111624.242</v>
      </c>
      <c r="Q219" s="31">
        <v>138030.09400000001</v>
      </c>
      <c r="R219" s="31">
        <v>79540.968999999997</v>
      </c>
      <c r="S219" s="31">
        <v>179718.59400000001</v>
      </c>
      <c r="T219" s="31">
        <v>90290.851999999999</v>
      </c>
      <c r="U219" s="31">
        <v>91104.414000000004</v>
      </c>
      <c r="V219" s="31">
        <v>55661.18</v>
      </c>
      <c r="W219" s="31">
        <v>76967.702999999994</v>
      </c>
      <c r="X219" s="31">
        <v>130667.57799999999</v>
      </c>
      <c r="Y219" s="31">
        <v>78657.593999999997</v>
      </c>
      <c r="Z219" s="31">
        <v>91815.195000000007</v>
      </c>
      <c r="AA219" s="31">
        <v>162729.67199999999</v>
      </c>
      <c r="AB219" s="31">
        <v>282203.09399999998</v>
      </c>
      <c r="AC219" s="31">
        <v>46636.305</v>
      </c>
      <c r="AD219" s="31">
        <v>86039.125</v>
      </c>
      <c r="AE219" s="31">
        <v>201533.81299999999</v>
      </c>
      <c r="AF219" s="31">
        <v>121968.898</v>
      </c>
      <c r="AG219" s="31">
        <v>173919.40599999999</v>
      </c>
      <c r="AH219" s="31">
        <v>120580.82</v>
      </c>
      <c r="AI219" s="31">
        <v>169143.42199999999</v>
      </c>
      <c r="AJ219" s="31">
        <v>54300.726999999999</v>
      </c>
      <c r="AK219" s="31">
        <v>56800.605000000003</v>
      </c>
      <c r="AL219" s="31">
        <v>216961.07800000001</v>
      </c>
      <c r="AM219" s="31">
        <v>67551.866999999998</v>
      </c>
      <c r="AN219" s="31">
        <v>74292.741999999998</v>
      </c>
      <c r="AO219" s="31">
        <v>155339.75</v>
      </c>
      <c r="AP219" s="31">
        <v>117164.55499999999</v>
      </c>
      <c r="AQ219" s="31">
        <v>341556.5</v>
      </c>
      <c r="AR219" s="31">
        <v>176929.46900000001</v>
      </c>
      <c r="AS219" s="31">
        <v>216490.96900000001</v>
      </c>
      <c r="AT219" s="31">
        <v>132266.06299999999</v>
      </c>
      <c r="AU219" s="31">
        <v>50203.324000000001</v>
      </c>
      <c r="AV219" s="31">
        <v>90240.258000000002</v>
      </c>
      <c r="AW219" s="31">
        <v>121791.141</v>
      </c>
      <c r="AX219" s="31">
        <v>77911.031000000003</v>
      </c>
      <c r="AY219" s="31">
        <v>105145.719</v>
      </c>
      <c r="AZ219" s="31">
        <v>49576.398000000001</v>
      </c>
      <c r="BA219" s="31">
        <v>92270.25</v>
      </c>
      <c r="BB219" s="31">
        <v>66080.491999999998</v>
      </c>
      <c r="BC219" s="31">
        <v>80602.179999999993</v>
      </c>
      <c r="BD219" s="31">
        <v>25533.498</v>
      </c>
      <c r="BE219" s="31">
        <v>10521.829</v>
      </c>
      <c r="BF219" s="31">
        <v>72270.148000000001</v>
      </c>
      <c r="BG219" s="31">
        <v>59373.288999999997</v>
      </c>
      <c r="BH219" s="31">
        <v>35702.245999999999</v>
      </c>
      <c r="BI219" s="31">
        <v>193801</v>
      </c>
      <c r="BJ219" s="31">
        <v>25793.976999999999</v>
      </c>
      <c r="BK219" s="31">
        <v>34251.516000000003</v>
      </c>
      <c r="BL219" s="31">
        <v>119383.04700000001</v>
      </c>
      <c r="BM219" s="31">
        <v>27502.703000000001</v>
      </c>
      <c r="BN219" s="31">
        <v>27273.835999999999</v>
      </c>
      <c r="BO219" s="31">
        <v>56368.578000000001</v>
      </c>
      <c r="BP219" s="31">
        <v>99167.601999999999</v>
      </c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  <c r="GB219" s="37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37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37"/>
      <c r="IS219" s="37"/>
      <c r="IT219" s="37"/>
      <c r="IU219" s="37"/>
      <c r="IV219" s="37"/>
      <c r="IW219" s="37"/>
      <c r="IX219" s="37"/>
      <c r="IY219" s="37"/>
      <c r="IZ219" s="37"/>
      <c r="JA219" s="37"/>
      <c r="JB219" s="37"/>
      <c r="JC219" s="37"/>
      <c r="JD219" s="37"/>
      <c r="JE219" s="37"/>
      <c r="JF219" s="37"/>
      <c r="JG219" s="37"/>
      <c r="JH219" s="37"/>
      <c r="JI219" s="37"/>
      <c r="JJ219" s="37"/>
      <c r="JK219" s="37"/>
      <c r="JL219" s="37"/>
      <c r="JM219" s="37"/>
      <c r="JN219" s="37"/>
      <c r="JO219" s="37"/>
      <c r="JP219" s="37"/>
      <c r="JQ219" s="37"/>
      <c r="JR219" s="37"/>
      <c r="JS219" s="37"/>
      <c r="JT219" s="37"/>
      <c r="JU219" s="37"/>
      <c r="JV219" s="37"/>
      <c r="JW219" s="37"/>
      <c r="JX219" s="37"/>
      <c r="JY219" s="37"/>
      <c r="JZ219" s="37"/>
      <c r="KA219" s="37"/>
      <c r="KB219" s="37"/>
      <c r="KC219" s="37"/>
      <c r="KD219" s="37"/>
      <c r="KE219" s="37"/>
      <c r="KF219" s="37"/>
      <c r="KG219" s="37"/>
      <c r="KH219" s="37"/>
      <c r="KI219" s="37"/>
      <c r="KJ219" s="37"/>
      <c r="KK219" s="37"/>
      <c r="KL219" s="37"/>
      <c r="KM219" s="37"/>
      <c r="KN219" s="37"/>
      <c r="KO219" s="37"/>
      <c r="KP219" s="37"/>
      <c r="KQ219" s="37"/>
      <c r="KR219" s="37"/>
      <c r="KS219" s="37"/>
      <c r="KT219" s="37"/>
      <c r="KU219" s="37"/>
      <c r="KV219" s="37"/>
      <c r="KW219" s="37"/>
      <c r="KX219" s="37"/>
      <c r="KY219" s="37"/>
      <c r="KZ219" s="37"/>
      <c r="LA219" s="37"/>
      <c r="LB219" s="37"/>
      <c r="LC219" s="37"/>
      <c r="LD219" s="37"/>
      <c r="LE219" s="37"/>
      <c r="LF219" s="37"/>
      <c r="LG219" s="37"/>
      <c r="LH219" s="37"/>
      <c r="LI219" s="37"/>
      <c r="LJ219" s="37"/>
      <c r="LK219" s="37"/>
      <c r="LL219" s="37"/>
      <c r="LM219" s="37"/>
      <c r="LN219" s="37"/>
      <c r="LO219" s="37"/>
      <c r="LP219" s="37"/>
      <c r="LQ219" s="37"/>
      <c r="LR219" s="37"/>
      <c r="LS219" s="37"/>
      <c r="LT219" s="37"/>
      <c r="LU219" s="37"/>
      <c r="LV219" s="37"/>
      <c r="LW219" s="37"/>
      <c r="LX219" s="37"/>
      <c r="LY219" s="37"/>
      <c r="LZ219" s="37"/>
      <c r="MA219" s="37"/>
      <c r="MB219" s="37"/>
      <c r="MC219" s="37"/>
      <c r="MD219" s="37"/>
      <c r="ME219" s="37"/>
      <c r="MF219" s="37"/>
      <c r="MG219" s="37"/>
      <c r="MH219" s="37"/>
      <c r="MI219" s="37"/>
      <c r="MJ219" s="37"/>
      <c r="MK219" s="37"/>
      <c r="ML219" s="37"/>
      <c r="MM219" s="37"/>
      <c r="MN219" s="37"/>
      <c r="MO219" s="37"/>
      <c r="MP219" s="37"/>
      <c r="MQ219" s="37"/>
      <c r="MR219" s="37"/>
      <c r="MS219" s="37"/>
      <c r="MT219" s="37"/>
      <c r="MU219" s="37"/>
      <c r="MV219" s="37"/>
      <c r="MW219" s="37"/>
      <c r="MX219" s="37"/>
      <c r="MY219" s="37"/>
      <c r="MZ219" s="37"/>
      <c r="NA219" s="37"/>
      <c r="NB219" s="37"/>
      <c r="NC219" s="37"/>
      <c r="ND219" s="37"/>
      <c r="NE219" s="37"/>
      <c r="NF219" s="37"/>
      <c r="NG219" s="37"/>
      <c r="NH219" s="37"/>
      <c r="NI219" s="37"/>
      <c r="NJ219" s="37"/>
      <c r="NK219" s="37"/>
      <c r="NL219" s="37"/>
      <c r="NM219" s="37"/>
      <c r="NN219" s="37"/>
      <c r="NO219" s="37"/>
      <c r="NP219" s="37"/>
      <c r="NQ219" s="37"/>
      <c r="NR219" s="37"/>
      <c r="NS219" s="37"/>
      <c r="NT219" s="37"/>
      <c r="NU219" s="37"/>
      <c r="NV219" s="37"/>
      <c r="NW219" s="37"/>
      <c r="NX219" s="37"/>
      <c r="NY219" s="37"/>
      <c r="NZ219" s="37"/>
      <c r="OA219" s="37"/>
      <c r="OB219" s="37"/>
      <c r="OC219" s="37"/>
      <c r="OD219" s="37"/>
      <c r="OE219" s="37"/>
      <c r="OF219" s="37"/>
      <c r="OG219" s="37"/>
      <c r="OH219" s="37"/>
      <c r="OI219" s="37"/>
      <c r="OJ219" s="37"/>
      <c r="OK219" s="37"/>
      <c r="OL219" s="37"/>
      <c r="OM219" s="10"/>
    </row>
    <row r="220" spans="1:403" s="1" customFormat="1" x14ac:dyDescent="0.25">
      <c r="A220" s="1" t="s">
        <v>79</v>
      </c>
      <c r="B220" s="1" t="s">
        <v>116</v>
      </c>
      <c r="C220" s="34">
        <v>67117.258000000002</v>
      </c>
      <c r="D220" s="34">
        <v>75407.547000000006</v>
      </c>
      <c r="E220" s="34">
        <v>117240.406</v>
      </c>
      <c r="F220" s="34">
        <v>117342.617</v>
      </c>
      <c r="G220" s="34">
        <v>61726.086000000003</v>
      </c>
      <c r="H220" s="34">
        <v>67681.164000000004</v>
      </c>
      <c r="I220" s="34">
        <v>101199.18</v>
      </c>
      <c r="J220" s="34">
        <v>49365.184000000001</v>
      </c>
      <c r="K220" s="34">
        <v>59110.964999999997</v>
      </c>
      <c r="L220" s="34">
        <v>69637.641000000003</v>
      </c>
      <c r="M220" s="34">
        <v>26664.107</v>
      </c>
      <c r="N220" s="34">
        <v>36859.593999999997</v>
      </c>
      <c r="O220" s="34">
        <v>91757.687999999995</v>
      </c>
      <c r="P220" s="34">
        <v>60225.858999999997</v>
      </c>
      <c r="Q220" s="34">
        <v>74350.210999999996</v>
      </c>
      <c r="R220" s="34">
        <v>64977.175999999999</v>
      </c>
      <c r="S220" s="34">
        <v>92174.585999999996</v>
      </c>
      <c r="T220" s="34">
        <v>47039.097999999998</v>
      </c>
      <c r="U220" s="34">
        <v>60474.332000000002</v>
      </c>
      <c r="V220" s="34">
        <v>25524.26</v>
      </c>
      <c r="W220" s="34">
        <v>35756.796999999999</v>
      </c>
      <c r="X220" s="34">
        <v>98070.593999999997</v>
      </c>
      <c r="Y220" s="34">
        <v>53328.199000000001</v>
      </c>
      <c r="Z220" s="34">
        <v>56055.733999999997</v>
      </c>
      <c r="AA220" s="34">
        <v>66611.460999999996</v>
      </c>
      <c r="AB220" s="34">
        <v>151626</v>
      </c>
      <c r="AC220" s="34">
        <v>23983.055</v>
      </c>
      <c r="AD220" s="34">
        <v>64076.945</v>
      </c>
      <c r="AE220" s="34">
        <v>159449.03099999999</v>
      </c>
      <c r="AF220" s="34">
        <v>68202.460999999996</v>
      </c>
      <c r="AG220" s="34">
        <v>103171.211</v>
      </c>
      <c r="AH220" s="34">
        <v>53381.792999999998</v>
      </c>
      <c r="AI220" s="34">
        <v>128226.992</v>
      </c>
      <c r="AJ220" s="34">
        <v>38983.82</v>
      </c>
      <c r="AK220" s="34">
        <v>44982.512000000002</v>
      </c>
      <c r="AL220" s="34">
        <v>112303.32</v>
      </c>
      <c r="AM220" s="34">
        <v>35717.887000000002</v>
      </c>
      <c r="AN220" s="34">
        <v>39718.281000000003</v>
      </c>
      <c r="AO220" s="34">
        <v>84326.960999999996</v>
      </c>
      <c r="AP220" s="34">
        <v>71024.172000000006</v>
      </c>
      <c r="AQ220" s="34">
        <v>272663.875</v>
      </c>
      <c r="AR220" s="34">
        <v>103399.523</v>
      </c>
      <c r="AS220" s="34">
        <v>200504.81299999999</v>
      </c>
      <c r="AT220" s="34">
        <v>81206.133000000002</v>
      </c>
      <c r="AU220" s="34">
        <v>25961.995999999999</v>
      </c>
      <c r="AV220" s="34">
        <v>50187.629000000001</v>
      </c>
      <c r="AW220" s="34">
        <v>60377.972999999998</v>
      </c>
      <c r="AX220" s="34">
        <v>37174.589999999997</v>
      </c>
      <c r="AY220" s="34">
        <v>66325.101999999999</v>
      </c>
      <c r="AZ220" s="34">
        <v>23778.151999999998</v>
      </c>
      <c r="BA220" s="34">
        <v>44950.82</v>
      </c>
      <c r="BB220" s="34">
        <v>40143.695</v>
      </c>
      <c r="BC220" s="34">
        <v>38941.891000000003</v>
      </c>
      <c r="BD220" s="34">
        <v>16256.462</v>
      </c>
      <c r="BE220" s="34">
        <v>5762.3360000000002</v>
      </c>
      <c r="BF220" s="34">
        <v>35922.512000000002</v>
      </c>
      <c r="BG220" s="34">
        <v>23719.77</v>
      </c>
      <c r="BH220" s="34">
        <v>28083.469000000001</v>
      </c>
      <c r="BI220" s="34">
        <v>117459.17200000001</v>
      </c>
      <c r="BJ220" s="34">
        <v>14061.356</v>
      </c>
      <c r="BK220" s="34">
        <v>18252.934000000001</v>
      </c>
      <c r="BL220" s="34">
        <v>62985.016000000003</v>
      </c>
      <c r="BM220" s="34">
        <v>14496.653</v>
      </c>
      <c r="BN220" s="34">
        <v>17228.168000000001</v>
      </c>
      <c r="BO220" s="34">
        <v>21442.34</v>
      </c>
      <c r="BP220" s="34">
        <v>70442.054999999993</v>
      </c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  <c r="IX220" s="37"/>
      <c r="IY220" s="37"/>
      <c r="IZ220" s="37"/>
      <c r="JA220" s="37"/>
      <c r="JB220" s="37"/>
      <c r="JC220" s="37"/>
      <c r="JD220" s="37"/>
      <c r="JE220" s="37"/>
      <c r="JF220" s="37"/>
      <c r="JG220" s="37"/>
      <c r="JH220" s="37"/>
      <c r="JI220" s="37"/>
      <c r="JJ220" s="37"/>
      <c r="JK220" s="37"/>
      <c r="JL220" s="37"/>
      <c r="JM220" s="37"/>
      <c r="JN220" s="37"/>
      <c r="JO220" s="37"/>
      <c r="JP220" s="37"/>
      <c r="JQ220" s="37"/>
      <c r="JR220" s="37"/>
      <c r="JS220" s="37"/>
      <c r="JT220" s="37"/>
      <c r="JU220" s="37"/>
      <c r="JV220" s="37"/>
      <c r="JW220" s="37"/>
      <c r="JX220" s="37"/>
      <c r="JY220" s="37"/>
      <c r="JZ220" s="37"/>
      <c r="KA220" s="37"/>
      <c r="KB220" s="37"/>
      <c r="KC220" s="37"/>
      <c r="KD220" s="37"/>
      <c r="KE220" s="37"/>
      <c r="KF220" s="37"/>
      <c r="KG220" s="37"/>
      <c r="KH220" s="37"/>
      <c r="KI220" s="37"/>
      <c r="KJ220" s="37"/>
      <c r="KK220" s="37"/>
      <c r="KL220" s="37"/>
      <c r="KM220" s="37"/>
      <c r="KN220" s="37"/>
      <c r="KO220" s="37"/>
      <c r="KP220" s="37"/>
      <c r="KQ220" s="37"/>
      <c r="KR220" s="37"/>
      <c r="KS220" s="37"/>
      <c r="KT220" s="37"/>
      <c r="KU220" s="37"/>
      <c r="KV220" s="37"/>
      <c r="KW220" s="37"/>
      <c r="KX220" s="37"/>
      <c r="KY220" s="37"/>
      <c r="KZ220" s="37"/>
      <c r="LA220" s="37"/>
      <c r="LB220" s="37"/>
      <c r="LC220" s="37"/>
      <c r="LD220" s="37"/>
      <c r="LE220" s="37"/>
      <c r="LF220" s="37"/>
      <c r="LG220" s="37"/>
      <c r="LH220" s="37"/>
      <c r="LI220" s="37"/>
      <c r="LJ220" s="37"/>
      <c r="LK220" s="37"/>
      <c r="LL220" s="37"/>
      <c r="LM220" s="37"/>
      <c r="LN220" s="37"/>
      <c r="LO220" s="37"/>
      <c r="LP220" s="37"/>
      <c r="LQ220" s="37"/>
      <c r="LR220" s="37"/>
      <c r="LS220" s="37"/>
      <c r="LT220" s="37"/>
      <c r="LU220" s="37"/>
      <c r="LV220" s="37"/>
      <c r="LW220" s="37"/>
      <c r="LX220" s="37"/>
      <c r="LY220" s="37"/>
      <c r="LZ220" s="37"/>
      <c r="MA220" s="37"/>
      <c r="MB220" s="37"/>
      <c r="MC220" s="37"/>
      <c r="MD220" s="37"/>
      <c r="ME220" s="37"/>
      <c r="MF220" s="37"/>
      <c r="MG220" s="37"/>
      <c r="MH220" s="37"/>
      <c r="MI220" s="37"/>
      <c r="MJ220" s="37"/>
      <c r="MK220" s="37"/>
      <c r="ML220" s="37"/>
      <c r="MM220" s="37"/>
      <c r="MN220" s="37"/>
      <c r="MO220" s="37"/>
      <c r="MP220" s="37"/>
      <c r="MQ220" s="37"/>
      <c r="MR220" s="37"/>
      <c r="MS220" s="37"/>
      <c r="MT220" s="37"/>
      <c r="MU220" s="37"/>
      <c r="MV220" s="37"/>
      <c r="MW220" s="37"/>
      <c r="MX220" s="37"/>
      <c r="MY220" s="37"/>
      <c r="MZ220" s="37"/>
      <c r="NA220" s="37"/>
      <c r="NB220" s="37"/>
      <c r="NC220" s="37"/>
      <c r="ND220" s="37"/>
      <c r="NE220" s="37"/>
      <c r="NF220" s="37"/>
      <c r="NG220" s="37"/>
      <c r="NH220" s="37"/>
      <c r="NI220" s="37"/>
      <c r="NJ220" s="37"/>
      <c r="NK220" s="37"/>
      <c r="NL220" s="37"/>
      <c r="NM220" s="37"/>
      <c r="NN220" s="37"/>
      <c r="NO220" s="37"/>
      <c r="NP220" s="37"/>
      <c r="NQ220" s="37"/>
      <c r="NR220" s="37"/>
      <c r="NS220" s="37"/>
      <c r="NT220" s="37"/>
      <c r="NU220" s="37"/>
      <c r="NV220" s="37"/>
      <c r="NW220" s="37"/>
      <c r="NX220" s="37"/>
      <c r="NY220" s="37"/>
      <c r="NZ220" s="37"/>
      <c r="OA220" s="37"/>
      <c r="OB220" s="37"/>
      <c r="OC220" s="37"/>
      <c r="OD220" s="37"/>
      <c r="OE220" s="37"/>
      <c r="OF220" s="37"/>
      <c r="OG220" s="37"/>
      <c r="OH220" s="37"/>
      <c r="OI220" s="37"/>
      <c r="OJ220" s="37"/>
      <c r="OK220" s="37"/>
      <c r="OL220" s="37"/>
      <c r="OM220" s="2"/>
    </row>
    <row r="221" spans="1:403" s="9" customFormat="1" x14ac:dyDescent="0.25">
      <c r="A221" s="9" t="s">
        <v>79</v>
      </c>
      <c r="B221" s="9" t="s">
        <v>254</v>
      </c>
      <c r="C221" s="31">
        <v>6333.71</v>
      </c>
      <c r="D221" s="31">
        <v>11876.300999999999</v>
      </c>
      <c r="E221" s="31">
        <v>23411.638999999999</v>
      </c>
      <c r="F221" s="31">
        <v>20593.609</v>
      </c>
      <c r="G221" s="31">
        <v>15626.795</v>
      </c>
      <c r="H221" s="31">
        <v>16447.361000000001</v>
      </c>
      <c r="I221" s="31">
        <v>22091.967000000001</v>
      </c>
      <c r="J221" s="31">
        <v>6714.3850000000002</v>
      </c>
      <c r="K221" s="31">
        <v>7007.9809999999998</v>
      </c>
      <c r="L221" s="31">
        <v>7608.2470000000003</v>
      </c>
      <c r="M221" s="31">
        <v>4714.0829999999996</v>
      </c>
      <c r="N221" s="31">
        <v>10916.87</v>
      </c>
      <c r="O221" s="31">
        <v>9262.991</v>
      </c>
      <c r="P221" s="31">
        <v>15446.808000000001</v>
      </c>
      <c r="Q221" s="31">
        <v>15412.325000000001</v>
      </c>
      <c r="R221" s="31">
        <v>5675.1229999999996</v>
      </c>
      <c r="S221" s="31">
        <v>13956.816000000001</v>
      </c>
      <c r="T221" s="31">
        <v>8110.0439999999999</v>
      </c>
      <c r="U221" s="31">
        <v>11408.53</v>
      </c>
      <c r="V221" s="31">
        <v>4124.7740000000003</v>
      </c>
      <c r="W221" s="31">
        <v>4590.2370000000001</v>
      </c>
      <c r="X221" s="31">
        <v>11375.06</v>
      </c>
      <c r="Y221" s="31">
        <v>7676.2240000000002</v>
      </c>
      <c r="Z221" s="31">
        <v>10564.672</v>
      </c>
      <c r="AA221" s="31">
        <v>17192.021000000001</v>
      </c>
      <c r="AB221" s="31">
        <v>34124.065999999999</v>
      </c>
      <c r="AC221" s="31">
        <v>5468.6049999999996</v>
      </c>
      <c r="AD221" s="31">
        <v>8236.0349999999999</v>
      </c>
      <c r="AE221" s="31">
        <v>28640.857</v>
      </c>
      <c r="AF221" s="31">
        <v>17678.574000000001</v>
      </c>
      <c r="AG221" s="31">
        <v>24048.201000000001</v>
      </c>
      <c r="AH221" s="31">
        <v>9073.2180000000008</v>
      </c>
      <c r="AI221" s="31">
        <v>24047.153999999999</v>
      </c>
      <c r="AJ221" s="31">
        <v>3611.723</v>
      </c>
      <c r="AK221" s="31">
        <v>6008.4740000000002</v>
      </c>
      <c r="AL221" s="31">
        <v>34243.188000000002</v>
      </c>
      <c r="AM221" s="31">
        <v>4978.6130000000003</v>
      </c>
      <c r="AN221" s="31">
        <v>5177.3410000000003</v>
      </c>
      <c r="AO221" s="31">
        <v>22410.636999999999</v>
      </c>
      <c r="AP221" s="31">
        <v>10743.493</v>
      </c>
      <c r="AQ221" s="31">
        <v>38376.254000000001</v>
      </c>
      <c r="AR221" s="31">
        <v>14905.332</v>
      </c>
      <c r="AS221" s="31">
        <v>30475.49</v>
      </c>
      <c r="AT221" s="31">
        <v>23768.384999999998</v>
      </c>
      <c r="AU221" s="31">
        <v>2409.4430000000002</v>
      </c>
      <c r="AV221" s="31">
        <v>9352.0830000000005</v>
      </c>
      <c r="AW221" s="31">
        <v>17321.48</v>
      </c>
      <c r="AX221" s="31">
        <v>6083.8410000000003</v>
      </c>
      <c r="AY221" s="31">
        <v>11370.35</v>
      </c>
      <c r="AZ221" s="31">
        <v>3462.27</v>
      </c>
      <c r="BA221" s="31">
        <v>5052.5829999999996</v>
      </c>
      <c r="BB221" s="31">
        <v>7861.1670000000004</v>
      </c>
      <c r="BC221" s="31">
        <v>7899.3490000000002</v>
      </c>
      <c r="BD221" s="31">
        <v>2007.64</v>
      </c>
      <c r="BE221" s="31" t="s">
        <v>326</v>
      </c>
      <c r="BF221" s="31">
        <v>6207.2340000000004</v>
      </c>
      <c r="BG221" s="31">
        <v>1543.9639999999999</v>
      </c>
      <c r="BH221" s="31">
        <v>1656.662</v>
      </c>
      <c r="BI221" s="31">
        <v>29487.93</v>
      </c>
      <c r="BJ221" s="31">
        <v>1679.941</v>
      </c>
      <c r="BK221" s="31">
        <v>2643.7710000000002</v>
      </c>
      <c r="BL221" s="31">
        <v>22904.815999999999</v>
      </c>
      <c r="BM221" s="31">
        <v>2313.817</v>
      </c>
      <c r="BN221" s="31">
        <v>1625.3040000000001</v>
      </c>
      <c r="BO221" s="31">
        <v>1970.24</v>
      </c>
      <c r="BP221" s="31">
        <v>22618.043000000001</v>
      </c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37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37"/>
      <c r="FV221" s="37"/>
      <c r="FW221" s="37"/>
      <c r="FX221" s="37"/>
      <c r="FY221" s="37"/>
      <c r="FZ221" s="37"/>
      <c r="GA221" s="37"/>
      <c r="GB221" s="37"/>
      <c r="GC221" s="37"/>
      <c r="GD221" s="37"/>
      <c r="GE221" s="37"/>
      <c r="GF221" s="37"/>
      <c r="GG221" s="37"/>
      <c r="GH221" s="37"/>
      <c r="GI221" s="37"/>
      <c r="GJ221" s="37"/>
      <c r="GK221" s="37"/>
      <c r="GL221" s="37"/>
      <c r="GM221" s="37"/>
      <c r="GN221" s="37"/>
      <c r="GO221" s="37"/>
      <c r="GP221" s="37"/>
      <c r="GQ221" s="37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/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37"/>
      <c r="IS221" s="37"/>
      <c r="IT221" s="37"/>
      <c r="IU221" s="37"/>
      <c r="IV221" s="37"/>
      <c r="IW221" s="37"/>
      <c r="IX221" s="37"/>
      <c r="IY221" s="37"/>
      <c r="IZ221" s="37"/>
      <c r="JA221" s="37"/>
      <c r="JB221" s="37"/>
      <c r="JC221" s="37"/>
      <c r="JD221" s="37"/>
      <c r="JE221" s="37"/>
      <c r="JF221" s="37"/>
      <c r="JG221" s="37"/>
      <c r="JH221" s="37"/>
      <c r="JI221" s="37"/>
      <c r="JJ221" s="37"/>
      <c r="JK221" s="37"/>
      <c r="JL221" s="37"/>
      <c r="JM221" s="37"/>
      <c r="JN221" s="37"/>
      <c r="JO221" s="37"/>
      <c r="JP221" s="37"/>
      <c r="JQ221" s="37"/>
      <c r="JR221" s="37"/>
      <c r="JS221" s="37"/>
      <c r="JT221" s="37"/>
      <c r="JU221" s="37"/>
      <c r="JV221" s="37"/>
      <c r="JW221" s="37"/>
      <c r="JX221" s="37"/>
      <c r="JY221" s="37"/>
      <c r="JZ221" s="37"/>
      <c r="KA221" s="37"/>
      <c r="KB221" s="37"/>
      <c r="KC221" s="37"/>
      <c r="KD221" s="37"/>
      <c r="KE221" s="37"/>
      <c r="KF221" s="37"/>
      <c r="KG221" s="37"/>
      <c r="KH221" s="37"/>
      <c r="KI221" s="37"/>
      <c r="KJ221" s="37"/>
      <c r="KK221" s="37"/>
      <c r="KL221" s="37"/>
      <c r="KM221" s="37"/>
      <c r="KN221" s="37"/>
      <c r="KO221" s="37"/>
      <c r="KP221" s="37"/>
      <c r="KQ221" s="37"/>
      <c r="KR221" s="37"/>
      <c r="KS221" s="37"/>
      <c r="KT221" s="37"/>
      <c r="KU221" s="37"/>
      <c r="KV221" s="37"/>
      <c r="KW221" s="37"/>
      <c r="KX221" s="37"/>
      <c r="KY221" s="37"/>
      <c r="KZ221" s="37"/>
      <c r="LA221" s="37"/>
      <c r="LB221" s="37"/>
      <c r="LC221" s="37"/>
      <c r="LD221" s="37"/>
      <c r="LE221" s="37"/>
      <c r="LF221" s="37"/>
      <c r="LG221" s="37"/>
      <c r="LH221" s="37"/>
      <c r="LI221" s="37"/>
      <c r="LJ221" s="37"/>
      <c r="LK221" s="37"/>
      <c r="LL221" s="37"/>
      <c r="LM221" s="37"/>
      <c r="LN221" s="37"/>
      <c r="LO221" s="37"/>
      <c r="LP221" s="37"/>
      <c r="LQ221" s="37"/>
      <c r="LR221" s="37"/>
      <c r="LS221" s="37"/>
      <c r="LT221" s="37"/>
      <c r="LU221" s="37"/>
      <c r="LV221" s="37"/>
      <c r="LW221" s="37"/>
      <c r="LX221" s="37"/>
      <c r="LY221" s="37"/>
      <c r="LZ221" s="37"/>
      <c r="MA221" s="37"/>
      <c r="MB221" s="37"/>
      <c r="MC221" s="37"/>
      <c r="MD221" s="37"/>
      <c r="ME221" s="37"/>
      <c r="MF221" s="37"/>
      <c r="MG221" s="37"/>
      <c r="MH221" s="37"/>
      <c r="MI221" s="37"/>
      <c r="MJ221" s="37"/>
      <c r="MK221" s="37"/>
      <c r="ML221" s="37"/>
      <c r="MM221" s="37"/>
      <c r="MN221" s="37"/>
      <c r="MO221" s="37"/>
      <c r="MP221" s="37"/>
      <c r="MQ221" s="37"/>
      <c r="MR221" s="37"/>
      <c r="MS221" s="37"/>
      <c r="MT221" s="37"/>
      <c r="MU221" s="37"/>
      <c r="MV221" s="37"/>
      <c r="MW221" s="37"/>
      <c r="MX221" s="37"/>
      <c r="MY221" s="37"/>
      <c r="MZ221" s="37"/>
      <c r="NA221" s="37"/>
      <c r="NB221" s="37"/>
      <c r="NC221" s="37"/>
      <c r="ND221" s="37"/>
      <c r="NE221" s="37"/>
      <c r="NF221" s="37"/>
      <c r="NG221" s="37"/>
      <c r="NH221" s="37"/>
      <c r="NI221" s="37"/>
      <c r="NJ221" s="37"/>
      <c r="NK221" s="37"/>
      <c r="NL221" s="37"/>
      <c r="NM221" s="37"/>
      <c r="NN221" s="37"/>
      <c r="NO221" s="37"/>
      <c r="NP221" s="37"/>
      <c r="NQ221" s="37"/>
      <c r="NR221" s="37"/>
      <c r="NS221" s="37"/>
      <c r="NT221" s="37"/>
      <c r="NU221" s="37"/>
      <c r="NV221" s="37"/>
      <c r="NW221" s="37"/>
      <c r="NX221" s="37"/>
      <c r="NY221" s="37"/>
      <c r="NZ221" s="37"/>
      <c r="OA221" s="37"/>
      <c r="OB221" s="37"/>
      <c r="OC221" s="37"/>
      <c r="OD221" s="37"/>
      <c r="OE221" s="37"/>
      <c r="OF221" s="37"/>
      <c r="OG221" s="37"/>
      <c r="OH221" s="37"/>
      <c r="OI221" s="37"/>
      <c r="OJ221" s="37"/>
      <c r="OK221" s="37"/>
      <c r="OL221" s="37"/>
      <c r="OM221" s="10"/>
    </row>
    <row r="222" spans="1:403" s="1" customFormat="1" x14ac:dyDescent="0.25">
      <c r="A222" s="1" t="s">
        <v>79</v>
      </c>
      <c r="B222" s="1" t="s">
        <v>255</v>
      </c>
      <c r="C222" s="34">
        <v>6594.7960000000003</v>
      </c>
      <c r="D222" s="34">
        <v>11894.662</v>
      </c>
      <c r="E222" s="34">
        <v>19748.664000000001</v>
      </c>
      <c r="F222" s="34">
        <v>20197.634999999998</v>
      </c>
      <c r="G222" s="34">
        <v>12149.85</v>
      </c>
      <c r="H222" s="34">
        <v>15031.048000000001</v>
      </c>
      <c r="I222" s="34">
        <v>19036.844000000001</v>
      </c>
      <c r="J222" s="34">
        <v>5045.8710000000001</v>
      </c>
      <c r="K222" s="34">
        <v>4763.2420000000002</v>
      </c>
      <c r="L222" s="34">
        <v>8116.0889999999999</v>
      </c>
      <c r="M222" s="34">
        <v>2355.2350000000001</v>
      </c>
      <c r="N222" s="34">
        <v>8537.2929999999997</v>
      </c>
      <c r="O222" s="34">
        <v>8953.375</v>
      </c>
      <c r="P222" s="34">
        <v>12326.986999999999</v>
      </c>
      <c r="Q222" s="34">
        <v>13358.831</v>
      </c>
      <c r="R222" s="34">
        <v>5366.2269999999999</v>
      </c>
      <c r="S222" s="34">
        <v>14395.5</v>
      </c>
      <c r="T222" s="34">
        <v>7208.73</v>
      </c>
      <c r="U222" s="34">
        <v>7651.4520000000002</v>
      </c>
      <c r="V222" s="34">
        <v>2978.8429999999998</v>
      </c>
      <c r="W222" s="34">
        <v>3332.2669999999998</v>
      </c>
      <c r="X222" s="34">
        <v>15150.094999999999</v>
      </c>
      <c r="Y222" s="34">
        <v>7513.9790000000003</v>
      </c>
      <c r="Z222" s="34">
        <v>8115.741</v>
      </c>
      <c r="AA222" s="34">
        <v>12386.758</v>
      </c>
      <c r="AB222" s="34">
        <v>31406.776999999998</v>
      </c>
      <c r="AC222" s="34">
        <v>4540.9970000000003</v>
      </c>
      <c r="AD222" s="34">
        <v>5312.9989999999998</v>
      </c>
      <c r="AE222" s="34">
        <v>36230.828000000001</v>
      </c>
      <c r="AF222" s="34">
        <v>13463.72</v>
      </c>
      <c r="AG222" s="34">
        <v>23961.745999999999</v>
      </c>
      <c r="AH222" s="34">
        <v>8183.39</v>
      </c>
      <c r="AI222" s="34">
        <v>29853.197</v>
      </c>
      <c r="AJ222" s="34">
        <v>3394.1669999999999</v>
      </c>
      <c r="AK222" s="34">
        <v>5536.3670000000002</v>
      </c>
      <c r="AL222" s="34">
        <v>30550.648000000001</v>
      </c>
      <c r="AM222" s="34">
        <v>3421.6979999999999</v>
      </c>
      <c r="AN222" s="34">
        <v>3855.22</v>
      </c>
      <c r="AO222" s="34">
        <v>23717.596000000001</v>
      </c>
      <c r="AP222" s="34">
        <v>7812.1419999999998</v>
      </c>
      <c r="AQ222" s="34">
        <v>42524.586000000003</v>
      </c>
      <c r="AR222" s="34">
        <v>17511.412</v>
      </c>
      <c r="AS222" s="34">
        <v>31915.782999999999</v>
      </c>
      <c r="AT222" s="34">
        <v>21215.136999999999</v>
      </c>
      <c r="AU222" s="34">
        <v>1793.835</v>
      </c>
      <c r="AV222" s="34">
        <v>6340.2290000000003</v>
      </c>
      <c r="AW222" s="34">
        <v>14375.982</v>
      </c>
      <c r="AX222" s="34">
        <v>5826.4579999999996</v>
      </c>
      <c r="AY222" s="34">
        <v>8620.7440000000006</v>
      </c>
      <c r="AZ222" s="34">
        <v>1391.2329999999999</v>
      </c>
      <c r="BA222" s="34">
        <v>5295.3760000000002</v>
      </c>
      <c r="BB222" s="34">
        <v>5993.7889999999998</v>
      </c>
      <c r="BC222" s="34">
        <v>6221.8059999999996</v>
      </c>
      <c r="BD222" s="34">
        <v>2002.8019999999999</v>
      </c>
      <c r="BE222" s="34" t="s">
        <v>326</v>
      </c>
      <c r="BF222" s="34">
        <v>5694.241</v>
      </c>
      <c r="BG222" s="34">
        <v>1956.097</v>
      </c>
      <c r="BH222" s="34">
        <v>2252.9899999999998</v>
      </c>
      <c r="BI222" s="34">
        <v>28567.285</v>
      </c>
      <c r="BJ222" s="34">
        <v>1363.0160000000001</v>
      </c>
      <c r="BK222" s="34">
        <v>2666.3119999999999</v>
      </c>
      <c r="BL222" s="34">
        <v>14317.495000000001</v>
      </c>
      <c r="BM222" s="34">
        <v>1994.0260000000001</v>
      </c>
      <c r="BN222" s="34">
        <v>1294.0229999999999</v>
      </c>
      <c r="BO222" s="34">
        <v>3086.0590000000002</v>
      </c>
      <c r="BP222" s="34">
        <v>19649.525000000001</v>
      </c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/>
      <c r="HB222" s="37"/>
      <c r="HC222" s="37"/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  <c r="IX222" s="37"/>
      <c r="IY222" s="37"/>
      <c r="IZ222" s="37"/>
      <c r="JA222" s="37"/>
      <c r="JB222" s="37"/>
      <c r="JC222" s="37"/>
      <c r="JD222" s="37"/>
      <c r="JE222" s="37"/>
      <c r="JF222" s="37"/>
      <c r="JG222" s="37"/>
      <c r="JH222" s="37"/>
      <c r="JI222" s="37"/>
      <c r="JJ222" s="37"/>
      <c r="JK222" s="37"/>
      <c r="JL222" s="37"/>
      <c r="JM222" s="37"/>
      <c r="JN222" s="37"/>
      <c r="JO222" s="37"/>
      <c r="JP222" s="37"/>
      <c r="JQ222" s="37"/>
      <c r="JR222" s="37"/>
      <c r="JS222" s="37"/>
      <c r="JT222" s="37"/>
      <c r="JU222" s="37"/>
      <c r="JV222" s="37"/>
      <c r="JW222" s="37"/>
      <c r="JX222" s="37"/>
      <c r="JY222" s="37"/>
      <c r="JZ222" s="37"/>
      <c r="KA222" s="37"/>
      <c r="KB222" s="37"/>
      <c r="KC222" s="37"/>
      <c r="KD222" s="37"/>
      <c r="KE222" s="37"/>
      <c r="KF222" s="37"/>
      <c r="KG222" s="37"/>
      <c r="KH222" s="37"/>
      <c r="KI222" s="37"/>
      <c r="KJ222" s="37"/>
      <c r="KK222" s="37"/>
      <c r="KL222" s="37"/>
      <c r="KM222" s="37"/>
      <c r="KN222" s="37"/>
      <c r="KO222" s="37"/>
      <c r="KP222" s="37"/>
      <c r="KQ222" s="37"/>
      <c r="KR222" s="37"/>
      <c r="KS222" s="37"/>
      <c r="KT222" s="37"/>
      <c r="KU222" s="37"/>
      <c r="KV222" s="37"/>
      <c r="KW222" s="37"/>
      <c r="KX222" s="37"/>
      <c r="KY222" s="37"/>
      <c r="KZ222" s="37"/>
      <c r="LA222" s="37"/>
      <c r="LB222" s="37"/>
      <c r="LC222" s="37"/>
      <c r="LD222" s="37"/>
      <c r="LE222" s="37"/>
      <c r="LF222" s="37"/>
      <c r="LG222" s="37"/>
      <c r="LH222" s="37"/>
      <c r="LI222" s="37"/>
      <c r="LJ222" s="37"/>
      <c r="LK222" s="37"/>
      <c r="LL222" s="37"/>
      <c r="LM222" s="37"/>
      <c r="LN222" s="37"/>
      <c r="LO222" s="37"/>
      <c r="LP222" s="37"/>
      <c r="LQ222" s="37"/>
      <c r="LR222" s="37"/>
      <c r="LS222" s="37"/>
      <c r="LT222" s="37"/>
      <c r="LU222" s="37"/>
      <c r="LV222" s="37"/>
      <c r="LW222" s="37"/>
      <c r="LX222" s="37"/>
      <c r="LY222" s="37"/>
      <c r="LZ222" s="37"/>
      <c r="MA222" s="37"/>
      <c r="MB222" s="37"/>
      <c r="MC222" s="37"/>
      <c r="MD222" s="37"/>
      <c r="ME222" s="37"/>
      <c r="MF222" s="37"/>
      <c r="MG222" s="37"/>
      <c r="MH222" s="37"/>
      <c r="MI222" s="37"/>
      <c r="MJ222" s="37"/>
      <c r="MK222" s="37"/>
      <c r="ML222" s="37"/>
      <c r="MM222" s="37"/>
      <c r="MN222" s="37"/>
      <c r="MO222" s="37"/>
      <c r="MP222" s="37"/>
      <c r="MQ222" s="37"/>
      <c r="MR222" s="37"/>
      <c r="MS222" s="37"/>
      <c r="MT222" s="37"/>
      <c r="MU222" s="37"/>
      <c r="MV222" s="37"/>
      <c r="MW222" s="37"/>
      <c r="MX222" s="37"/>
      <c r="MY222" s="37"/>
      <c r="MZ222" s="37"/>
      <c r="NA222" s="37"/>
      <c r="NB222" s="37"/>
      <c r="NC222" s="37"/>
      <c r="ND222" s="37"/>
      <c r="NE222" s="37"/>
      <c r="NF222" s="37"/>
      <c r="NG222" s="37"/>
      <c r="NH222" s="37"/>
      <c r="NI222" s="37"/>
      <c r="NJ222" s="37"/>
      <c r="NK222" s="37"/>
      <c r="NL222" s="37"/>
      <c r="NM222" s="37"/>
      <c r="NN222" s="37"/>
      <c r="NO222" s="37"/>
      <c r="NP222" s="37"/>
      <c r="NQ222" s="37"/>
      <c r="NR222" s="37"/>
      <c r="NS222" s="37"/>
      <c r="NT222" s="37"/>
      <c r="NU222" s="37"/>
      <c r="NV222" s="37"/>
      <c r="NW222" s="37"/>
      <c r="NX222" s="37"/>
      <c r="NY222" s="37"/>
      <c r="NZ222" s="37"/>
      <c r="OA222" s="37"/>
      <c r="OB222" s="37"/>
      <c r="OC222" s="37"/>
      <c r="OD222" s="37"/>
      <c r="OE222" s="37"/>
      <c r="OF222" s="37"/>
      <c r="OG222" s="37"/>
      <c r="OH222" s="37"/>
      <c r="OI222" s="37"/>
      <c r="OJ222" s="37"/>
      <c r="OK222" s="37"/>
      <c r="OL222" s="37"/>
      <c r="OM222" s="2"/>
    </row>
    <row r="223" spans="1:403" s="9" customFormat="1" x14ac:dyDescent="0.25">
      <c r="A223" s="9" t="s">
        <v>79</v>
      </c>
      <c r="B223" s="9" t="s">
        <v>256</v>
      </c>
      <c r="C223" s="31">
        <v>1881.6220000000001</v>
      </c>
      <c r="D223" s="31">
        <v>4873.1940000000004</v>
      </c>
      <c r="E223" s="31">
        <v>9796.9380000000001</v>
      </c>
      <c r="F223" s="31">
        <v>8917.1650000000009</v>
      </c>
      <c r="G223" s="31">
        <v>3370.7260000000001</v>
      </c>
      <c r="H223" s="31">
        <v>6422.1350000000002</v>
      </c>
      <c r="I223" s="31">
        <v>7047.5460000000003</v>
      </c>
      <c r="J223" s="31">
        <v>2182.5419999999999</v>
      </c>
      <c r="K223" s="31">
        <v>1717.876</v>
      </c>
      <c r="L223" s="31">
        <v>3941.2310000000002</v>
      </c>
      <c r="M223" s="31">
        <v>1181.4580000000001</v>
      </c>
      <c r="N223" s="31">
        <v>2079.201</v>
      </c>
      <c r="O223" s="31">
        <v>5289.7839999999997</v>
      </c>
      <c r="P223" s="31">
        <v>4479.768</v>
      </c>
      <c r="Q223" s="31">
        <v>4763.4030000000002</v>
      </c>
      <c r="R223" s="31">
        <v>3270.1930000000002</v>
      </c>
      <c r="S223" s="31">
        <v>9720.7330000000002</v>
      </c>
      <c r="T223" s="31">
        <v>2674.7089999999998</v>
      </c>
      <c r="U223" s="31">
        <v>1892.2650000000001</v>
      </c>
      <c r="V223" s="31">
        <v>911.42</v>
      </c>
      <c r="W223" s="31">
        <v>1377.9649999999999</v>
      </c>
      <c r="X223" s="31">
        <v>10217.485000000001</v>
      </c>
      <c r="Y223" s="31">
        <v>3398.35</v>
      </c>
      <c r="Z223" s="31">
        <v>3722.6370000000002</v>
      </c>
      <c r="AA223" s="31">
        <v>3279.569</v>
      </c>
      <c r="AB223" s="31">
        <v>16425.111000000001</v>
      </c>
      <c r="AC223" s="31">
        <v>2375.7649999999999</v>
      </c>
      <c r="AD223" s="31">
        <v>2110.0450000000001</v>
      </c>
      <c r="AE223" s="31">
        <v>18391.129000000001</v>
      </c>
      <c r="AF223" s="31">
        <v>4993.6850000000004</v>
      </c>
      <c r="AG223" s="31">
        <v>18134.263999999999</v>
      </c>
      <c r="AH223" s="31">
        <v>4097.0940000000001</v>
      </c>
      <c r="AI223" s="31">
        <v>24208.083999999999</v>
      </c>
      <c r="AJ223" s="31">
        <v>2143.866</v>
      </c>
      <c r="AK223" s="31">
        <v>2270.1680000000001</v>
      </c>
      <c r="AL223" s="31">
        <v>13539.116</v>
      </c>
      <c r="AM223" s="31">
        <v>1121.2940000000001</v>
      </c>
      <c r="AN223" s="31">
        <v>1938.6579999999999</v>
      </c>
      <c r="AO223" s="31">
        <v>9765.4660000000003</v>
      </c>
      <c r="AP223" s="31">
        <v>6924.268</v>
      </c>
      <c r="AQ223" s="31">
        <v>45397.593999999997</v>
      </c>
      <c r="AR223" s="31">
        <v>15270.883</v>
      </c>
      <c r="AS223" s="31">
        <v>22939.085999999999</v>
      </c>
      <c r="AT223" s="31">
        <v>9052.49</v>
      </c>
      <c r="AU223" s="31" t="s">
        <v>326</v>
      </c>
      <c r="AV223" s="31">
        <v>2190.502</v>
      </c>
      <c r="AW223" s="31">
        <v>3154.6790000000001</v>
      </c>
      <c r="AX223" s="31">
        <v>1843.7819999999999</v>
      </c>
      <c r="AY223" s="31">
        <v>3010.6579999999999</v>
      </c>
      <c r="AZ223" s="31" t="s">
        <v>326</v>
      </c>
      <c r="BA223" s="31">
        <v>2367.808</v>
      </c>
      <c r="BB223" s="31">
        <v>1702.914</v>
      </c>
      <c r="BC223" s="31">
        <v>2546.0790000000002</v>
      </c>
      <c r="BD223" s="31" t="s">
        <v>326</v>
      </c>
      <c r="BE223" s="31" t="s">
        <v>326</v>
      </c>
      <c r="BF223" s="31">
        <v>1858.296</v>
      </c>
      <c r="BG223" s="31" t="s">
        <v>326</v>
      </c>
      <c r="BH223" s="31">
        <v>1451.7239999999999</v>
      </c>
      <c r="BI223" s="31">
        <v>15583.002</v>
      </c>
      <c r="BJ223" s="31" t="s">
        <v>326</v>
      </c>
      <c r="BK223" s="31">
        <v>1063.9649999999999</v>
      </c>
      <c r="BL223" s="31">
        <v>5470.4759999999997</v>
      </c>
      <c r="BM223" s="31" t="s">
        <v>326</v>
      </c>
      <c r="BN223" s="31" t="s">
        <v>326</v>
      </c>
      <c r="BO223" s="31">
        <v>1894.184</v>
      </c>
      <c r="BP223" s="31">
        <v>10424.665999999999</v>
      </c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  <c r="GB223" s="37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37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/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37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37"/>
      <c r="IS223" s="37"/>
      <c r="IT223" s="37"/>
      <c r="IU223" s="37"/>
      <c r="IV223" s="37"/>
      <c r="IW223" s="37"/>
      <c r="IX223" s="37"/>
      <c r="IY223" s="37"/>
      <c r="IZ223" s="37"/>
      <c r="JA223" s="37"/>
      <c r="JB223" s="37"/>
      <c r="JC223" s="37"/>
      <c r="JD223" s="37"/>
      <c r="JE223" s="37"/>
      <c r="JF223" s="37"/>
      <c r="JG223" s="37"/>
      <c r="JH223" s="37"/>
      <c r="JI223" s="37"/>
      <c r="JJ223" s="37"/>
      <c r="JK223" s="37"/>
      <c r="JL223" s="37"/>
      <c r="JM223" s="37"/>
      <c r="JN223" s="37"/>
      <c r="JO223" s="37"/>
      <c r="JP223" s="37"/>
      <c r="JQ223" s="37"/>
      <c r="JR223" s="37"/>
      <c r="JS223" s="37"/>
      <c r="JT223" s="37"/>
      <c r="JU223" s="37"/>
      <c r="JV223" s="37"/>
      <c r="JW223" s="37"/>
      <c r="JX223" s="37"/>
      <c r="JY223" s="37"/>
      <c r="JZ223" s="37"/>
      <c r="KA223" s="37"/>
      <c r="KB223" s="37"/>
      <c r="KC223" s="37"/>
      <c r="KD223" s="37"/>
      <c r="KE223" s="37"/>
      <c r="KF223" s="37"/>
      <c r="KG223" s="37"/>
      <c r="KH223" s="37"/>
      <c r="KI223" s="37"/>
      <c r="KJ223" s="37"/>
      <c r="KK223" s="37"/>
      <c r="KL223" s="37"/>
      <c r="KM223" s="37"/>
      <c r="KN223" s="37"/>
      <c r="KO223" s="37"/>
      <c r="KP223" s="37"/>
      <c r="KQ223" s="37"/>
      <c r="KR223" s="37"/>
      <c r="KS223" s="37"/>
      <c r="KT223" s="37"/>
      <c r="KU223" s="37"/>
      <c r="KV223" s="37"/>
      <c r="KW223" s="37"/>
      <c r="KX223" s="37"/>
      <c r="KY223" s="37"/>
      <c r="KZ223" s="37"/>
      <c r="LA223" s="37"/>
      <c r="LB223" s="37"/>
      <c r="LC223" s="37"/>
      <c r="LD223" s="37"/>
      <c r="LE223" s="37"/>
      <c r="LF223" s="37"/>
      <c r="LG223" s="37"/>
      <c r="LH223" s="37"/>
      <c r="LI223" s="37"/>
      <c r="LJ223" s="37"/>
      <c r="LK223" s="37"/>
      <c r="LL223" s="37"/>
      <c r="LM223" s="37"/>
      <c r="LN223" s="37"/>
      <c r="LO223" s="37"/>
      <c r="LP223" s="37"/>
      <c r="LQ223" s="37"/>
      <c r="LR223" s="37"/>
      <c r="LS223" s="37"/>
      <c r="LT223" s="37"/>
      <c r="LU223" s="37"/>
      <c r="LV223" s="37"/>
      <c r="LW223" s="37"/>
      <c r="LX223" s="37"/>
      <c r="LY223" s="37"/>
      <c r="LZ223" s="37"/>
      <c r="MA223" s="37"/>
      <c r="MB223" s="37"/>
      <c r="MC223" s="37"/>
      <c r="MD223" s="37"/>
      <c r="ME223" s="37"/>
      <c r="MF223" s="37"/>
      <c r="MG223" s="37"/>
      <c r="MH223" s="37"/>
      <c r="MI223" s="37"/>
      <c r="MJ223" s="37"/>
      <c r="MK223" s="37"/>
      <c r="ML223" s="37"/>
      <c r="MM223" s="37"/>
      <c r="MN223" s="37"/>
      <c r="MO223" s="37"/>
      <c r="MP223" s="37"/>
      <c r="MQ223" s="37"/>
      <c r="MR223" s="37"/>
      <c r="MS223" s="37"/>
      <c r="MT223" s="37"/>
      <c r="MU223" s="37"/>
      <c r="MV223" s="37"/>
      <c r="MW223" s="37"/>
      <c r="MX223" s="37"/>
      <c r="MY223" s="37"/>
      <c r="MZ223" s="37"/>
      <c r="NA223" s="37"/>
      <c r="NB223" s="37"/>
      <c r="NC223" s="37"/>
      <c r="ND223" s="37"/>
      <c r="NE223" s="37"/>
      <c r="NF223" s="37"/>
      <c r="NG223" s="37"/>
      <c r="NH223" s="37"/>
      <c r="NI223" s="37"/>
      <c r="NJ223" s="37"/>
      <c r="NK223" s="37"/>
      <c r="NL223" s="37"/>
      <c r="NM223" s="37"/>
      <c r="NN223" s="37"/>
      <c r="NO223" s="37"/>
      <c r="NP223" s="37"/>
      <c r="NQ223" s="37"/>
      <c r="NR223" s="37"/>
      <c r="NS223" s="37"/>
      <c r="NT223" s="37"/>
      <c r="NU223" s="37"/>
      <c r="NV223" s="37"/>
      <c r="NW223" s="37"/>
      <c r="NX223" s="37"/>
      <c r="NY223" s="37"/>
      <c r="NZ223" s="37"/>
      <c r="OA223" s="37"/>
      <c r="OB223" s="37"/>
      <c r="OC223" s="37"/>
      <c r="OD223" s="37"/>
      <c r="OE223" s="37"/>
      <c r="OF223" s="37"/>
      <c r="OG223" s="37"/>
      <c r="OH223" s="37"/>
      <c r="OI223" s="37"/>
      <c r="OJ223" s="37"/>
      <c r="OK223" s="37"/>
      <c r="OL223" s="37"/>
      <c r="OM223" s="10"/>
    </row>
    <row r="224" spans="1:403" s="1" customFormat="1" x14ac:dyDescent="0.25">
      <c r="A224" s="1" t="s">
        <v>79</v>
      </c>
      <c r="B224" s="1" t="s">
        <v>257</v>
      </c>
      <c r="C224" s="34">
        <v>2118.08</v>
      </c>
      <c r="D224" s="34">
        <v>1455.2360000000001</v>
      </c>
      <c r="E224" s="34">
        <v>2311.6529999999998</v>
      </c>
      <c r="F224" s="34">
        <v>3869.4119999999998</v>
      </c>
      <c r="G224" s="34">
        <v>3220.4209999999998</v>
      </c>
      <c r="H224" s="34">
        <v>1426.905</v>
      </c>
      <c r="I224" s="34">
        <v>2746.4969999999998</v>
      </c>
      <c r="J224" s="34" t="s">
        <v>326</v>
      </c>
      <c r="K224" s="34">
        <v>1513.998</v>
      </c>
      <c r="L224" s="34">
        <v>958.93299999999999</v>
      </c>
      <c r="M224" s="34">
        <v>1349.5609999999999</v>
      </c>
      <c r="N224" s="34">
        <v>1676.5229999999999</v>
      </c>
      <c r="O224" s="34">
        <v>1160.7339999999999</v>
      </c>
      <c r="P224" s="34">
        <v>1699.4290000000001</v>
      </c>
      <c r="Q224" s="34">
        <v>2006.873</v>
      </c>
      <c r="R224" s="34">
        <v>928.31799999999998</v>
      </c>
      <c r="S224" s="34">
        <v>1163.3440000000001</v>
      </c>
      <c r="T224" s="34" t="s">
        <v>326</v>
      </c>
      <c r="U224" s="34">
        <v>1519.8689999999999</v>
      </c>
      <c r="V224" s="34">
        <v>1198.365</v>
      </c>
      <c r="W224" s="34">
        <v>1970.8030000000001</v>
      </c>
      <c r="X224" s="34">
        <v>955.43399999999997</v>
      </c>
      <c r="Y224" s="34" t="s">
        <v>326</v>
      </c>
      <c r="Z224" s="34">
        <v>2598.864</v>
      </c>
      <c r="AA224" s="34">
        <v>2594.87</v>
      </c>
      <c r="AB224" s="34">
        <v>6567.9449999999997</v>
      </c>
      <c r="AC224" s="34" t="s">
        <v>326</v>
      </c>
      <c r="AD224" s="34">
        <v>1187.049</v>
      </c>
      <c r="AE224" s="34">
        <v>1720.885</v>
      </c>
      <c r="AF224" s="34">
        <v>1800.9280000000001</v>
      </c>
      <c r="AG224" s="34">
        <v>1968.5709999999999</v>
      </c>
      <c r="AH224" s="34">
        <v>1713.289</v>
      </c>
      <c r="AI224" s="34" t="s">
        <v>326</v>
      </c>
      <c r="AJ224" s="34" t="s">
        <v>326</v>
      </c>
      <c r="AK224" s="34" t="s">
        <v>326</v>
      </c>
      <c r="AL224" s="34">
        <v>4205.8410000000003</v>
      </c>
      <c r="AM224" s="34">
        <v>1127.2329999999999</v>
      </c>
      <c r="AN224" s="34">
        <v>1277.876</v>
      </c>
      <c r="AO224" s="34">
        <v>1377.26</v>
      </c>
      <c r="AP224" s="34">
        <v>2422.7190000000001</v>
      </c>
      <c r="AQ224" s="34">
        <v>8566.0010000000002</v>
      </c>
      <c r="AR224" s="34">
        <v>3081.884</v>
      </c>
      <c r="AS224" s="34">
        <v>2523.5390000000002</v>
      </c>
      <c r="AT224" s="34">
        <v>3266.145</v>
      </c>
      <c r="AU224" s="34">
        <v>2050.4899999999998</v>
      </c>
      <c r="AV224" s="34">
        <v>3138.13</v>
      </c>
      <c r="AW224" s="34">
        <v>2189.402</v>
      </c>
      <c r="AX224" s="34">
        <v>889.34</v>
      </c>
      <c r="AY224" s="34">
        <v>1373.337</v>
      </c>
      <c r="AZ224" s="34">
        <v>1340.8610000000001</v>
      </c>
      <c r="BA224" s="34" t="s">
        <v>326</v>
      </c>
      <c r="BB224" s="34">
        <v>1397.018</v>
      </c>
      <c r="BC224" s="34">
        <v>2410.1179999999999</v>
      </c>
      <c r="BD224" s="34" t="s">
        <v>326</v>
      </c>
      <c r="BE224" s="34" t="s">
        <v>326</v>
      </c>
      <c r="BF224" s="34">
        <v>1820.838</v>
      </c>
      <c r="BG224" s="34" t="s">
        <v>326</v>
      </c>
      <c r="BH224" s="34" t="s">
        <v>326</v>
      </c>
      <c r="BI224" s="34">
        <v>2232.1790000000001</v>
      </c>
      <c r="BJ224" s="34" t="s">
        <v>326</v>
      </c>
      <c r="BK224" s="34">
        <v>1161.54</v>
      </c>
      <c r="BL224" s="34">
        <v>1992.5409999999999</v>
      </c>
      <c r="BM224" s="34" t="s">
        <v>326</v>
      </c>
      <c r="BN224" s="34" t="s">
        <v>326</v>
      </c>
      <c r="BO224" s="34">
        <v>1102.8920000000001</v>
      </c>
      <c r="BP224" s="34">
        <v>1231.337</v>
      </c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  <c r="GB224" s="37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37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/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37"/>
      <c r="IS224" s="37"/>
      <c r="IT224" s="37"/>
      <c r="IU224" s="37"/>
      <c r="IV224" s="37"/>
      <c r="IW224" s="37"/>
      <c r="IX224" s="37"/>
      <c r="IY224" s="37"/>
      <c r="IZ224" s="37"/>
      <c r="JA224" s="37"/>
      <c r="JB224" s="37"/>
      <c r="JC224" s="37"/>
      <c r="JD224" s="37"/>
      <c r="JE224" s="37"/>
      <c r="JF224" s="37"/>
      <c r="JG224" s="37"/>
      <c r="JH224" s="37"/>
      <c r="JI224" s="37"/>
      <c r="JJ224" s="37"/>
      <c r="JK224" s="37"/>
      <c r="JL224" s="37"/>
      <c r="JM224" s="37"/>
      <c r="JN224" s="37"/>
      <c r="JO224" s="37"/>
      <c r="JP224" s="37"/>
      <c r="JQ224" s="37"/>
      <c r="JR224" s="37"/>
      <c r="JS224" s="37"/>
      <c r="JT224" s="37"/>
      <c r="JU224" s="37"/>
      <c r="JV224" s="37"/>
      <c r="JW224" s="37"/>
      <c r="JX224" s="37"/>
      <c r="JY224" s="37"/>
      <c r="JZ224" s="37"/>
      <c r="KA224" s="37"/>
      <c r="KB224" s="37"/>
      <c r="KC224" s="37"/>
      <c r="KD224" s="37"/>
      <c r="KE224" s="37"/>
      <c r="KF224" s="37"/>
      <c r="KG224" s="37"/>
      <c r="KH224" s="37"/>
      <c r="KI224" s="37"/>
      <c r="KJ224" s="37"/>
      <c r="KK224" s="37"/>
      <c r="KL224" s="37"/>
      <c r="KM224" s="37"/>
      <c r="KN224" s="37"/>
      <c r="KO224" s="37"/>
      <c r="KP224" s="37"/>
      <c r="KQ224" s="37"/>
      <c r="KR224" s="37"/>
      <c r="KS224" s="37"/>
      <c r="KT224" s="37"/>
      <c r="KU224" s="37"/>
      <c r="KV224" s="37"/>
      <c r="KW224" s="37"/>
      <c r="KX224" s="37"/>
      <c r="KY224" s="37"/>
      <c r="KZ224" s="37"/>
      <c r="LA224" s="37"/>
      <c r="LB224" s="37"/>
      <c r="LC224" s="37"/>
      <c r="LD224" s="37"/>
      <c r="LE224" s="37"/>
      <c r="LF224" s="37"/>
      <c r="LG224" s="37"/>
      <c r="LH224" s="37"/>
      <c r="LI224" s="37"/>
      <c r="LJ224" s="37"/>
      <c r="LK224" s="37"/>
      <c r="LL224" s="37"/>
      <c r="LM224" s="37"/>
      <c r="LN224" s="37"/>
      <c r="LO224" s="37"/>
      <c r="LP224" s="37"/>
      <c r="LQ224" s="37"/>
      <c r="LR224" s="37"/>
      <c r="LS224" s="37"/>
      <c r="LT224" s="37"/>
      <c r="LU224" s="37"/>
      <c r="LV224" s="37"/>
      <c r="LW224" s="37"/>
      <c r="LX224" s="37"/>
      <c r="LY224" s="37"/>
      <c r="LZ224" s="37"/>
      <c r="MA224" s="37"/>
      <c r="MB224" s="37"/>
      <c r="MC224" s="37"/>
      <c r="MD224" s="37"/>
      <c r="ME224" s="37"/>
      <c r="MF224" s="37"/>
      <c r="MG224" s="37"/>
      <c r="MH224" s="37"/>
      <c r="MI224" s="37"/>
      <c r="MJ224" s="37"/>
      <c r="MK224" s="37"/>
      <c r="ML224" s="37"/>
      <c r="MM224" s="37"/>
      <c r="MN224" s="37"/>
      <c r="MO224" s="37"/>
      <c r="MP224" s="37"/>
      <c r="MQ224" s="37"/>
      <c r="MR224" s="37"/>
      <c r="MS224" s="37"/>
      <c r="MT224" s="37"/>
      <c r="MU224" s="37"/>
      <c r="MV224" s="37"/>
      <c r="MW224" s="37"/>
      <c r="MX224" s="37"/>
      <c r="MY224" s="37"/>
      <c r="MZ224" s="37"/>
      <c r="NA224" s="37"/>
      <c r="NB224" s="37"/>
      <c r="NC224" s="37"/>
      <c r="ND224" s="37"/>
      <c r="NE224" s="37"/>
      <c r="NF224" s="37"/>
      <c r="NG224" s="37"/>
      <c r="NH224" s="37"/>
      <c r="NI224" s="37"/>
      <c r="NJ224" s="37"/>
      <c r="NK224" s="37"/>
      <c r="NL224" s="37"/>
      <c r="NM224" s="37"/>
      <c r="NN224" s="37"/>
      <c r="NO224" s="37"/>
      <c r="NP224" s="37"/>
      <c r="NQ224" s="37"/>
      <c r="NR224" s="37"/>
      <c r="NS224" s="37"/>
      <c r="NT224" s="37"/>
      <c r="NU224" s="37"/>
      <c r="NV224" s="37"/>
      <c r="NW224" s="37"/>
      <c r="NX224" s="37"/>
      <c r="NY224" s="37"/>
      <c r="NZ224" s="37"/>
      <c r="OA224" s="37"/>
      <c r="OB224" s="37"/>
      <c r="OC224" s="37"/>
      <c r="OD224" s="37"/>
      <c r="OE224" s="37"/>
      <c r="OF224" s="37"/>
      <c r="OG224" s="37"/>
      <c r="OH224" s="37"/>
      <c r="OI224" s="37"/>
      <c r="OJ224" s="37"/>
      <c r="OK224" s="37"/>
      <c r="OL224" s="37"/>
      <c r="OM224" s="2"/>
    </row>
    <row r="225" spans="1:403" s="9" customFormat="1" x14ac:dyDescent="0.25">
      <c r="A225" s="9" t="s">
        <v>79</v>
      </c>
      <c r="B225" s="9" t="s">
        <v>258</v>
      </c>
      <c r="C225" s="31">
        <v>4582.2349999999997</v>
      </c>
      <c r="D225" s="31">
        <v>3588.7089999999998</v>
      </c>
      <c r="E225" s="31">
        <v>4821.6139999999996</v>
      </c>
      <c r="F225" s="31">
        <v>7415.8680000000004</v>
      </c>
      <c r="G225" s="31">
        <v>6673.8860000000004</v>
      </c>
      <c r="H225" s="31">
        <v>3768.2379999999998</v>
      </c>
      <c r="I225" s="31">
        <v>5851.3230000000003</v>
      </c>
      <c r="J225" s="31">
        <v>2480.5340000000001</v>
      </c>
      <c r="K225" s="31">
        <v>3142.346</v>
      </c>
      <c r="L225" s="31">
        <v>2152.6970000000001</v>
      </c>
      <c r="M225" s="31">
        <v>1845.998</v>
      </c>
      <c r="N225" s="31">
        <v>4365.0659999999998</v>
      </c>
      <c r="O225" s="31">
        <v>2438.0630000000001</v>
      </c>
      <c r="P225" s="31">
        <v>4739.0789999999997</v>
      </c>
      <c r="Q225" s="31">
        <v>2726.3739999999998</v>
      </c>
      <c r="R225" s="31">
        <v>1429.018</v>
      </c>
      <c r="S225" s="31">
        <v>3503.4560000000001</v>
      </c>
      <c r="T225" s="31">
        <v>1845.1189999999999</v>
      </c>
      <c r="U225" s="31">
        <v>4363.4449999999997</v>
      </c>
      <c r="V225" s="31">
        <v>1520.854</v>
      </c>
      <c r="W225" s="31">
        <v>3201.306</v>
      </c>
      <c r="X225" s="31">
        <v>2000.673</v>
      </c>
      <c r="Y225" s="31">
        <v>2428.4319999999998</v>
      </c>
      <c r="Z225" s="31">
        <v>2738.4940000000001</v>
      </c>
      <c r="AA225" s="31">
        <v>7431.2719999999999</v>
      </c>
      <c r="AB225" s="31">
        <v>11563.982</v>
      </c>
      <c r="AC225" s="31">
        <v>987.28099999999995</v>
      </c>
      <c r="AD225" s="31">
        <v>2981.3229999999999</v>
      </c>
      <c r="AE225" s="31">
        <v>7667.5</v>
      </c>
      <c r="AF225" s="31">
        <v>4873.3360000000002</v>
      </c>
      <c r="AG225" s="31">
        <v>4869.0990000000002</v>
      </c>
      <c r="AH225" s="31">
        <v>3137.732</v>
      </c>
      <c r="AI225" s="31">
        <v>2108.761</v>
      </c>
      <c r="AJ225" s="31">
        <v>926.601</v>
      </c>
      <c r="AK225" s="31">
        <v>1658.5450000000001</v>
      </c>
      <c r="AL225" s="31">
        <v>11678.093000000001</v>
      </c>
      <c r="AM225" s="31">
        <v>1879.623</v>
      </c>
      <c r="AN225" s="31">
        <v>2030.8510000000001</v>
      </c>
      <c r="AO225" s="31">
        <v>4053.5120000000002</v>
      </c>
      <c r="AP225" s="31">
        <v>2548.1149999999998</v>
      </c>
      <c r="AQ225" s="31">
        <v>16220.6</v>
      </c>
      <c r="AR225" s="31">
        <v>6166.5169999999998</v>
      </c>
      <c r="AS225" s="31">
        <v>6686.5950000000003</v>
      </c>
      <c r="AT225" s="31">
        <v>8594.4079999999994</v>
      </c>
      <c r="AU225" s="31">
        <v>3328.2489999999998</v>
      </c>
      <c r="AV225" s="31">
        <v>5918.5069999999996</v>
      </c>
      <c r="AW225" s="31">
        <v>5834.7020000000002</v>
      </c>
      <c r="AX225" s="31">
        <v>1289.3320000000001</v>
      </c>
      <c r="AY225" s="31">
        <v>4221.6189999999997</v>
      </c>
      <c r="AZ225" s="31">
        <v>1486.3889999999999</v>
      </c>
      <c r="BA225" s="31">
        <v>1208.4949999999999</v>
      </c>
      <c r="BB225" s="31">
        <v>3378.3020000000001</v>
      </c>
      <c r="BC225" s="31">
        <v>4332.57</v>
      </c>
      <c r="BD225" s="31" t="s">
        <v>326</v>
      </c>
      <c r="BE225" s="31" t="s">
        <v>326</v>
      </c>
      <c r="BF225" s="31">
        <v>2955.1089999999999</v>
      </c>
      <c r="BG225" s="31">
        <v>950.14700000000005</v>
      </c>
      <c r="BH225" s="31">
        <v>805.50099999999998</v>
      </c>
      <c r="BI225" s="31">
        <v>6700.8959999999997</v>
      </c>
      <c r="BJ225" s="31">
        <v>811.86300000000006</v>
      </c>
      <c r="BK225" s="31">
        <v>1757.633</v>
      </c>
      <c r="BL225" s="31">
        <v>6668.1</v>
      </c>
      <c r="BM225" s="31">
        <v>1391.1210000000001</v>
      </c>
      <c r="BN225" s="31" t="s">
        <v>326</v>
      </c>
      <c r="BO225" s="31">
        <v>1339.0150000000001</v>
      </c>
      <c r="BP225" s="31">
        <v>4712.1750000000002</v>
      </c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37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37"/>
      <c r="FV225" s="37"/>
      <c r="FW225" s="37"/>
      <c r="FX225" s="37"/>
      <c r="FY225" s="37"/>
      <c r="FZ225" s="37"/>
      <c r="GA225" s="37"/>
      <c r="GB225" s="37"/>
      <c r="GC225" s="37"/>
      <c r="GD225" s="37"/>
      <c r="GE225" s="37"/>
      <c r="GF225" s="37"/>
      <c r="GG225" s="37"/>
      <c r="GH225" s="37"/>
      <c r="GI225" s="37"/>
      <c r="GJ225" s="37"/>
      <c r="GK225" s="37"/>
      <c r="GL225" s="37"/>
      <c r="GM225" s="37"/>
      <c r="GN225" s="37"/>
      <c r="GO225" s="37"/>
      <c r="GP225" s="37"/>
      <c r="GQ225" s="37"/>
      <c r="GR225" s="37"/>
      <c r="GS225" s="37"/>
      <c r="GT225" s="37"/>
      <c r="GU225" s="37"/>
      <c r="GV225" s="37"/>
      <c r="GW225" s="37"/>
      <c r="GX225" s="37"/>
      <c r="GY225" s="37"/>
      <c r="GZ225" s="37"/>
      <c r="HA225" s="37"/>
      <c r="HB225" s="37"/>
      <c r="HC225" s="37"/>
      <c r="HD225" s="37"/>
      <c r="HE225" s="37"/>
      <c r="HF225" s="37"/>
      <c r="HG225" s="37"/>
      <c r="HH225" s="37"/>
      <c r="HI225" s="37"/>
      <c r="HJ225" s="37"/>
      <c r="HK225" s="37"/>
      <c r="HL225" s="37"/>
      <c r="HM225" s="37"/>
      <c r="HN225" s="37"/>
      <c r="HO225" s="37"/>
      <c r="HP225" s="37"/>
      <c r="HQ225" s="37"/>
      <c r="HR225" s="37"/>
      <c r="HS225" s="37"/>
      <c r="HT225" s="37"/>
      <c r="HU225" s="37"/>
      <c r="HV225" s="37"/>
      <c r="HW225" s="37"/>
      <c r="HX225" s="37"/>
      <c r="HY225" s="37"/>
      <c r="HZ225" s="37"/>
      <c r="IA225" s="37"/>
      <c r="IB225" s="37"/>
      <c r="IC225" s="37"/>
      <c r="ID225" s="37"/>
      <c r="IE225" s="37"/>
      <c r="IF225" s="37"/>
      <c r="IG225" s="37"/>
      <c r="IH225" s="37"/>
      <c r="II225" s="37"/>
      <c r="IJ225" s="37"/>
      <c r="IK225" s="37"/>
      <c r="IL225" s="37"/>
      <c r="IM225" s="37"/>
      <c r="IN225" s="37"/>
      <c r="IO225" s="37"/>
      <c r="IP225" s="37"/>
      <c r="IQ225" s="37"/>
      <c r="IR225" s="37"/>
      <c r="IS225" s="37"/>
      <c r="IT225" s="37"/>
      <c r="IU225" s="37"/>
      <c r="IV225" s="37"/>
      <c r="IW225" s="37"/>
      <c r="IX225" s="37"/>
      <c r="IY225" s="37"/>
      <c r="IZ225" s="37"/>
      <c r="JA225" s="37"/>
      <c r="JB225" s="37"/>
      <c r="JC225" s="37"/>
      <c r="JD225" s="37"/>
      <c r="JE225" s="37"/>
      <c r="JF225" s="37"/>
      <c r="JG225" s="37"/>
      <c r="JH225" s="37"/>
      <c r="JI225" s="37"/>
      <c r="JJ225" s="37"/>
      <c r="JK225" s="37"/>
      <c r="JL225" s="37"/>
      <c r="JM225" s="37"/>
      <c r="JN225" s="37"/>
      <c r="JO225" s="37"/>
      <c r="JP225" s="37"/>
      <c r="JQ225" s="37"/>
      <c r="JR225" s="37"/>
      <c r="JS225" s="37"/>
      <c r="JT225" s="37"/>
      <c r="JU225" s="37"/>
      <c r="JV225" s="37"/>
      <c r="JW225" s="37"/>
      <c r="JX225" s="37"/>
      <c r="JY225" s="37"/>
      <c r="JZ225" s="37"/>
      <c r="KA225" s="37"/>
      <c r="KB225" s="37"/>
      <c r="KC225" s="37"/>
      <c r="KD225" s="37"/>
      <c r="KE225" s="37"/>
      <c r="KF225" s="37"/>
      <c r="KG225" s="37"/>
      <c r="KH225" s="37"/>
      <c r="KI225" s="37"/>
      <c r="KJ225" s="37"/>
      <c r="KK225" s="37"/>
      <c r="KL225" s="37"/>
      <c r="KM225" s="37"/>
      <c r="KN225" s="37"/>
      <c r="KO225" s="37"/>
      <c r="KP225" s="37"/>
      <c r="KQ225" s="37"/>
      <c r="KR225" s="37"/>
      <c r="KS225" s="37"/>
      <c r="KT225" s="37"/>
      <c r="KU225" s="37"/>
      <c r="KV225" s="37"/>
      <c r="KW225" s="37"/>
      <c r="KX225" s="37"/>
      <c r="KY225" s="37"/>
      <c r="KZ225" s="37"/>
      <c r="LA225" s="37"/>
      <c r="LB225" s="37"/>
      <c r="LC225" s="37"/>
      <c r="LD225" s="37"/>
      <c r="LE225" s="37"/>
      <c r="LF225" s="37"/>
      <c r="LG225" s="37"/>
      <c r="LH225" s="37"/>
      <c r="LI225" s="37"/>
      <c r="LJ225" s="37"/>
      <c r="LK225" s="37"/>
      <c r="LL225" s="37"/>
      <c r="LM225" s="37"/>
      <c r="LN225" s="37"/>
      <c r="LO225" s="37"/>
      <c r="LP225" s="37"/>
      <c r="LQ225" s="37"/>
      <c r="LR225" s="37"/>
      <c r="LS225" s="37"/>
      <c r="LT225" s="37"/>
      <c r="LU225" s="37"/>
      <c r="LV225" s="37"/>
      <c r="LW225" s="37"/>
      <c r="LX225" s="37"/>
      <c r="LY225" s="37"/>
      <c r="LZ225" s="37"/>
      <c r="MA225" s="37"/>
      <c r="MB225" s="37"/>
      <c r="MC225" s="37"/>
      <c r="MD225" s="37"/>
      <c r="ME225" s="37"/>
      <c r="MF225" s="37"/>
      <c r="MG225" s="37"/>
      <c r="MH225" s="37"/>
      <c r="MI225" s="37"/>
      <c r="MJ225" s="37"/>
      <c r="MK225" s="37"/>
      <c r="ML225" s="37"/>
      <c r="MM225" s="37"/>
      <c r="MN225" s="37"/>
      <c r="MO225" s="37"/>
      <c r="MP225" s="37"/>
      <c r="MQ225" s="37"/>
      <c r="MR225" s="37"/>
      <c r="MS225" s="37"/>
      <c r="MT225" s="37"/>
      <c r="MU225" s="37"/>
      <c r="MV225" s="37"/>
      <c r="MW225" s="37"/>
      <c r="MX225" s="37"/>
      <c r="MY225" s="37"/>
      <c r="MZ225" s="37"/>
      <c r="NA225" s="37"/>
      <c r="NB225" s="37"/>
      <c r="NC225" s="37"/>
      <c r="ND225" s="37"/>
      <c r="NE225" s="37"/>
      <c r="NF225" s="37"/>
      <c r="NG225" s="37"/>
      <c r="NH225" s="37"/>
      <c r="NI225" s="37"/>
      <c r="NJ225" s="37"/>
      <c r="NK225" s="37"/>
      <c r="NL225" s="37"/>
      <c r="NM225" s="37"/>
      <c r="NN225" s="37"/>
      <c r="NO225" s="37"/>
      <c r="NP225" s="37"/>
      <c r="NQ225" s="37"/>
      <c r="NR225" s="37"/>
      <c r="NS225" s="37"/>
      <c r="NT225" s="37"/>
      <c r="NU225" s="37"/>
      <c r="NV225" s="37"/>
      <c r="NW225" s="37"/>
      <c r="NX225" s="37"/>
      <c r="NY225" s="37"/>
      <c r="NZ225" s="37"/>
      <c r="OA225" s="37"/>
      <c r="OB225" s="37"/>
      <c r="OC225" s="37"/>
      <c r="OD225" s="37"/>
      <c r="OE225" s="37"/>
      <c r="OF225" s="37"/>
      <c r="OG225" s="37"/>
      <c r="OH225" s="37"/>
      <c r="OI225" s="37"/>
      <c r="OJ225" s="37"/>
      <c r="OK225" s="37"/>
      <c r="OL225" s="37"/>
      <c r="OM225" s="10"/>
    </row>
    <row r="226" spans="1:403" s="1" customFormat="1" x14ac:dyDescent="0.25">
      <c r="A226" s="1" t="s">
        <v>79</v>
      </c>
      <c r="B226" s="1" t="s">
        <v>259</v>
      </c>
      <c r="C226" s="34">
        <v>6298.8339999999998</v>
      </c>
      <c r="D226" s="34">
        <v>7291.942</v>
      </c>
      <c r="E226" s="34">
        <v>13714.448</v>
      </c>
      <c r="F226" s="34">
        <v>13293.263999999999</v>
      </c>
      <c r="G226" s="34">
        <v>9967.0920000000006</v>
      </c>
      <c r="H226" s="34">
        <v>10569.473</v>
      </c>
      <c r="I226" s="34">
        <v>13925.134</v>
      </c>
      <c r="J226" s="34">
        <v>5264.4089999999997</v>
      </c>
      <c r="K226" s="34">
        <v>3465.174</v>
      </c>
      <c r="L226" s="34">
        <v>4032.6570000000002</v>
      </c>
      <c r="M226" s="34">
        <v>2552.5320000000002</v>
      </c>
      <c r="N226" s="34">
        <v>7414.9639999999999</v>
      </c>
      <c r="O226" s="34">
        <v>4351.92</v>
      </c>
      <c r="P226" s="34">
        <v>10356.411</v>
      </c>
      <c r="Q226" s="34">
        <v>8379.6839999999993</v>
      </c>
      <c r="R226" s="34">
        <v>2751.3220000000001</v>
      </c>
      <c r="S226" s="34">
        <v>6321.3519999999999</v>
      </c>
      <c r="T226" s="34">
        <v>3268.741</v>
      </c>
      <c r="U226" s="34">
        <v>9208.3919999999998</v>
      </c>
      <c r="V226" s="34">
        <v>1738.615</v>
      </c>
      <c r="W226" s="34">
        <v>3325.2530000000002</v>
      </c>
      <c r="X226" s="34">
        <v>4353.6279999999997</v>
      </c>
      <c r="Y226" s="34">
        <v>4206.7929999999997</v>
      </c>
      <c r="Z226" s="34">
        <v>8063.6469999999999</v>
      </c>
      <c r="AA226" s="34">
        <v>10521.17</v>
      </c>
      <c r="AB226" s="34">
        <v>21141.030999999999</v>
      </c>
      <c r="AC226" s="34">
        <v>2468.0639999999999</v>
      </c>
      <c r="AD226" s="34">
        <v>5602.4260000000004</v>
      </c>
      <c r="AE226" s="34">
        <v>17799.541000000001</v>
      </c>
      <c r="AF226" s="34">
        <v>11182.026</v>
      </c>
      <c r="AG226" s="34">
        <v>11113.49</v>
      </c>
      <c r="AH226" s="34">
        <v>4126.5320000000002</v>
      </c>
      <c r="AI226" s="34">
        <v>9644.0879999999997</v>
      </c>
      <c r="AJ226" s="34">
        <v>1907.2470000000001</v>
      </c>
      <c r="AK226" s="34">
        <v>3849.0120000000002</v>
      </c>
      <c r="AL226" s="34">
        <v>20283.796999999999</v>
      </c>
      <c r="AM226" s="34">
        <v>3612.672</v>
      </c>
      <c r="AN226" s="34">
        <v>3972.482</v>
      </c>
      <c r="AO226" s="34">
        <v>12188.356</v>
      </c>
      <c r="AP226" s="34">
        <v>5444.0190000000002</v>
      </c>
      <c r="AQ226" s="34">
        <v>25541.798999999999</v>
      </c>
      <c r="AR226" s="34">
        <v>9199.0490000000009</v>
      </c>
      <c r="AS226" s="34">
        <v>15482.235000000001</v>
      </c>
      <c r="AT226" s="34">
        <v>16864.388999999999</v>
      </c>
      <c r="AU226" s="34">
        <v>3186.2339999999999</v>
      </c>
      <c r="AV226" s="34">
        <v>8174.9040000000005</v>
      </c>
      <c r="AW226" s="34">
        <v>10142.052</v>
      </c>
      <c r="AX226" s="34">
        <v>2844.183</v>
      </c>
      <c r="AY226" s="34">
        <v>8518.973</v>
      </c>
      <c r="AZ226" s="34">
        <v>2451.6060000000002</v>
      </c>
      <c r="BA226" s="34">
        <v>2302.4630000000002</v>
      </c>
      <c r="BB226" s="34">
        <v>4189.2359999999999</v>
      </c>
      <c r="BC226" s="34">
        <v>6055.5069999999996</v>
      </c>
      <c r="BD226" s="34">
        <v>1008.104</v>
      </c>
      <c r="BE226" s="34" t="s">
        <v>326</v>
      </c>
      <c r="BF226" s="34">
        <v>4854.17</v>
      </c>
      <c r="BG226" s="34">
        <v>1409.7619999999999</v>
      </c>
      <c r="BH226" s="34">
        <v>994.654</v>
      </c>
      <c r="BI226" s="34">
        <v>15041.764999999999</v>
      </c>
      <c r="BJ226" s="34">
        <v>1352.4179999999999</v>
      </c>
      <c r="BK226" s="34">
        <v>2095.962</v>
      </c>
      <c r="BL226" s="34">
        <v>15006.795</v>
      </c>
      <c r="BM226" s="34">
        <v>2187.0790000000002</v>
      </c>
      <c r="BN226" s="34">
        <v>845.44299999999998</v>
      </c>
      <c r="BO226" s="34">
        <v>2679.0390000000002</v>
      </c>
      <c r="BP226" s="34">
        <v>13195.174000000001</v>
      </c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37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37"/>
      <c r="FV226" s="37"/>
      <c r="FW226" s="37"/>
      <c r="FX226" s="37"/>
      <c r="FY226" s="37"/>
      <c r="FZ226" s="37"/>
      <c r="GA226" s="37"/>
      <c r="GB226" s="37"/>
      <c r="GC226" s="37"/>
      <c r="GD226" s="37"/>
      <c r="GE226" s="37"/>
      <c r="GF226" s="37"/>
      <c r="GG226" s="37"/>
      <c r="GH226" s="37"/>
      <c r="GI226" s="37"/>
      <c r="GJ226" s="37"/>
      <c r="GK226" s="37"/>
      <c r="GL226" s="37"/>
      <c r="GM226" s="37"/>
      <c r="GN226" s="37"/>
      <c r="GO226" s="37"/>
      <c r="GP226" s="37"/>
      <c r="GQ226" s="37"/>
      <c r="GR226" s="37"/>
      <c r="GS226" s="37"/>
      <c r="GT226" s="37"/>
      <c r="GU226" s="37"/>
      <c r="GV226" s="37"/>
      <c r="GW226" s="37"/>
      <c r="GX226" s="37"/>
      <c r="GY226" s="37"/>
      <c r="GZ226" s="37"/>
      <c r="HA226" s="37"/>
      <c r="HB226" s="37"/>
      <c r="HC226" s="37"/>
      <c r="HD226" s="37"/>
      <c r="HE226" s="37"/>
      <c r="HF226" s="37"/>
      <c r="HG226" s="37"/>
      <c r="HH226" s="37"/>
      <c r="HI226" s="37"/>
      <c r="HJ226" s="37"/>
      <c r="HK226" s="37"/>
      <c r="HL226" s="37"/>
      <c r="HM226" s="37"/>
      <c r="HN226" s="37"/>
      <c r="HO226" s="37"/>
      <c r="HP226" s="37"/>
      <c r="HQ226" s="37"/>
      <c r="HR226" s="37"/>
      <c r="HS226" s="37"/>
      <c r="HT226" s="37"/>
      <c r="HU226" s="37"/>
      <c r="HV226" s="37"/>
      <c r="HW226" s="37"/>
      <c r="HX226" s="37"/>
      <c r="HY226" s="37"/>
      <c r="HZ226" s="37"/>
      <c r="IA226" s="37"/>
      <c r="IB226" s="37"/>
      <c r="IC226" s="37"/>
      <c r="ID226" s="37"/>
      <c r="IE226" s="37"/>
      <c r="IF226" s="37"/>
      <c r="IG226" s="37"/>
      <c r="IH226" s="37"/>
      <c r="II226" s="37"/>
      <c r="IJ226" s="37"/>
      <c r="IK226" s="37"/>
      <c r="IL226" s="37"/>
      <c r="IM226" s="37"/>
      <c r="IN226" s="37"/>
      <c r="IO226" s="37"/>
      <c r="IP226" s="37"/>
      <c r="IQ226" s="37"/>
      <c r="IR226" s="37"/>
      <c r="IS226" s="37"/>
      <c r="IT226" s="37"/>
      <c r="IU226" s="37"/>
      <c r="IV226" s="37"/>
      <c r="IW226" s="37"/>
      <c r="IX226" s="37"/>
      <c r="IY226" s="37"/>
      <c r="IZ226" s="37"/>
      <c r="JA226" s="37"/>
      <c r="JB226" s="37"/>
      <c r="JC226" s="37"/>
      <c r="JD226" s="37"/>
      <c r="JE226" s="37"/>
      <c r="JF226" s="37"/>
      <c r="JG226" s="37"/>
      <c r="JH226" s="37"/>
      <c r="JI226" s="37"/>
      <c r="JJ226" s="37"/>
      <c r="JK226" s="37"/>
      <c r="JL226" s="37"/>
      <c r="JM226" s="37"/>
      <c r="JN226" s="37"/>
      <c r="JO226" s="37"/>
      <c r="JP226" s="37"/>
      <c r="JQ226" s="37"/>
      <c r="JR226" s="37"/>
      <c r="JS226" s="37"/>
      <c r="JT226" s="37"/>
      <c r="JU226" s="37"/>
      <c r="JV226" s="37"/>
      <c r="JW226" s="37"/>
      <c r="JX226" s="37"/>
      <c r="JY226" s="37"/>
      <c r="JZ226" s="37"/>
      <c r="KA226" s="37"/>
      <c r="KB226" s="37"/>
      <c r="KC226" s="37"/>
      <c r="KD226" s="37"/>
      <c r="KE226" s="37"/>
      <c r="KF226" s="37"/>
      <c r="KG226" s="37"/>
      <c r="KH226" s="37"/>
      <c r="KI226" s="37"/>
      <c r="KJ226" s="37"/>
      <c r="KK226" s="37"/>
      <c r="KL226" s="37"/>
      <c r="KM226" s="37"/>
      <c r="KN226" s="37"/>
      <c r="KO226" s="37"/>
      <c r="KP226" s="37"/>
      <c r="KQ226" s="37"/>
      <c r="KR226" s="37"/>
      <c r="KS226" s="37"/>
      <c r="KT226" s="37"/>
      <c r="KU226" s="37"/>
      <c r="KV226" s="37"/>
      <c r="KW226" s="37"/>
      <c r="KX226" s="37"/>
      <c r="KY226" s="37"/>
      <c r="KZ226" s="37"/>
      <c r="LA226" s="37"/>
      <c r="LB226" s="37"/>
      <c r="LC226" s="37"/>
      <c r="LD226" s="37"/>
      <c r="LE226" s="37"/>
      <c r="LF226" s="37"/>
      <c r="LG226" s="37"/>
      <c r="LH226" s="37"/>
      <c r="LI226" s="37"/>
      <c r="LJ226" s="37"/>
      <c r="LK226" s="37"/>
      <c r="LL226" s="37"/>
      <c r="LM226" s="37"/>
      <c r="LN226" s="37"/>
      <c r="LO226" s="37"/>
      <c r="LP226" s="37"/>
      <c r="LQ226" s="37"/>
      <c r="LR226" s="37"/>
      <c r="LS226" s="37"/>
      <c r="LT226" s="37"/>
      <c r="LU226" s="37"/>
      <c r="LV226" s="37"/>
      <c r="LW226" s="37"/>
      <c r="LX226" s="37"/>
      <c r="LY226" s="37"/>
      <c r="LZ226" s="37"/>
      <c r="MA226" s="37"/>
      <c r="MB226" s="37"/>
      <c r="MC226" s="37"/>
      <c r="MD226" s="37"/>
      <c r="ME226" s="37"/>
      <c r="MF226" s="37"/>
      <c r="MG226" s="37"/>
      <c r="MH226" s="37"/>
      <c r="MI226" s="37"/>
      <c r="MJ226" s="37"/>
      <c r="MK226" s="37"/>
      <c r="ML226" s="37"/>
      <c r="MM226" s="37"/>
      <c r="MN226" s="37"/>
      <c r="MO226" s="37"/>
      <c r="MP226" s="37"/>
      <c r="MQ226" s="37"/>
      <c r="MR226" s="37"/>
      <c r="MS226" s="37"/>
      <c r="MT226" s="37"/>
      <c r="MU226" s="37"/>
      <c r="MV226" s="37"/>
      <c r="MW226" s="37"/>
      <c r="MX226" s="37"/>
      <c r="MY226" s="37"/>
      <c r="MZ226" s="37"/>
      <c r="NA226" s="37"/>
      <c r="NB226" s="37"/>
      <c r="NC226" s="37"/>
      <c r="ND226" s="37"/>
      <c r="NE226" s="37"/>
      <c r="NF226" s="37"/>
      <c r="NG226" s="37"/>
      <c r="NH226" s="37"/>
      <c r="NI226" s="37"/>
      <c r="NJ226" s="37"/>
      <c r="NK226" s="37"/>
      <c r="NL226" s="37"/>
      <c r="NM226" s="37"/>
      <c r="NN226" s="37"/>
      <c r="NO226" s="37"/>
      <c r="NP226" s="37"/>
      <c r="NQ226" s="37"/>
      <c r="NR226" s="37"/>
      <c r="NS226" s="37"/>
      <c r="NT226" s="37"/>
      <c r="NU226" s="37"/>
      <c r="NV226" s="37"/>
      <c r="NW226" s="37"/>
      <c r="NX226" s="37"/>
      <c r="NY226" s="37"/>
      <c r="NZ226" s="37"/>
      <c r="OA226" s="37"/>
      <c r="OB226" s="37"/>
      <c r="OC226" s="37"/>
      <c r="OD226" s="37"/>
      <c r="OE226" s="37"/>
      <c r="OF226" s="37"/>
      <c r="OG226" s="37"/>
      <c r="OH226" s="37"/>
      <c r="OI226" s="37"/>
      <c r="OJ226" s="37"/>
      <c r="OK226" s="37"/>
      <c r="OL226" s="37"/>
      <c r="OM226" s="2"/>
    </row>
  </sheetData>
  <autoFilter ref="A2:I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4"/>
  <sheetViews>
    <sheetView zoomScale="85" zoomScaleNormal="85" workbookViewId="0">
      <selection activeCell="D46" sqref="D46"/>
    </sheetView>
  </sheetViews>
  <sheetFormatPr baseColWidth="10" defaultRowHeight="15" x14ac:dyDescent="0.25"/>
  <cols>
    <col min="1" max="1" width="19.28515625" customWidth="1"/>
    <col min="2" max="2" width="21.140625" bestFit="1" customWidth="1"/>
    <col min="3" max="68" width="29.140625" bestFit="1" customWidth="1"/>
  </cols>
  <sheetData>
    <row r="1" spans="1:68" ht="15.75" x14ac:dyDescent="0.25">
      <c r="A1" s="18" t="s">
        <v>135</v>
      </c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0</v>
      </c>
      <c r="B2" s="5" t="s">
        <v>1</v>
      </c>
      <c r="C2" s="20" t="s">
        <v>336</v>
      </c>
      <c r="D2" s="20" t="s">
        <v>337</v>
      </c>
      <c r="E2" s="20" t="s">
        <v>338</v>
      </c>
      <c r="F2" s="20" t="s">
        <v>339</v>
      </c>
      <c r="G2" s="20" t="s">
        <v>340</v>
      </c>
      <c r="H2" s="20" t="s">
        <v>341</v>
      </c>
      <c r="I2" s="20" t="s">
        <v>342</v>
      </c>
      <c r="J2" s="20" t="s">
        <v>343</v>
      </c>
      <c r="K2" s="20" t="s">
        <v>344</v>
      </c>
      <c r="L2" s="20" t="s">
        <v>345</v>
      </c>
      <c r="M2" s="20" t="s">
        <v>346</v>
      </c>
      <c r="N2" s="20" t="s">
        <v>347</v>
      </c>
      <c r="O2" s="20" t="s">
        <v>348</v>
      </c>
      <c r="P2" s="20" t="s">
        <v>349</v>
      </c>
      <c r="Q2" s="17" t="s">
        <v>350</v>
      </c>
      <c r="R2" s="17" t="s">
        <v>351</v>
      </c>
      <c r="S2" s="17" t="s">
        <v>352</v>
      </c>
      <c r="T2" s="17" t="s">
        <v>353</v>
      </c>
      <c r="U2" s="17" t="s">
        <v>354</v>
      </c>
      <c r="V2" s="17" t="s">
        <v>355</v>
      </c>
      <c r="W2" s="17" t="s">
        <v>356</v>
      </c>
      <c r="X2" s="17" t="s">
        <v>357</v>
      </c>
      <c r="Y2" s="17" t="s">
        <v>358</v>
      </c>
      <c r="Z2" s="17" t="s">
        <v>359</v>
      </c>
      <c r="AA2" s="17" t="s">
        <v>360</v>
      </c>
      <c r="AB2" s="17" t="s">
        <v>361</v>
      </c>
      <c r="AC2" s="17" t="s">
        <v>362</v>
      </c>
      <c r="AD2" s="17" t="s">
        <v>363</v>
      </c>
      <c r="AE2" s="17" t="s">
        <v>364</v>
      </c>
      <c r="AF2" s="17" t="s">
        <v>365</v>
      </c>
      <c r="AG2" s="17" t="s">
        <v>366</v>
      </c>
      <c r="AH2" s="17" t="s">
        <v>367</v>
      </c>
      <c r="AI2" s="17" t="s">
        <v>368</v>
      </c>
      <c r="AJ2" s="17" t="s">
        <v>369</v>
      </c>
      <c r="AK2" s="17" t="s">
        <v>370</v>
      </c>
      <c r="AL2" s="17" t="s">
        <v>371</v>
      </c>
      <c r="AM2" s="17" t="s">
        <v>372</v>
      </c>
      <c r="AN2" s="17" t="s">
        <v>373</v>
      </c>
      <c r="AO2" s="17" t="s">
        <v>374</v>
      </c>
      <c r="AP2" s="17" t="s">
        <v>375</v>
      </c>
      <c r="AQ2" s="17" t="s">
        <v>376</v>
      </c>
      <c r="AR2" s="17" t="s">
        <v>377</v>
      </c>
      <c r="AS2" s="17" t="s">
        <v>378</v>
      </c>
      <c r="AT2" s="17" t="s">
        <v>379</v>
      </c>
      <c r="AU2" s="17" t="s">
        <v>380</v>
      </c>
      <c r="AV2" s="17" t="s">
        <v>381</v>
      </c>
      <c r="AW2" s="17" t="s">
        <v>382</v>
      </c>
      <c r="AX2" s="17" t="s">
        <v>383</v>
      </c>
      <c r="AY2" s="17" t="s">
        <v>384</v>
      </c>
      <c r="AZ2" s="17" t="s">
        <v>385</v>
      </c>
      <c r="BA2" s="17" t="s">
        <v>386</v>
      </c>
      <c r="BB2" s="17" t="s">
        <v>387</v>
      </c>
      <c r="BC2" s="17" t="s">
        <v>388</v>
      </c>
      <c r="BD2" s="17" t="s">
        <v>389</v>
      </c>
      <c r="BE2" s="17" t="s">
        <v>390</v>
      </c>
      <c r="BF2" s="17" t="s">
        <v>391</v>
      </c>
      <c r="BG2" s="17" t="s">
        <v>392</v>
      </c>
      <c r="BH2" s="17" t="s">
        <v>393</v>
      </c>
      <c r="BI2" s="17" t="s">
        <v>394</v>
      </c>
      <c r="BJ2" s="17" t="s">
        <v>395</v>
      </c>
      <c r="BK2" s="17" t="s">
        <v>396</v>
      </c>
      <c r="BL2" s="17" t="s">
        <v>397</v>
      </c>
      <c r="BM2" s="17" t="s">
        <v>398</v>
      </c>
      <c r="BN2" s="17" t="s">
        <v>399</v>
      </c>
      <c r="BO2" s="17" t="s">
        <v>400</v>
      </c>
      <c r="BP2" s="17" t="s">
        <v>401</v>
      </c>
    </row>
    <row r="3" spans="1:68" x14ac:dyDescent="0.25">
      <c r="A3" t="s">
        <v>118</v>
      </c>
      <c r="B3" t="s">
        <v>328</v>
      </c>
      <c r="C3">
        <v>2513.0430000000001</v>
      </c>
      <c r="D3">
        <v>2020.7940000000001</v>
      </c>
      <c r="E3">
        <v>2304.9920000000002</v>
      </c>
      <c r="F3">
        <v>2048.6570000000002</v>
      </c>
      <c r="G3">
        <v>2021.828</v>
      </c>
      <c r="H3">
        <v>1545.633</v>
      </c>
      <c r="I3">
        <v>2808.6610000000001</v>
      </c>
      <c r="J3">
        <v>2215.7310000000002</v>
      </c>
      <c r="K3">
        <v>1851.038</v>
      </c>
      <c r="L3">
        <v>1858.5909999999999</v>
      </c>
      <c r="M3">
        <v>1732.3820000000001</v>
      </c>
      <c r="N3">
        <v>2214.29</v>
      </c>
      <c r="O3">
        <v>1928.596</v>
      </c>
      <c r="P3">
        <v>1559.825</v>
      </c>
      <c r="Q3">
        <v>2133.5940000000001</v>
      </c>
      <c r="R3">
        <v>1587.9269999999999</v>
      </c>
      <c r="S3">
        <v>1810.826</v>
      </c>
      <c r="T3">
        <v>1815.2159999999999</v>
      </c>
      <c r="U3">
        <v>2335.4409999999998</v>
      </c>
      <c r="V3">
        <v>2522.0309999999999</v>
      </c>
      <c r="W3">
        <v>2350.4349999999999</v>
      </c>
      <c r="X3">
        <v>2243.33</v>
      </c>
      <c r="Y3">
        <v>2041.4929999999999</v>
      </c>
      <c r="Z3">
        <v>2507.6610000000001</v>
      </c>
      <c r="AA3">
        <v>2271.5070000000001</v>
      </c>
      <c r="AB3">
        <v>2781.16</v>
      </c>
      <c r="AC3">
        <v>3192.45</v>
      </c>
      <c r="AD3">
        <v>2716.328</v>
      </c>
      <c r="AE3">
        <v>3357.9209999999998</v>
      </c>
      <c r="AF3">
        <v>3486.0450000000001</v>
      </c>
      <c r="AG3">
        <v>3047.27</v>
      </c>
      <c r="AH3">
        <v>2550.2660000000001</v>
      </c>
      <c r="AI3">
        <v>2875.74</v>
      </c>
      <c r="AJ3">
        <v>2882.7359999999999</v>
      </c>
      <c r="AK3">
        <v>2341.5680000000002</v>
      </c>
      <c r="AL3">
        <v>2910.07</v>
      </c>
      <c r="AM3">
        <v>1502.9190000000001</v>
      </c>
      <c r="AN3">
        <v>3340.58</v>
      </c>
      <c r="AO3">
        <v>3614.482</v>
      </c>
      <c r="AP3">
        <v>3652.16</v>
      </c>
      <c r="AQ3">
        <v>2444.62</v>
      </c>
      <c r="AR3">
        <v>3318.3049999999998</v>
      </c>
      <c r="AS3">
        <v>2776.62</v>
      </c>
      <c r="AT3">
        <v>3378.3789999999999</v>
      </c>
      <c r="AU3">
        <v>2517.6640000000002</v>
      </c>
      <c r="AV3">
        <v>2315.527</v>
      </c>
      <c r="AW3">
        <v>3416.703</v>
      </c>
      <c r="AX3">
        <v>3474.6469999999999</v>
      </c>
      <c r="AY3">
        <v>3113.567</v>
      </c>
      <c r="AZ3">
        <v>2125.0569999999998</v>
      </c>
      <c r="BA3">
        <v>2448.7979999999998</v>
      </c>
      <c r="BB3">
        <v>3239.4850000000001</v>
      </c>
      <c r="BC3">
        <v>3844.2449999999999</v>
      </c>
      <c r="BD3">
        <v>2399.7429999999999</v>
      </c>
      <c r="BE3">
        <v>3306.33</v>
      </c>
      <c r="BF3">
        <v>3249.788</v>
      </c>
      <c r="BG3">
        <v>3291.0810000000001</v>
      </c>
      <c r="BH3">
        <v>3346.7370000000001</v>
      </c>
      <c r="BI3">
        <v>3406.2910000000002</v>
      </c>
      <c r="BJ3">
        <v>3354.3449999999998</v>
      </c>
      <c r="BK3">
        <v>2557.6680000000001</v>
      </c>
      <c r="BL3">
        <v>2195.4810000000002</v>
      </c>
      <c r="BM3">
        <v>3201.3809999999999</v>
      </c>
      <c r="BN3">
        <v>2930.2840000000001</v>
      </c>
      <c r="BO3">
        <v>3697.7539999999999</v>
      </c>
      <c r="BP3">
        <v>3153.2159999999999</v>
      </c>
    </row>
    <row r="4" spans="1:68" x14ac:dyDescent="0.25">
      <c r="A4" t="s">
        <v>118</v>
      </c>
      <c r="B4" t="s">
        <v>119</v>
      </c>
      <c r="C4">
        <v>1880.7329999999999</v>
      </c>
      <c r="D4">
        <v>1251.627</v>
      </c>
      <c r="E4">
        <v>1222.2909999999999</v>
      </c>
      <c r="F4">
        <v>1324</v>
      </c>
      <c r="G4">
        <v>1658.193</v>
      </c>
      <c r="H4">
        <v>2045.7</v>
      </c>
      <c r="I4">
        <v>2947.3620000000001</v>
      </c>
      <c r="J4" s="21">
        <v>1842.86</v>
      </c>
      <c r="K4" s="21">
        <v>1231.6949999999999</v>
      </c>
      <c r="L4" s="21">
        <v>845.10900000000004</v>
      </c>
      <c r="M4" s="21">
        <v>2442.105</v>
      </c>
      <c r="N4" s="21">
        <v>1574.5909999999999</v>
      </c>
      <c r="O4" s="21">
        <v>1827.9590000000001</v>
      </c>
      <c r="P4" s="21">
        <v>1788.694</v>
      </c>
      <c r="Q4">
        <v>1937.518</v>
      </c>
      <c r="R4">
        <v>974.69899999999996</v>
      </c>
      <c r="S4">
        <v>1100.54</v>
      </c>
      <c r="T4">
        <v>765.35</v>
      </c>
      <c r="U4">
        <v>1205.7090000000001</v>
      </c>
      <c r="V4">
        <v>1276.7919999999999</v>
      </c>
      <c r="W4">
        <v>1708.239</v>
      </c>
      <c r="X4">
        <v>911.03200000000004</v>
      </c>
      <c r="Y4">
        <v>1103.8679999999999</v>
      </c>
      <c r="Z4">
        <v>1577.432</v>
      </c>
      <c r="AA4">
        <v>1188.0630000000001</v>
      </c>
      <c r="AB4">
        <v>2319.0889999999999</v>
      </c>
      <c r="AC4">
        <v>1867.662</v>
      </c>
      <c r="AD4">
        <v>1025.117</v>
      </c>
      <c r="AE4">
        <v>1296.2829999999999</v>
      </c>
      <c r="AF4">
        <v>2735.0650000000001</v>
      </c>
      <c r="AG4">
        <v>1535.971</v>
      </c>
      <c r="AH4">
        <v>1500.5250000000001</v>
      </c>
      <c r="AI4">
        <v>1270.518</v>
      </c>
      <c r="AJ4">
        <v>930.28</v>
      </c>
      <c r="AK4">
        <v>1261.8499999999999</v>
      </c>
      <c r="AL4">
        <v>2161.1709999999998</v>
      </c>
      <c r="AM4">
        <v>910.41800000000001</v>
      </c>
      <c r="AN4">
        <v>1709.35</v>
      </c>
      <c r="AO4">
        <v>4994.1270000000004</v>
      </c>
      <c r="AP4">
        <v>21466.195</v>
      </c>
      <c r="AQ4">
        <v>1555.1</v>
      </c>
      <c r="AR4">
        <v>1075.2349999999999</v>
      </c>
      <c r="AS4">
        <v>761.49900000000002</v>
      </c>
      <c r="AT4">
        <v>2449.1379999999999</v>
      </c>
      <c r="AU4">
        <v>1584.896</v>
      </c>
      <c r="AV4">
        <v>1844.7650000000001</v>
      </c>
      <c r="AW4">
        <v>3207.0259999999998</v>
      </c>
      <c r="AX4">
        <v>823.87800000000004</v>
      </c>
      <c r="AY4">
        <v>2172.3919999999998</v>
      </c>
      <c r="AZ4">
        <v>1828.3050000000001</v>
      </c>
      <c r="BA4">
        <v>3427.4369999999999</v>
      </c>
      <c r="BB4">
        <v>1718.3679999999999</v>
      </c>
      <c r="BC4">
        <v>3979.663</v>
      </c>
      <c r="BD4">
        <v>1582.527</v>
      </c>
      <c r="BE4">
        <v>1275.9380000000001</v>
      </c>
      <c r="BF4">
        <v>1577.9690000000001</v>
      </c>
      <c r="BG4">
        <v>1255.075</v>
      </c>
      <c r="BH4">
        <v>1626.5840000000001</v>
      </c>
      <c r="BI4">
        <v>1151.0239999999999</v>
      </c>
      <c r="BJ4">
        <v>2225.3040000000001</v>
      </c>
      <c r="BK4">
        <v>1036.6300000000001</v>
      </c>
      <c r="BL4">
        <v>1503.537</v>
      </c>
      <c r="BM4">
        <v>1611.058</v>
      </c>
      <c r="BN4">
        <v>1809.152</v>
      </c>
      <c r="BO4">
        <v>1189.1469999999999</v>
      </c>
      <c r="BP4">
        <v>2059.3980000000001</v>
      </c>
    </row>
    <row r="5" spans="1:68" x14ac:dyDescent="0.25">
      <c r="A5" t="s">
        <v>118</v>
      </c>
      <c r="B5" t="s">
        <v>120</v>
      </c>
      <c r="C5">
        <v>58454.938000000002</v>
      </c>
      <c r="D5">
        <v>35128.141000000003</v>
      </c>
      <c r="E5">
        <v>33616.305</v>
      </c>
      <c r="F5">
        <v>37242.629000000001</v>
      </c>
      <c r="G5">
        <v>43371.004000000001</v>
      </c>
      <c r="H5">
        <v>41673.417999999998</v>
      </c>
      <c r="I5">
        <v>63478.855000000003</v>
      </c>
      <c r="J5" s="21">
        <v>49245.258000000002</v>
      </c>
      <c r="K5" s="21">
        <v>42387.913999999997</v>
      </c>
      <c r="L5" s="21">
        <v>23512.331999999999</v>
      </c>
      <c r="M5" s="21">
        <v>46771.711000000003</v>
      </c>
      <c r="N5" s="21">
        <v>36147.953000000001</v>
      </c>
      <c r="O5" s="21">
        <v>51701.788999999997</v>
      </c>
      <c r="P5" s="21">
        <v>36705.391000000003</v>
      </c>
      <c r="Q5">
        <v>40525.32</v>
      </c>
      <c r="R5">
        <v>36896.910000000003</v>
      </c>
      <c r="S5">
        <v>31314.842000000001</v>
      </c>
      <c r="T5">
        <v>22414.146000000001</v>
      </c>
      <c r="U5">
        <v>36344.964999999997</v>
      </c>
      <c r="V5">
        <v>37302.601999999999</v>
      </c>
      <c r="W5">
        <v>42695.601999999999</v>
      </c>
      <c r="X5">
        <v>26131.449000000001</v>
      </c>
      <c r="Y5">
        <v>34363.883000000002</v>
      </c>
      <c r="Z5">
        <v>36998.391000000003</v>
      </c>
      <c r="AA5">
        <v>38603.440999999999</v>
      </c>
      <c r="AB5">
        <v>59843.108999999997</v>
      </c>
      <c r="AC5">
        <v>40038.601999999999</v>
      </c>
      <c r="AD5">
        <v>41749.546999999999</v>
      </c>
      <c r="AE5">
        <v>29802.68</v>
      </c>
      <c r="AF5">
        <v>56585.305</v>
      </c>
      <c r="AG5">
        <v>40023.836000000003</v>
      </c>
      <c r="AH5">
        <v>47328.949000000001</v>
      </c>
      <c r="AI5">
        <v>29756.932000000001</v>
      </c>
      <c r="AJ5">
        <v>29762.67</v>
      </c>
      <c r="AK5">
        <v>49887.262000000002</v>
      </c>
      <c r="AL5">
        <v>48911.457000000002</v>
      </c>
      <c r="AM5">
        <v>29775.686000000002</v>
      </c>
      <c r="AN5">
        <v>46690.84</v>
      </c>
      <c r="AO5">
        <v>85684.843999999997</v>
      </c>
      <c r="AP5">
        <v>206842.29699999999</v>
      </c>
      <c r="AQ5">
        <v>50263.906000000003</v>
      </c>
      <c r="AR5">
        <v>26811.710999999999</v>
      </c>
      <c r="AS5">
        <v>28736.037</v>
      </c>
      <c r="AT5">
        <v>55364.836000000003</v>
      </c>
      <c r="AU5">
        <v>35259.641000000003</v>
      </c>
      <c r="AV5">
        <v>40437.703000000001</v>
      </c>
      <c r="AW5">
        <v>52643.766000000003</v>
      </c>
      <c r="AX5">
        <v>31491.469000000001</v>
      </c>
      <c r="AY5">
        <v>58605.620999999999</v>
      </c>
      <c r="AZ5">
        <v>41302.288999999997</v>
      </c>
      <c r="BA5">
        <v>58480.112999999998</v>
      </c>
      <c r="BB5">
        <v>35220.190999999999</v>
      </c>
      <c r="BC5">
        <v>67333.391000000003</v>
      </c>
      <c r="BD5">
        <v>30176.055</v>
      </c>
      <c r="BE5">
        <v>29605.813999999998</v>
      </c>
      <c r="BF5">
        <v>41628.108999999997</v>
      </c>
      <c r="BG5">
        <v>28179.636999999999</v>
      </c>
      <c r="BH5">
        <v>49773.512000000002</v>
      </c>
      <c r="BI5">
        <v>38967.546999999999</v>
      </c>
      <c r="BJ5">
        <v>35405.652000000002</v>
      </c>
      <c r="BK5">
        <v>23145.932000000001</v>
      </c>
      <c r="BL5">
        <v>32390.592000000001</v>
      </c>
      <c r="BM5">
        <v>41947.328000000001</v>
      </c>
      <c r="BN5">
        <v>34701.421999999999</v>
      </c>
      <c r="BO5">
        <v>34710.480000000003</v>
      </c>
      <c r="BP5">
        <v>46558.175999999999</v>
      </c>
    </row>
    <row r="6" spans="1:68" x14ac:dyDescent="0.25">
      <c r="A6" t="s">
        <v>118</v>
      </c>
      <c r="B6" t="s">
        <v>121</v>
      </c>
      <c r="C6">
        <v>4447.67</v>
      </c>
      <c r="D6">
        <v>3100.607</v>
      </c>
      <c r="E6">
        <v>3404.5039999999999</v>
      </c>
      <c r="F6">
        <v>5153.616</v>
      </c>
      <c r="G6">
        <v>5261.2290000000003</v>
      </c>
      <c r="H6">
        <v>9419.0310000000009</v>
      </c>
      <c r="I6">
        <v>13347.061</v>
      </c>
      <c r="J6" s="21">
        <v>7977.4</v>
      </c>
      <c r="K6" s="21">
        <v>4494.3630000000003</v>
      </c>
      <c r="L6" s="21">
        <v>2904.9839999999999</v>
      </c>
      <c r="M6" s="21">
        <v>10744.052</v>
      </c>
      <c r="N6" s="21">
        <v>6208.2669999999998</v>
      </c>
      <c r="O6" s="21">
        <v>4834.4589999999998</v>
      </c>
      <c r="P6" s="21">
        <v>4559.1120000000001</v>
      </c>
      <c r="Q6">
        <v>11582.223</v>
      </c>
      <c r="R6">
        <v>2419.56</v>
      </c>
      <c r="S6">
        <v>2621.9830000000002</v>
      </c>
      <c r="T6">
        <v>1963.829</v>
      </c>
      <c r="U6">
        <v>2880.6509999999998</v>
      </c>
      <c r="V6">
        <v>5593.192</v>
      </c>
      <c r="W6">
        <v>5768.241</v>
      </c>
      <c r="X6">
        <v>2133.9119999999998</v>
      </c>
      <c r="Y6">
        <v>3154.105</v>
      </c>
      <c r="Z6">
        <v>4622.9030000000002</v>
      </c>
      <c r="AA6">
        <v>3753.9430000000002</v>
      </c>
      <c r="AB6">
        <v>7265.9750000000004</v>
      </c>
      <c r="AC6">
        <v>4363.0069999999996</v>
      </c>
      <c r="AD6">
        <v>3482.62</v>
      </c>
      <c r="AE6">
        <v>3583.1089999999999</v>
      </c>
      <c r="AF6">
        <v>15522.403</v>
      </c>
      <c r="AG6">
        <v>6044.3980000000001</v>
      </c>
      <c r="AH6">
        <v>4065.837</v>
      </c>
      <c r="AI6">
        <v>3505.386</v>
      </c>
      <c r="AJ6">
        <v>3002.9850000000001</v>
      </c>
      <c r="AK6">
        <v>3689.8919999999998</v>
      </c>
      <c r="AL6">
        <v>10943.615</v>
      </c>
      <c r="AM6">
        <v>1453.15</v>
      </c>
      <c r="AN6">
        <v>2693.2</v>
      </c>
      <c r="AO6">
        <v>21354.516</v>
      </c>
      <c r="AP6">
        <v>42882.387000000002</v>
      </c>
      <c r="AQ6">
        <v>3146.7190000000001</v>
      </c>
      <c r="AR6">
        <v>2398.1990000000001</v>
      </c>
      <c r="AS6">
        <v>2093.6289999999999</v>
      </c>
      <c r="AT6">
        <v>7992.6120000000001</v>
      </c>
      <c r="AU6">
        <v>5591.3559999999998</v>
      </c>
      <c r="AV6">
        <v>5324.2820000000002</v>
      </c>
      <c r="AW6">
        <v>17691.835999999999</v>
      </c>
      <c r="AX6">
        <v>3859.7869999999998</v>
      </c>
      <c r="AY6">
        <v>8175.9759999999997</v>
      </c>
      <c r="AZ6">
        <v>3390.2060000000001</v>
      </c>
      <c r="BA6">
        <v>6887.3990000000003</v>
      </c>
      <c r="BB6">
        <v>5173.2129999999997</v>
      </c>
      <c r="BC6">
        <v>12746.825999999999</v>
      </c>
      <c r="BD6">
        <v>4449.6360000000004</v>
      </c>
      <c r="BE6">
        <v>4148.299</v>
      </c>
      <c r="BF6">
        <v>5441.067</v>
      </c>
      <c r="BG6">
        <v>4736.8509999999997</v>
      </c>
      <c r="BH6">
        <v>8171.54</v>
      </c>
      <c r="BI6">
        <v>5210.5140000000001</v>
      </c>
      <c r="BJ6">
        <v>10579.284</v>
      </c>
      <c r="BK6">
        <v>2827.3580000000002</v>
      </c>
      <c r="BL6">
        <v>8206.8770000000004</v>
      </c>
      <c r="BM6">
        <v>6055.4110000000001</v>
      </c>
      <c r="BN6">
        <v>4809.3159999999998</v>
      </c>
      <c r="BO6">
        <v>2377.4140000000002</v>
      </c>
      <c r="BP6">
        <v>7975.2049999999999</v>
      </c>
    </row>
    <row r="7" spans="1:68" x14ac:dyDescent="0.25">
      <c r="A7" s="19" t="s">
        <v>118</v>
      </c>
      <c r="B7" s="19" t="s">
        <v>122</v>
      </c>
      <c r="C7" s="19">
        <v>62246.836000000003</v>
      </c>
      <c r="D7" s="19">
        <v>55742.957000000002</v>
      </c>
      <c r="E7" s="19">
        <v>54333.495999999999</v>
      </c>
      <c r="F7" s="19">
        <v>56833.703000000001</v>
      </c>
      <c r="G7" s="19">
        <v>59176.945</v>
      </c>
      <c r="H7" s="19">
        <v>66723.922000000006</v>
      </c>
      <c r="I7" s="19">
        <v>62922.188000000002</v>
      </c>
      <c r="J7" s="19">
        <v>52868.34</v>
      </c>
      <c r="K7" s="19">
        <v>56741.07</v>
      </c>
      <c r="L7" s="19">
        <v>57460.995999999999</v>
      </c>
      <c r="M7" s="19">
        <v>50116.733999999997</v>
      </c>
      <c r="N7" s="19">
        <v>51183.644999999997</v>
      </c>
      <c r="O7" s="19">
        <v>58296.445</v>
      </c>
      <c r="P7" s="19">
        <v>48933.535000000003</v>
      </c>
      <c r="Q7" s="19">
        <v>54225.09</v>
      </c>
      <c r="R7" s="19">
        <v>45084.917999999998</v>
      </c>
      <c r="S7" s="19">
        <v>57677.565999999999</v>
      </c>
      <c r="T7" s="19">
        <v>59017.93</v>
      </c>
      <c r="U7" s="19">
        <v>62622.773000000001</v>
      </c>
      <c r="V7" s="19">
        <v>54755.824000000001</v>
      </c>
      <c r="W7" s="19">
        <v>52015.538999999997</v>
      </c>
      <c r="X7" s="19">
        <v>49255.707000000002</v>
      </c>
      <c r="Y7" s="19">
        <v>43587.112999999998</v>
      </c>
      <c r="Z7" s="19">
        <v>49409.120999999999</v>
      </c>
      <c r="AA7" s="19">
        <v>57208.112999999998</v>
      </c>
      <c r="AB7" s="19">
        <v>58560.305</v>
      </c>
      <c r="AC7" s="19">
        <v>51082.188000000002</v>
      </c>
      <c r="AD7" s="19">
        <v>53623.336000000003</v>
      </c>
      <c r="AE7" s="19">
        <v>63512.82</v>
      </c>
      <c r="AF7" s="19">
        <v>66742.664000000004</v>
      </c>
      <c r="AG7" s="19">
        <v>63606.120999999999</v>
      </c>
      <c r="AH7" s="19">
        <v>51633.84</v>
      </c>
      <c r="AI7" s="19">
        <v>74482.585999999996</v>
      </c>
      <c r="AJ7" s="19">
        <v>62069.184000000001</v>
      </c>
      <c r="AK7" s="19">
        <v>69998.320000000007</v>
      </c>
      <c r="AL7" s="19">
        <v>54287.413999999997</v>
      </c>
      <c r="AM7" s="19">
        <v>37747.163999999997</v>
      </c>
      <c r="AN7" s="19">
        <v>76655.141000000003</v>
      </c>
      <c r="AO7" s="19">
        <v>68053.016000000003</v>
      </c>
      <c r="AP7" s="19">
        <v>73232.406000000003</v>
      </c>
      <c r="AQ7" s="19">
        <v>67336.452999999994</v>
      </c>
      <c r="AR7" s="19">
        <v>65228.262000000002</v>
      </c>
      <c r="AS7" s="19">
        <v>65611.108999999997</v>
      </c>
      <c r="AT7" s="19">
        <v>71259.937999999995</v>
      </c>
      <c r="AU7" s="19">
        <v>62183.468999999997</v>
      </c>
      <c r="AV7" s="19">
        <v>72066.952999999994</v>
      </c>
      <c r="AW7" s="19">
        <v>65139.296999999999</v>
      </c>
      <c r="AX7" s="19">
        <v>72553.508000000002</v>
      </c>
      <c r="AY7" s="19">
        <v>63971.894999999997</v>
      </c>
      <c r="AZ7" s="19">
        <v>64634.891000000003</v>
      </c>
      <c r="BA7" s="19">
        <v>63174.688000000002</v>
      </c>
      <c r="BB7" s="19">
        <v>68850.679999999993</v>
      </c>
      <c r="BC7" s="19">
        <v>72739.664000000004</v>
      </c>
      <c r="BD7" s="19">
        <v>73649.577999999994</v>
      </c>
      <c r="BE7" s="19">
        <v>67371.445000000007</v>
      </c>
      <c r="BF7" s="19">
        <v>65504.565999999999</v>
      </c>
      <c r="BG7" s="19">
        <v>70601.547000000006</v>
      </c>
      <c r="BH7" s="19">
        <v>75597.758000000002</v>
      </c>
      <c r="BI7" s="19">
        <v>73965.093999999997</v>
      </c>
      <c r="BJ7" s="19">
        <v>76886.960999999996</v>
      </c>
      <c r="BK7" s="19">
        <v>51253.855000000003</v>
      </c>
      <c r="BL7" s="19">
        <v>46898.402000000002</v>
      </c>
      <c r="BM7" s="19">
        <v>67712.710999999996</v>
      </c>
      <c r="BN7" s="19">
        <v>67052.906000000003</v>
      </c>
      <c r="BO7" s="19">
        <v>68519.531000000003</v>
      </c>
      <c r="BP7" s="19">
        <v>75696.835999999996</v>
      </c>
    </row>
    <row r="8" spans="1:68" x14ac:dyDescent="0.25">
      <c r="A8" t="s">
        <v>118</v>
      </c>
      <c r="B8" t="s">
        <v>123</v>
      </c>
      <c r="C8">
        <v>49990.52</v>
      </c>
      <c r="D8">
        <v>31541.623</v>
      </c>
      <c r="E8">
        <v>32710.870999999999</v>
      </c>
      <c r="F8">
        <v>29542.127</v>
      </c>
      <c r="G8">
        <v>37263.917999999998</v>
      </c>
      <c r="H8">
        <v>36647.902000000002</v>
      </c>
      <c r="I8">
        <v>37713.82</v>
      </c>
      <c r="J8" s="21">
        <v>41692.538999999997</v>
      </c>
      <c r="K8" s="21">
        <v>29233.543000000001</v>
      </c>
      <c r="L8" s="21">
        <v>19704.701000000001</v>
      </c>
      <c r="M8" s="21">
        <v>25715.963</v>
      </c>
      <c r="N8" s="21">
        <v>26277.344000000001</v>
      </c>
      <c r="O8" s="21">
        <v>38476.055</v>
      </c>
      <c r="P8" s="21">
        <v>26589.504000000001</v>
      </c>
      <c r="Q8">
        <v>32033.831999999999</v>
      </c>
      <c r="R8">
        <v>30334.123</v>
      </c>
      <c r="S8">
        <v>26513.74</v>
      </c>
      <c r="T8">
        <v>16598.013999999999</v>
      </c>
      <c r="U8">
        <v>29599.771000000001</v>
      </c>
      <c r="V8">
        <v>28158.782999999999</v>
      </c>
      <c r="W8">
        <v>39441.218999999997</v>
      </c>
      <c r="X8">
        <v>23166.831999999999</v>
      </c>
      <c r="Y8">
        <v>23498.276999999998</v>
      </c>
      <c r="Z8">
        <v>28770.324000000001</v>
      </c>
      <c r="AA8">
        <v>27432.903999999999</v>
      </c>
      <c r="AB8">
        <v>41450.891000000003</v>
      </c>
      <c r="AC8">
        <v>30088.965</v>
      </c>
      <c r="AD8">
        <v>29052.103999999999</v>
      </c>
      <c r="AE8">
        <v>22467.532999999999</v>
      </c>
      <c r="AF8">
        <v>38669.07</v>
      </c>
      <c r="AG8">
        <v>29062.326000000001</v>
      </c>
      <c r="AH8">
        <v>40870.305</v>
      </c>
      <c r="AI8">
        <v>21443.391</v>
      </c>
      <c r="AJ8">
        <v>22643.817999999999</v>
      </c>
      <c r="AK8">
        <v>32080.773000000001</v>
      </c>
      <c r="AL8">
        <v>28992.93</v>
      </c>
      <c r="AM8">
        <v>25921.48</v>
      </c>
      <c r="AN8">
        <v>34947.012000000002</v>
      </c>
      <c r="AO8">
        <v>41287.828000000001</v>
      </c>
      <c r="AP8">
        <v>1011809.125</v>
      </c>
      <c r="AQ8">
        <v>33628.921999999999</v>
      </c>
      <c r="AR8">
        <v>24027.523000000001</v>
      </c>
      <c r="AS8">
        <v>19796.498</v>
      </c>
      <c r="AT8">
        <v>39883.660000000003</v>
      </c>
      <c r="AU8">
        <v>22798.805</v>
      </c>
      <c r="AV8">
        <v>39645.288999999997</v>
      </c>
      <c r="AW8">
        <v>34499.953000000001</v>
      </c>
      <c r="AX8">
        <v>19599.150000000001</v>
      </c>
      <c r="AY8">
        <v>42962.218999999997</v>
      </c>
      <c r="AZ8">
        <v>34159.483999999997</v>
      </c>
      <c r="BA8">
        <v>45289.125</v>
      </c>
      <c r="BB8">
        <v>26922.782999999999</v>
      </c>
      <c r="BC8">
        <v>49150.120999999999</v>
      </c>
      <c r="BD8">
        <v>23472.734</v>
      </c>
      <c r="BE8">
        <v>20266.655999999999</v>
      </c>
      <c r="BF8">
        <v>27911.037</v>
      </c>
      <c r="BG8">
        <v>25525.648000000001</v>
      </c>
      <c r="BH8">
        <v>36775.945</v>
      </c>
      <c r="BI8">
        <v>32321.493999999999</v>
      </c>
      <c r="BJ8">
        <v>39435.987999999998</v>
      </c>
      <c r="BK8">
        <v>15682.432000000001</v>
      </c>
      <c r="BL8">
        <v>24051.918000000001</v>
      </c>
      <c r="BM8">
        <v>31608.303</v>
      </c>
      <c r="BN8">
        <v>35626.620999999999</v>
      </c>
      <c r="BO8">
        <v>25967.903999999999</v>
      </c>
      <c r="BP8">
        <v>35923.718999999997</v>
      </c>
    </row>
    <row r="9" spans="1:68" x14ac:dyDescent="0.25">
      <c r="A9" t="s">
        <v>118</v>
      </c>
      <c r="B9" t="s">
        <v>124</v>
      </c>
      <c r="C9">
        <v>202036.5</v>
      </c>
      <c r="D9">
        <v>80254.562999999995</v>
      </c>
      <c r="E9">
        <v>63095.98</v>
      </c>
      <c r="F9">
        <v>75164.672000000006</v>
      </c>
      <c r="G9">
        <v>128805.18799999999</v>
      </c>
      <c r="H9">
        <v>109851.625</v>
      </c>
      <c r="I9">
        <v>155977.78099999999</v>
      </c>
      <c r="J9" s="21">
        <v>106264.758</v>
      </c>
      <c r="K9" s="21">
        <v>97567.202999999994</v>
      </c>
      <c r="L9" s="21">
        <v>43516.815999999999</v>
      </c>
      <c r="M9" s="21">
        <v>124134.44500000001</v>
      </c>
      <c r="N9" s="21">
        <v>63726.508000000002</v>
      </c>
      <c r="O9" s="21">
        <v>135376.43799999999</v>
      </c>
      <c r="P9" s="21">
        <v>75895.593999999997</v>
      </c>
      <c r="Q9">
        <v>108806.633</v>
      </c>
      <c r="R9">
        <v>67892.258000000002</v>
      </c>
      <c r="S9">
        <v>57800.98</v>
      </c>
      <c r="T9">
        <v>40129.188000000002</v>
      </c>
      <c r="U9">
        <v>61881.987999999998</v>
      </c>
      <c r="V9">
        <v>61000.391000000003</v>
      </c>
      <c r="W9">
        <v>78131.554999999993</v>
      </c>
      <c r="X9">
        <v>47397.171999999999</v>
      </c>
      <c r="Y9">
        <v>53766.82</v>
      </c>
      <c r="Z9">
        <v>88015.210999999996</v>
      </c>
      <c r="AA9">
        <v>72491.539000000004</v>
      </c>
      <c r="AB9">
        <v>139274.20300000001</v>
      </c>
      <c r="AC9">
        <v>77321.320000000007</v>
      </c>
      <c r="AD9">
        <v>111279.95299999999</v>
      </c>
      <c r="AE9">
        <v>61585.991999999998</v>
      </c>
      <c r="AF9">
        <v>154707.92199999999</v>
      </c>
      <c r="AG9">
        <v>94737.547000000006</v>
      </c>
      <c r="AH9">
        <v>95434.937999999995</v>
      </c>
      <c r="AI9">
        <v>64191.413999999997</v>
      </c>
      <c r="AJ9">
        <v>58246.612999999998</v>
      </c>
      <c r="AK9">
        <v>88736.5</v>
      </c>
      <c r="AL9">
        <v>106882.414</v>
      </c>
      <c r="AM9">
        <v>35289.991999999998</v>
      </c>
      <c r="AN9">
        <v>69476.476999999999</v>
      </c>
      <c r="AO9">
        <v>213127.71900000001</v>
      </c>
      <c r="AP9">
        <v>439799.65600000002</v>
      </c>
      <c r="AQ9">
        <v>87521.937999999995</v>
      </c>
      <c r="AR9">
        <v>41524.042999999998</v>
      </c>
      <c r="AS9">
        <v>36236.184000000001</v>
      </c>
      <c r="AT9">
        <v>141296.45300000001</v>
      </c>
      <c r="AU9">
        <v>81195.664000000004</v>
      </c>
      <c r="AV9">
        <v>114090.492</v>
      </c>
      <c r="AW9">
        <v>143803.06299999999</v>
      </c>
      <c r="AX9">
        <v>95212.516000000003</v>
      </c>
      <c r="AY9">
        <v>137950.79699999999</v>
      </c>
      <c r="AZ9">
        <v>95047.422000000006</v>
      </c>
      <c r="BA9">
        <v>155583.21900000001</v>
      </c>
      <c r="BB9">
        <v>89755.976999999999</v>
      </c>
      <c r="BC9">
        <v>180666.71900000001</v>
      </c>
      <c r="BD9">
        <v>69357.491999999998</v>
      </c>
      <c r="BE9">
        <v>54779.214999999997</v>
      </c>
      <c r="BF9">
        <v>92193.554999999993</v>
      </c>
      <c r="BG9">
        <v>88139.108999999997</v>
      </c>
      <c r="BH9">
        <v>123352.281</v>
      </c>
      <c r="BI9">
        <v>101256.531</v>
      </c>
      <c r="BJ9">
        <v>116904.04700000001</v>
      </c>
      <c r="BK9">
        <v>30886.528999999999</v>
      </c>
      <c r="BL9">
        <v>98367.664000000004</v>
      </c>
      <c r="BM9">
        <v>100021.852</v>
      </c>
      <c r="BN9">
        <v>92578.781000000003</v>
      </c>
      <c r="BO9">
        <v>66302.195000000007</v>
      </c>
      <c r="BP9">
        <v>111101.391</v>
      </c>
    </row>
    <row r="10" spans="1:68" x14ac:dyDescent="0.25">
      <c r="A10" t="s">
        <v>118</v>
      </c>
      <c r="B10" t="s">
        <v>125</v>
      </c>
      <c r="C10">
        <v>37576.391000000003</v>
      </c>
      <c r="D10">
        <v>22262.752</v>
      </c>
      <c r="E10">
        <v>23795.478999999999</v>
      </c>
      <c r="F10">
        <v>26021.219000000001</v>
      </c>
      <c r="G10">
        <v>24088.118999999999</v>
      </c>
      <c r="H10">
        <v>28361.895</v>
      </c>
      <c r="I10">
        <v>38857.332000000002</v>
      </c>
      <c r="J10" s="21">
        <v>43000.77</v>
      </c>
      <c r="K10" s="21">
        <v>37156.097999999998</v>
      </c>
      <c r="L10" s="21">
        <v>14886.111999999999</v>
      </c>
      <c r="M10" s="21">
        <v>40322.913999999997</v>
      </c>
      <c r="N10" s="21">
        <v>18293.205000000002</v>
      </c>
      <c r="O10" s="21">
        <v>40635.921999999999</v>
      </c>
      <c r="P10" s="21">
        <v>24504.115000000002</v>
      </c>
      <c r="Q10">
        <v>30690.370999999999</v>
      </c>
      <c r="R10">
        <v>38315.870999999999</v>
      </c>
      <c r="S10">
        <v>19797.143</v>
      </c>
      <c r="T10">
        <v>10809.144</v>
      </c>
      <c r="U10">
        <v>22177.594000000001</v>
      </c>
      <c r="V10">
        <v>18863.085999999999</v>
      </c>
      <c r="W10">
        <v>32987.866999999998</v>
      </c>
      <c r="X10">
        <v>23126.307000000001</v>
      </c>
      <c r="Y10">
        <v>31718.879000000001</v>
      </c>
      <c r="Z10">
        <v>23911.684000000001</v>
      </c>
      <c r="AA10">
        <v>19042.357</v>
      </c>
      <c r="AB10">
        <v>33406.629000000001</v>
      </c>
      <c r="AC10">
        <v>18185.960999999999</v>
      </c>
      <c r="AD10">
        <v>51895.468999999997</v>
      </c>
      <c r="AE10">
        <v>19845.085999999999</v>
      </c>
      <c r="AF10">
        <v>44100.078000000001</v>
      </c>
      <c r="AG10">
        <v>21978.511999999999</v>
      </c>
      <c r="AH10">
        <v>29923.238000000001</v>
      </c>
      <c r="AI10">
        <v>23473.785</v>
      </c>
      <c r="AJ10">
        <v>28654.261999999999</v>
      </c>
      <c r="AK10">
        <v>37736.305</v>
      </c>
      <c r="AL10">
        <v>22323.879000000001</v>
      </c>
      <c r="AM10">
        <v>17749.574000000001</v>
      </c>
      <c r="AN10">
        <v>26448.5</v>
      </c>
      <c r="AO10">
        <v>40515.438000000002</v>
      </c>
      <c r="AP10">
        <v>261411.78099999999</v>
      </c>
      <c r="AQ10">
        <v>41118.266000000003</v>
      </c>
      <c r="AR10">
        <v>16023.263000000001</v>
      </c>
      <c r="AS10">
        <v>29277.243999999999</v>
      </c>
      <c r="AT10">
        <v>36332.699000000001</v>
      </c>
      <c r="AU10">
        <v>24785.421999999999</v>
      </c>
      <c r="AV10">
        <v>32161.199000000001</v>
      </c>
      <c r="AW10">
        <v>26209.523000000001</v>
      </c>
      <c r="AX10">
        <v>26063.447</v>
      </c>
      <c r="AY10">
        <v>61916.152000000002</v>
      </c>
      <c r="AZ10">
        <v>24110.224999999999</v>
      </c>
      <c r="BA10">
        <v>37114.031000000003</v>
      </c>
      <c r="BB10">
        <v>29318.188999999998</v>
      </c>
      <c r="BC10">
        <v>48879.328000000001</v>
      </c>
      <c r="BD10">
        <v>20587.598000000002</v>
      </c>
      <c r="BE10">
        <v>18506.631000000001</v>
      </c>
      <c r="BF10">
        <v>19468.907999999999</v>
      </c>
      <c r="BG10">
        <v>15146.322</v>
      </c>
      <c r="BH10">
        <v>76982.351999999999</v>
      </c>
      <c r="BI10">
        <v>24127.039000000001</v>
      </c>
      <c r="BJ10">
        <v>35063.332000000002</v>
      </c>
      <c r="BK10">
        <v>12734.826999999999</v>
      </c>
      <c r="BL10">
        <v>20349.322</v>
      </c>
      <c r="BM10">
        <v>22181.148000000001</v>
      </c>
      <c r="BN10">
        <v>25459.706999999999</v>
      </c>
      <c r="BO10">
        <v>14997.739</v>
      </c>
      <c r="BP10">
        <v>27630.780999999999</v>
      </c>
    </row>
    <row r="11" spans="1:68" x14ac:dyDescent="0.25">
      <c r="A11" t="s">
        <v>118</v>
      </c>
      <c r="B11" t="s">
        <v>329</v>
      </c>
      <c r="C11">
        <v>3044.0630000000001</v>
      </c>
      <c r="D11">
        <v>1027.375</v>
      </c>
      <c r="E11">
        <v>1015.813</v>
      </c>
      <c r="F11">
        <v>1359.271</v>
      </c>
      <c r="G11">
        <v>1397.317</v>
      </c>
      <c r="H11">
        <v>2181.4839999999999</v>
      </c>
      <c r="I11">
        <v>3022.8229999999999</v>
      </c>
      <c r="J11" s="21">
        <v>1841.454</v>
      </c>
      <c r="K11" s="21">
        <v>2224.6190000000001</v>
      </c>
      <c r="L11" s="21">
        <v>754.38900000000001</v>
      </c>
      <c r="M11" s="21">
        <v>2759.9079999999999</v>
      </c>
      <c r="N11" s="21">
        <v>1243.528</v>
      </c>
      <c r="O11" s="21">
        <v>2882.5949999999998</v>
      </c>
      <c r="P11" s="21">
        <v>2685.5360000000001</v>
      </c>
      <c r="Q11">
        <v>2257.6350000000002</v>
      </c>
      <c r="R11">
        <v>1701.2750000000001</v>
      </c>
      <c r="S11">
        <v>1231.934</v>
      </c>
      <c r="T11" t="s">
        <v>326</v>
      </c>
      <c r="U11">
        <v>1552.422</v>
      </c>
      <c r="V11">
        <v>1013.345</v>
      </c>
      <c r="W11">
        <v>2086.5160000000001</v>
      </c>
      <c r="X11">
        <v>942.96400000000006</v>
      </c>
      <c r="Y11">
        <v>1238.8989999999999</v>
      </c>
      <c r="Z11">
        <v>1492.9970000000001</v>
      </c>
      <c r="AA11">
        <v>800.33299999999997</v>
      </c>
      <c r="AB11">
        <v>2605.422</v>
      </c>
      <c r="AC11">
        <v>1158.2349999999999</v>
      </c>
      <c r="AD11">
        <v>3529.8310000000001</v>
      </c>
      <c r="AE11">
        <v>2276.1640000000002</v>
      </c>
      <c r="AF11">
        <v>2503.6640000000002</v>
      </c>
      <c r="AG11">
        <v>1405.086</v>
      </c>
      <c r="AH11">
        <v>1353.114</v>
      </c>
      <c r="AI11">
        <v>1216.1310000000001</v>
      </c>
      <c r="AJ11">
        <v>1330.8109999999999</v>
      </c>
      <c r="AK11">
        <v>2540.8829999999998</v>
      </c>
      <c r="AL11">
        <v>1795.8240000000001</v>
      </c>
      <c r="AM11">
        <v>733.46</v>
      </c>
      <c r="AN11">
        <v>1260.451</v>
      </c>
      <c r="AO11">
        <v>3192.5650000000001</v>
      </c>
      <c r="AP11">
        <v>29052.432000000001</v>
      </c>
      <c r="AQ11">
        <v>1559.856</v>
      </c>
      <c r="AR11">
        <v>1012.597</v>
      </c>
      <c r="AS11">
        <v>1458.1880000000001</v>
      </c>
      <c r="AT11">
        <v>4662.7629999999999</v>
      </c>
      <c r="AU11">
        <v>1553.491</v>
      </c>
      <c r="AV11">
        <v>3163.93</v>
      </c>
      <c r="AW11">
        <v>1574.9010000000001</v>
      </c>
      <c r="AX11">
        <v>1635.4</v>
      </c>
      <c r="AY11">
        <v>3462.4479999999999</v>
      </c>
      <c r="AZ11">
        <v>1211.9780000000001</v>
      </c>
      <c r="BA11">
        <v>3241.68</v>
      </c>
      <c r="BB11">
        <v>1989.732</v>
      </c>
      <c r="BC11">
        <v>3592.3539999999998</v>
      </c>
      <c r="BD11">
        <v>1825.819</v>
      </c>
      <c r="BE11">
        <v>1554.576</v>
      </c>
      <c r="BF11">
        <v>1254.444</v>
      </c>
      <c r="BG11">
        <v>665.83199999999999</v>
      </c>
      <c r="BH11">
        <v>3206.319</v>
      </c>
      <c r="BI11">
        <v>1652.32</v>
      </c>
      <c r="BJ11">
        <v>2069.5619999999999</v>
      </c>
      <c r="BK11">
        <v>672.89800000000002</v>
      </c>
      <c r="BL11">
        <v>1931.039</v>
      </c>
      <c r="BM11">
        <v>1889.8019999999999</v>
      </c>
      <c r="BN11">
        <v>2085.7730000000001</v>
      </c>
      <c r="BO11">
        <v>733.50199999999995</v>
      </c>
      <c r="BP11">
        <v>2401.866</v>
      </c>
    </row>
    <row r="12" spans="1:68" x14ac:dyDescent="0.25">
      <c r="A12" t="s">
        <v>118</v>
      </c>
      <c r="B12" t="s">
        <v>330</v>
      </c>
      <c r="C12">
        <v>2764.8330000000001</v>
      </c>
      <c r="D12">
        <v>1152.056</v>
      </c>
      <c r="E12">
        <v>797.40899999999999</v>
      </c>
      <c r="F12">
        <v>873.02099999999996</v>
      </c>
      <c r="G12">
        <v>1390.422</v>
      </c>
      <c r="H12">
        <v>1426.0530000000001</v>
      </c>
      <c r="I12">
        <v>1840.7929999999999</v>
      </c>
      <c r="J12" s="21">
        <v>1793.2180000000001</v>
      </c>
      <c r="K12" s="21">
        <v>1064.7750000000001</v>
      </c>
      <c r="L12" s="21">
        <v>595.58900000000006</v>
      </c>
      <c r="M12" s="21">
        <v>1438.7660000000001</v>
      </c>
      <c r="N12" s="21">
        <v>862.86900000000003</v>
      </c>
      <c r="O12" s="21">
        <v>1558.318</v>
      </c>
      <c r="P12" s="21">
        <v>950.06299999999999</v>
      </c>
      <c r="Q12">
        <v>1365.857</v>
      </c>
      <c r="R12">
        <v>1002.7859999999999</v>
      </c>
      <c r="S12">
        <v>885.51400000000001</v>
      </c>
      <c r="T12" t="s">
        <v>326</v>
      </c>
      <c r="U12">
        <v>648.53499999999997</v>
      </c>
      <c r="V12">
        <v>785.41099999999994</v>
      </c>
      <c r="W12">
        <v>901.36300000000006</v>
      </c>
      <c r="X12">
        <v>670.94799999999998</v>
      </c>
      <c r="Y12">
        <v>638.16899999999998</v>
      </c>
      <c r="Z12">
        <v>1155.2670000000001</v>
      </c>
      <c r="AA12">
        <v>1130.5820000000001</v>
      </c>
      <c r="AB12">
        <v>1926.5540000000001</v>
      </c>
      <c r="AC12">
        <v>676.90499999999997</v>
      </c>
      <c r="AD12">
        <v>1149.2080000000001</v>
      </c>
      <c r="AE12">
        <v>734.67499999999995</v>
      </c>
      <c r="AF12">
        <v>1590.902</v>
      </c>
      <c r="AG12">
        <v>1626.962</v>
      </c>
      <c r="AH12">
        <v>1190.307</v>
      </c>
      <c r="AI12">
        <v>602.01099999999997</v>
      </c>
      <c r="AJ12">
        <v>541.48599999999999</v>
      </c>
      <c r="AK12">
        <v>818.18499999999995</v>
      </c>
      <c r="AL12">
        <v>1275.299</v>
      </c>
      <c r="AM12">
        <v>531.37099999999998</v>
      </c>
      <c r="AN12">
        <v>853.59699999999998</v>
      </c>
      <c r="AO12">
        <v>2293.3539999999998</v>
      </c>
      <c r="AP12">
        <v>8858.7260000000006</v>
      </c>
      <c r="AQ12">
        <v>1371.778</v>
      </c>
      <c r="AR12">
        <v>603.14800000000002</v>
      </c>
      <c r="AS12">
        <v>448.17500000000001</v>
      </c>
      <c r="AT12">
        <v>1809.5160000000001</v>
      </c>
      <c r="AU12">
        <v>822.66800000000001</v>
      </c>
      <c r="AV12">
        <v>1407.8720000000001</v>
      </c>
      <c r="AW12">
        <v>2441.741</v>
      </c>
      <c r="AX12">
        <v>670.91499999999996</v>
      </c>
      <c r="AY12">
        <v>1414.25</v>
      </c>
      <c r="AZ12">
        <v>1296.462</v>
      </c>
      <c r="BA12">
        <v>1259.231</v>
      </c>
      <c r="BB12">
        <v>901.25099999999998</v>
      </c>
      <c r="BC12">
        <v>2249.4450000000002</v>
      </c>
      <c r="BD12">
        <v>747.46799999999996</v>
      </c>
      <c r="BE12">
        <v>694.85699999999997</v>
      </c>
      <c r="BF12">
        <v>973.04200000000003</v>
      </c>
      <c r="BG12">
        <v>1167.557</v>
      </c>
      <c r="BH12">
        <v>1174.761</v>
      </c>
      <c r="BI12">
        <v>2307.9699999999998</v>
      </c>
      <c r="BJ12">
        <v>1497.9480000000001</v>
      </c>
      <c r="BK12">
        <v>490.15699999999998</v>
      </c>
      <c r="BL12">
        <v>1336.0840000000001</v>
      </c>
      <c r="BM12">
        <v>1129.2349999999999</v>
      </c>
      <c r="BN12">
        <v>1296.2619999999999</v>
      </c>
      <c r="BO12">
        <v>911.29600000000005</v>
      </c>
      <c r="BP12">
        <v>1018.438</v>
      </c>
    </row>
    <row r="13" spans="1:68" x14ac:dyDescent="0.25">
      <c r="A13" t="s">
        <v>118</v>
      </c>
      <c r="B13" t="s">
        <v>331</v>
      </c>
      <c r="C13">
        <v>2578.3910000000001</v>
      </c>
      <c r="D13">
        <v>1440.0170000000001</v>
      </c>
      <c r="E13">
        <v>9389.8940000000002</v>
      </c>
      <c r="F13">
        <v>7181.4030000000002</v>
      </c>
      <c r="G13">
        <v>2489.4009999999998</v>
      </c>
      <c r="H13">
        <v>2064.9720000000002</v>
      </c>
      <c r="I13">
        <v>2980.5909999999999</v>
      </c>
      <c r="J13" s="21">
        <v>2940.165</v>
      </c>
      <c r="K13" s="21">
        <v>3290.5880000000002</v>
      </c>
      <c r="L13" s="21">
        <v>2264.2130000000002</v>
      </c>
      <c r="M13" s="21">
        <v>3493.7060000000001</v>
      </c>
      <c r="N13" s="21">
        <v>6482.02</v>
      </c>
      <c r="O13" s="21">
        <v>6872.5039999999999</v>
      </c>
      <c r="P13" s="21">
        <v>2479.7139999999999</v>
      </c>
      <c r="Q13">
        <v>5809.6210000000001</v>
      </c>
      <c r="R13">
        <v>8457.5220000000008</v>
      </c>
      <c r="S13">
        <v>5601.0379999999996</v>
      </c>
      <c r="T13">
        <v>2165.9229999999998</v>
      </c>
      <c r="U13">
        <v>8912.27</v>
      </c>
      <c r="V13">
        <v>6360.6040000000003</v>
      </c>
      <c r="W13">
        <v>4871.9359999999997</v>
      </c>
      <c r="X13">
        <v>3088.0450000000001</v>
      </c>
      <c r="Y13">
        <v>3041.5169999999998</v>
      </c>
      <c r="Z13">
        <v>2330.2890000000002</v>
      </c>
      <c r="AA13">
        <v>7143.9830000000002</v>
      </c>
      <c r="AB13">
        <v>4728.6959999999999</v>
      </c>
      <c r="AC13">
        <v>2668.279</v>
      </c>
      <c r="AD13">
        <v>5171.4080000000004</v>
      </c>
      <c r="AE13">
        <v>3701.59</v>
      </c>
      <c r="AF13">
        <v>7750.2839999999997</v>
      </c>
      <c r="AG13">
        <v>2874.31</v>
      </c>
      <c r="AH13">
        <v>9578.5290000000005</v>
      </c>
      <c r="AI13">
        <v>3676.1089999999999</v>
      </c>
      <c r="AJ13">
        <v>1917.7719999999999</v>
      </c>
      <c r="AK13">
        <v>5569.317</v>
      </c>
      <c r="AL13">
        <v>3795.3029999999999</v>
      </c>
      <c r="AM13">
        <v>6046.2219999999998</v>
      </c>
      <c r="AN13">
        <v>3153.1570000000002</v>
      </c>
      <c r="AO13">
        <v>8235.0419999999995</v>
      </c>
      <c r="AP13">
        <v>7603.9639999999999</v>
      </c>
      <c r="AQ13">
        <v>4611.62</v>
      </c>
      <c r="AR13">
        <v>4632.0370000000003</v>
      </c>
      <c r="AS13">
        <v>2661.2579999999998</v>
      </c>
      <c r="AT13">
        <v>2723.2370000000001</v>
      </c>
      <c r="AU13">
        <v>2886.1379999999999</v>
      </c>
      <c r="AV13">
        <v>4023.587</v>
      </c>
      <c r="AW13">
        <v>3545.6320000000001</v>
      </c>
      <c r="AX13">
        <v>3667.2979999999998</v>
      </c>
      <c r="AY13">
        <v>8999.223</v>
      </c>
      <c r="AZ13">
        <v>3846.4630000000002</v>
      </c>
      <c r="BA13">
        <v>2858.1480000000001</v>
      </c>
      <c r="BB13">
        <v>3460.3009999999999</v>
      </c>
      <c r="BC13">
        <v>2693.3049999999998</v>
      </c>
      <c r="BD13">
        <v>958.65099999999995</v>
      </c>
      <c r="BE13">
        <v>1466.009</v>
      </c>
      <c r="BF13">
        <v>1697.0909999999999</v>
      </c>
      <c r="BG13">
        <v>646.83699999999999</v>
      </c>
      <c r="BH13">
        <v>5195.26</v>
      </c>
      <c r="BI13">
        <v>2541.6959999999999</v>
      </c>
      <c r="BJ13">
        <v>2608.38</v>
      </c>
      <c r="BK13">
        <v>3718.614</v>
      </c>
      <c r="BL13">
        <v>3796.0059999999999</v>
      </c>
      <c r="BM13">
        <v>924.29</v>
      </c>
      <c r="BN13">
        <v>1306.645</v>
      </c>
      <c r="BO13">
        <v>810.15099999999995</v>
      </c>
      <c r="BP13">
        <v>4320.2610000000004</v>
      </c>
    </row>
    <row r="14" spans="1:68" x14ac:dyDescent="0.25">
      <c r="A14" t="s">
        <v>118</v>
      </c>
      <c r="B14" t="s">
        <v>332</v>
      </c>
      <c r="C14">
        <v>1365.403</v>
      </c>
      <c r="D14">
        <v>1507.4090000000001</v>
      </c>
      <c r="E14">
        <v>6160.5609999999997</v>
      </c>
      <c r="F14">
        <v>4341.0529999999999</v>
      </c>
      <c r="G14">
        <v>1755.087</v>
      </c>
      <c r="H14">
        <v>1991.194</v>
      </c>
      <c r="I14">
        <v>1964.4580000000001</v>
      </c>
      <c r="J14" s="21">
        <v>1424.079</v>
      </c>
      <c r="K14" s="21">
        <v>1599.7149999999999</v>
      </c>
      <c r="L14" s="21">
        <v>1977.403</v>
      </c>
      <c r="M14" s="21">
        <v>3373.0059999999999</v>
      </c>
      <c r="N14" s="21">
        <v>3734.0990000000002</v>
      </c>
      <c r="O14" s="21">
        <v>5681.52</v>
      </c>
      <c r="P14" s="21">
        <v>2156.1570000000002</v>
      </c>
      <c r="Q14">
        <v>3133.7020000000002</v>
      </c>
      <c r="R14">
        <v>5778.6</v>
      </c>
      <c r="S14">
        <v>7717.42</v>
      </c>
      <c r="T14">
        <v>1241.3389999999999</v>
      </c>
      <c r="U14">
        <v>3943.31</v>
      </c>
      <c r="V14">
        <v>3174.931</v>
      </c>
      <c r="W14">
        <v>3915.41</v>
      </c>
      <c r="X14">
        <v>3412.8890000000001</v>
      </c>
      <c r="Y14">
        <v>1944.4559999999999</v>
      </c>
      <c r="Z14">
        <v>1504.2829999999999</v>
      </c>
      <c r="AA14">
        <v>3330.4630000000002</v>
      </c>
      <c r="AB14">
        <v>3537.4409999999998</v>
      </c>
      <c r="AC14">
        <v>1937.91</v>
      </c>
      <c r="AD14">
        <v>1480.232</v>
      </c>
      <c r="AE14">
        <v>1986.6469999999999</v>
      </c>
      <c r="AF14">
        <v>3837.9259999999999</v>
      </c>
      <c r="AG14">
        <v>3285.36</v>
      </c>
      <c r="AH14">
        <v>6799.2749999999996</v>
      </c>
      <c r="AI14">
        <v>4398.0510000000004</v>
      </c>
      <c r="AJ14">
        <v>1187.4770000000001</v>
      </c>
      <c r="AK14">
        <v>2791.01</v>
      </c>
      <c r="AL14">
        <v>1946.3040000000001</v>
      </c>
      <c r="AM14">
        <v>3666.0329999999999</v>
      </c>
      <c r="AN14">
        <v>2161.335</v>
      </c>
      <c r="AO14">
        <v>6193.8419999999996</v>
      </c>
      <c r="AP14">
        <v>7456.5940000000001</v>
      </c>
      <c r="AQ14">
        <v>4059.7</v>
      </c>
      <c r="AR14">
        <v>4913.482</v>
      </c>
      <c r="AS14">
        <v>1444.431</v>
      </c>
      <c r="AT14">
        <v>1912.692</v>
      </c>
      <c r="AU14">
        <v>1770.8009999999999</v>
      </c>
      <c r="AV14">
        <v>2023.039</v>
      </c>
      <c r="AW14">
        <v>1539.7170000000001</v>
      </c>
      <c r="AX14">
        <v>2444.5250000000001</v>
      </c>
      <c r="AY14">
        <v>3316.8960000000002</v>
      </c>
      <c r="AZ14">
        <v>2710.3589999999999</v>
      </c>
      <c r="BA14">
        <v>2590.915</v>
      </c>
      <c r="BB14">
        <v>2341.62</v>
      </c>
      <c r="BC14">
        <v>3145.0810000000001</v>
      </c>
      <c r="BD14">
        <v>1074.029</v>
      </c>
      <c r="BE14">
        <v>1273.1679999999999</v>
      </c>
      <c r="BF14">
        <v>1538.021</v>
      </c>
      <c r="BG14">
        <v>1151.3409999999999</v>
      </c>
      <c r="BH14">
        <v>3751.4059999999999</v>
      </c>
      <c r="BI14">
        <v>2967.5949999999998</v>
      </c>
      <c r="BJ14">
        <v>1454.877</v>
      </c>
      <c r="BK14">
        <v>2156.4499999999998</v>
      </c>
      <c r="BL14">
        <v>2162.114</v>
      </c>
      <c r="BM14">
        <v>942.91899999999998</v>
      </c>
      <c r="BN14">
        <v>999.28599999999994</v>
      </c>
      <c r="BO14">
        <v>1143.3979999999999</v>
      </c>
      <c r="BP14">
        <v>3067.931</v>
      </c>
    </row>
    <row r="15" spans="1:68" x14ac:dyDescent="0.25">
      <c r="A15" s="19" t="s">
        <v>127</v>
      </c>
      <c r="B15" s="19" t="s">
        <v>126</v>
      </c>
      <c r="C15" s="19">
        <v>7778.6379999999999</v>
      </c>
      <c r="D15" s="19">
        <v>7041.4620000000004</v>
      </c>
      <c r="E15" s="19">
        <v>7695.8329999999996</v>
      </c>
      <c r="F15" s="19">
        <v>7160.53</v>
      </c>
      <c r="G15" s="19">
        <v>6998.2610000000004</v>
      </c>
      <c r="H15" s="19">
        <v>7578.4859999999999</v>
      </c>
      <c r="I15" s="19">
        <v>7683.07</v>
      </c>
      <c r="J15" s="19">
        <v>6513.6989999999996</v>
      </c>
      <c r="K15" s="19">
        <v>7561.0020000000004</v>
      </c>
      <c r="L15" s="19">
        <v>8080.1040000000003</v>
      </c>
      <c r="M15" s="19">
        <v>6443.7870000000003</v>
      </c>
      <c r="N15" s="19">
        <v>7093.6189999999997</v>
      </c>
      <c r="O15" s="19">
        <v>7291.6540000000005</v>
      </c>
      <c r="P15" s="19">
        <v>6849.8689999999997</v>
      </c>
      <c r="Q15" s="19">
        <v>7393.8090000000002</v>
      </c>
      <c r="R15" s="19">
        <v>5933.902</v>
      </c>
      <c r="S15" s="19">
        <v>7649.0519999999997</v>
      </c>
      <c r="T15" s="19">
        <v>6811.8469999999998</v>
      </c>
      <c r="U15" s="19">
        <v>8648.7240000000002</v>
      </c>
      <c r="V15" s="19">
        <v>7334.5749999999998</v>
      </c>
      <c r="W15" s="19">
        <v>7162.2539999999999</v>
      </c>
      <c r="X15" s="19">
        <v>6354.6419999999998</v>
      </c>
      <c r="Y15" s="19">
        <v>6117.308</v>
      </c>
      <c r="Z15" s="19">
        <v>6534.3739999999998</v>
      </c>
      <c r="AA15" s="19">
        <v>7460.7780000000002</v>
      </c>
      <c r="AB15" s="19">
        <v>8157.7060000000001</v>
      </c>
      <c r="AC15" s="19">
        <v>6304.45</v>
      </c>
      <c r="AD15" s="19">
        <v>7083.3969999999999</v>
      </c>
      <c r="AE15" s="19">
        <v>8465.6720000000005</v>
      </c>
      <c r="AF15" s="19">
        <v>8228.1560000000009</v>
      </c>
      <c r="AG15" s="19">
        <v>7834.43</v>
      </c>
      <c r="AH15" s="19">
        <v>6704.0439999999999</v>
      </c>
      <c r="AI15" s="19">
        <v>9572.4860000000008</v>
      </c>
      <c r="AJ15" s="19">
        <v>7382.1679999999997</v>
      </c>
      <c r="AK15" s="19">
        <v>8277.2800000000007</v>
      </c>
      <c r="AL15" s="19">
        <v>7907.2359999999999</v>
      </c>
      <c r="AM15" s="19">
        <v>5746.4830000000002</v>
      </c>
      <c r="AN15" s="19">
        <v>9375.8590000000004</v>
      </c>
      <c r="AO15" s="19">
        <v>7907.9629999999997</v>
      </c>
      <c r="AP15" s="19">
        <v>8230.8230000000003</v>
      </c>
      <c r="AQ15" s="19">
        <v>9070.3160000000007</v>
      </c>
      <c r="AR15" s="19">
        <v>8021.6980000000003</v>
      </c>
      <c r="AS15" s="19">
        <v>7542.9269999999997</v>
      </c>
      <c r="AT15" s="19">
        <v>7709.3040000000001</v>
      </c>
      <c r="AU15" s="19">
        <v>7969.8389999999999</v>
      </c>
      <c r="AV15" s="19">
        <v>8059.8710000000001</v>
      </c>
      <c r="AW15" s="19">
        <v>7875.1390000000001</v>
      </c>
      <c r="AX15" s="19">
        <v>7974.2489999999998</v>
      </c>
      <c r="AY15" s="19">
        <v>7571.808</v>
      </c>
      <c r="AZ15" s="19">
        <v>7559.2449999999999</v>
      </c>
      <c r="BA15" s="19">
        <v>7336.3360000000002</v>
      </c>
      <c r="BB15" s="19">
        <v>7819.2939999999999</v>
      </c>
      <c r="BC15" s="19">
        <v>8638.2080000000005</v>
      </c>
      <c r="BD15" s="19">
        <v>8873.2559999999994</v>
      </c>
      <c r="BE15" s="19">
        <v>7911.6880000000001</v>
      </c>
      <c r="BF15" s="19">
        <v>8248.1749999999993</v>
      </c>
      <c r="BG15" s="19">
        <v>9023.2819999999992</v>
      </c>
      <c r="BH15" s="19">
        <v>8366.0689999999995</v>
      </c>
      <c r="BI15" s="19">
        <v>9025.5229999999992</v>
      </c>
      <c r="BJ15" s="19">
        <v>8223.4179999999997</v>
      </c>
      <c r="BK15" s="19">
        <v>6813.1319999999996</v>
      </c>
      <c r="BL15" s="19">
        <v>5892.049</v>
      </c>
      <c r="BM15" s="19">
        <v>7824.8760000000002</v>
      </c>
      <c r="BN15" s="19">
        <v>6795.223</v>
      </c>
      <c r="BO15" s="19">
        <v>8073.9939999999997</v>
      </c>
      <c r="BP15" s="19">
        <v>8076.8649999999998</v>
      </c>
    </row>
    <row r="16" spans="1:68" x14ac:dyDescent="0.25">
      <c r="A16" t="s">
        <v>129</v>
      </c>
      <c r="B16" t="s">
        <v>128</v>
      </c>
      <c r="C16">
        <v>1738.4490000000001</v>
      </c>
      <c r="D16">
        <v>672.50400000000002</v>
      </c>
      <c r="E16">
        <v>752.23599999999999</v>
      </c>
      <c r="F16">
        <v>1381.9190000000001</v>
      </c>
      <c r="G16">
        <v>1110.749</v>
      </c>
      <c r="H16">
        <v>752.18499999999995</v>
      </c>
      <c r="I16">
        <v>627.44600000000003</v>
      </c>
      <c r="J16" s="21">
        <v>910.803</v>
      </c>
      <c r="K16" s="21">
        <v>457.11399999999998</v>
      </c>
      <c r="L16" s="21">
        <v>620.65</v>
      </c>
      <c r="M16" s="21">
        <v>1288.9449999999999</v>
      </c>
      <c r="N16" s="21">
        <v>691.70899999999995</v>
      </c>
      <c r="O16" s="21">
        <v>785.48099999999999</v>
      </c>
      <c r="P16" s="21">
        <v>471.40100000000001</v>
      </c>
      <c r="Q16">
        <v>795.86800000000005</v>
      </c>
      <c r="R16">
        <v>555.69799999999998</v>
      </c>
      <c r="S16">
        <v>635.60500000000002</v>
      </c>
      <c r="T16">
        <v>425.76</v>
      </c>
      <c r="U16">
        <v>674.62</v>
      </c>
      <c r="V16">
        <v>1024.3389999999999</v>
      </c>
      <c r="W16">
        <v>586.18299999999999</v>
      </c>
      <c r="X16">
        <v>367.79500000000002</v>
      </c>
      <c r="Y16">
        <v>409.49299999999999</v>
      </c>
      <c r="Z16">
        <v>446.45299999999997</v>
      </c>
      <c r="AA16">
        <v>1179.4760000000001</v>
      </c>
      <c r="AB16">
        <v>954.05600000000004</v>
      </c>
      <c r="AC16">
        <v>510.87900000000002</v>
      </c>
      <c r="AD16">
        <v>349.28899999999999</v>
      </c>
      <c r="AE16">
        <v>654.68600000000004</v>
      </c>
      <c r="AF16">
        <v>1217.2829999999999</v>
      </c>
      <c r="AG16">
        <v>783.11199999999997</v>
      </c>
      <c r="AH16">
        <v>1108.1690000000001</v>
      </c>
      <c r="AI16">
        <v>523.67999999999995</v>
      </c>
      <c r="AJ16">
        <v>251.03</v>
      </c>
      <c r="AK16">
        <v>614.45500000000004</v>
      </c>
      <c r="AL16">
        <v>961.90800000000002</v>
      </c>
      <c r="AM16">
        <v>607.75900000000001</v>
      </c>
      <c r="AN16">
        <v>842.05700000000002</v>
      </c>
      <c r="AO16">
        <v>1105.3030000000001</v>
      </c>
      <c r="AP16">
        <v>842.10299999999995</v>
      </c>
      <c r="AQ16">
        <v>1921.6030000000001</v>
      </c>
      <c r="AR16">
        <v>1619.4349999999999</v>
      </c>
      <c r="AS16">
        <v>376.279</v>
      </c>
      <c r="AT16">
        <v>495.80700000000002</v>
      </c>
      <c r="AU16">
        <v>1070.481</v>
      </c>
      <c r="AV16">
        <v>1180.127</v>
      </c>
      <c r="AW16">
        <v>1491.4490000000001</v>
      </c>
      <c r="AX16">
        <v>904.48699999999997</v>
      </c>
      <c r="AY16">
        <v>1179.7280000000001</v>
      </c>
      <c r="AZ16">
        <v>1005.25</v>
      </c>
      <c r="BA16">
        <v>1036.53</v>
      </c>
      <c r="BB16">
        <v>1114.9449999999999</v>
      </c>
      <c r="BC16">
        <v>1692.826</v>
      </c>
      <c r="BD16">
        <v>1224.7239999999999</v>
      </c>
      <c r="BE16">
        <v>468.02699999999999</v>
      </c>
      <c r="BF16">
        <v>932.02800000000002</v>
      </c>
      <c r="BG16">
        <v>626.99</v>
      </c>
      <c r="BH16">
        <v>398.76100000000002</v>
      </c>
      <c r="BI16">
        <v>1391.4169999999999</v>
      </c>
      <c r="BJ16">
        <v>986.48800000000006</v>
      </c>
      <c r="BK16">
        <v>1039.0360000000001</v>
      </c>
      <c r="BL16">
        <v>348.88499999999999</v>
      </c>
      <c r="BM16">
        <v>897.14</v>
      </c>
      <c r="BN16">
        <v>717.58799999999997</v>
      </c>
      <c r="BO16">
        <v>797.82</v>
      </c>
      <c r="BP16">
        <v>377.20100000000002</v>
      </c>
    </row>
    <row r="17" spans="1:68" x14ac:dyDescent="0.25">
      <c r="A17" t="s">
        <v>129</v>
      </c>
      <c r="B17" t="s">
        <v>333</v>
      </c>
      <c r="C17">
        <v>1192.752</v>
      </c>
      <c r="D17">
        <v>559.60400000000004</v>
      </c>
      <c r="E17">
        <v>627.33199999999999</v>
      </c>
      <c r="F17">
        <v>934.80799999999999</v>
      </c>
      <c r="G17">
        <v>639.45000000000005</v>
      </c>
      <c r="H17">
        <v>459.68099999999998</v>
      </c>
      <c r="I17">
        <v>387.42599999999999</v>
      </c>
      <c r="J17" s="21">
        <v>1059.2439999999999</v>
      </c>
      <c r="K17" s="21">
        <v>591.36</v>
      </c>
      <c r="L17" s="21">
        <v>430.06799999999998</v>
      </c>
      <c r="M17" s="21">
        <v>856.08100000000002</v>
      </c>
      <c r="N17" s="21">
        <v>402.63299999999998</v>
      </c>
      <c r="O17" s="21">
        <v>801.43399999999997</v>
      </c>
      <c r="P17" s="21">
        <v>288.74200000000002</v>
      </c>
      <c r="Q17">
        <v>526.64300000000003</v>
      </c>
      <c r="R17">
        <v>804.375</v>
      </c>
      <c r="S17">
        <v>557.36400000000003</v>
      </c>
      <c r="T17">
        <v>268.90800000000002</v>
      </c>
      <c r="U17">
        <v>323.90800000000002</v>
      </c>
      <c r="V17">
        <v>455.90300000000002</v>
      </c>
      <c r="W17">
        <v>605.51400000000001</v>
      </c>
      <c r="X17">
        <v>357.68</v>
      </c>
      <c r="Y17">
        <v>468.327</v>
      </c>
      <c r="Z17">
        <v>294.90800000000002</v>
      </c>
      <c r="AA17">
        <v>667.88099999999997</v>
      </c>
      <c r="AB17">
        <v>538.85699999999997</v>
      </c>
      <c r="AC17">
        <v>383.72800000000001</v>
      </c>
      <c r="AD17">
        <v>707.80200000000002</v>
      </c>
      <c r="AE17">
        <v>363.84300000000002</v>
      </c>
      <c r="AF17">
        <v>703.24400000000003</v>
      </c>
      <c r="AG17">
        <v>518.46699999999998</v>
      </c>
      <c r="AH17">
        <v>760.06500000000005</v>
      </c>
      <c r="AI17">
        <v>443.71699999999998</v>
      </c>
      <c r="AJ17">
        <v>255.983</v>
      </c>
      <c r="AK17">
        <v>854.46199999999999</v>
      </c>
      <c r="AL17">
        <v>455.02300000000002</v>
      </c>
      <c r="AM17">
        <v>492.59199999999998</v>
      </c>
      <c r="AN17">
        <v>726.12800000000004</v>
      </c>
      <c r="AO17">
        <v>739.84699999999998</v>
      </c>
      <c r="AP17">
        <v>418.89800000000002</v>
      </c>
      <c r="AQ17">
        <v>2709.8649999999998</v>
      </c>
      <c r="AR17">
        <v>742.96100000000001</v>
      </c>
      <c r="AS17">
        <v>617.601</v>
      </c>
      <c r="AT17">
        <v>397.988</v>
      </c>
      <c r="AU17">
        <v>640.21100000000001</v>
      </c>
      <c r="AV17">
        <v>571.46900000000005</v>
      </c>
      <c r="AW17">
        <v>445.12099999999998</v>
      </c>
      <c r="AX17">
        <v>716.26900000000001</v>
      </c>
      <c r="AY17">
        <v>1315.7439999999999</v>
      </c>
      <c r="AZ17">
        <v>704.45699999999999</v>
      </c>
      <c r="BA17">
        <v>882.28200000000004</v>
      </c>
      <c r="BB17">
        <v>565.18499999999995</v>
      </c>
      <c r="BC17">
        <v>1003.074</v>
      </c>
      <c r="BD17">
        <v>896.57799999999997</v>
      </c>
      <c r="BE17">
        <v>341.95699999999999</v>
      </c>
      <c r="BF17">
        <v>476.18400000000003</v>
      </c>
      <c r="BG17">
        <v>263.80599999999998</v>
      </c>
      <c r="BH17">
        <v>777.46799999999996</v>
      </c>
      <c r="BI17">
        <v>823.98299999999995</v>
      </c>
      <c r="BJ17">
        <v>627.76</v>
      </c>
      <c r="BK17">
        <v>577.43700000000001</v>
      </c>
      <c r="BL17">
        <v>212.661</v>
      </c>
      <c r="BM17">
        <v>484.59899999999999</v>
      </c>
      <c r="BN17">
        <v>721.15300000000002</v>
      </c>
      <c r="BO17">
        <v>533.69799999999998</v>
      </c>
      <c r="BP17">
        <v>252.351</v>
      </c>
    </row>
    <row r="18" spans="1:68" x14ac:dyDescent="0.25">
      <c r="A18" t="s">
        <v>129</v>
      </c>
      <c r="B18" t="s">
        <v>143</v>
      </c>
      <c r="C18">
        <v>1809.327</v>
      </c>
      <c r="D18">
        <v>773.91099999999994</v>
      </c>
      <c r="E18">
        <v>844.03700000000003</v>
      </c>
      <c r="F18">
        <v>1167.0619999999999</v>
      </c>
      <c r="G18">
        <v>1142.6010000000001</v>
      </c>
      <c r="H18">
        <v>838.91700000000003</v>
      </c>
      <c r="I18">
        <v>646.92499999999995</v>
      </c>
      <c r="J18" s="21">
        <v>1267.5350000000001</v>
      </c>
      <c r="K18" s="21">
        <v>586.55499999999995</v>
      </c>
      <c r="L18" s="21">
        <v>797.70500000000004</v>
      </c>
      <c r="M18" s="21">
        <v>816.40700000000004</v>
      </c>
      <c r="N18" s="21">
        <v>561.94600000000003</v>
      </c>
      <c r="O18" s="21">
        <v>872.73400000000004</v>
      </c>
      <c r="P18" s="21">
        <v>693.25599999999997</v>
      </c>
      <c r="Q18">
        <v>754.90499999999997</v>
      </c>
      <c r="R18">
        <v>713.24</v>
      </c>
      <c r="S18">
        <v>789.1</v>
      </c>
      <c r="T18">
        <v>519.43200000000002</v>
      </c>
      <c r="U18">
        <v>829.35</v>
      </c>
      <c r="V18">
        <v>1036.3920000000001</v>
      </c>
      <c r="W18">
        <v>751.92200000000003</v>
      </c>
      <c r="X18">
        <v>448.81200000000001</v>
      </c>
      <c r="Y18">
        <v>476.22399999999999</v>
      </c>
      <c r="Z18">
        <v>558.32600000000002</v>
      </c>
      <c r="AA18">
        <v>1097.731</v>
      </c>
      <c r="AB18">
        <v>1463.9190000000001</v>
      </c>
      <c r="AC18">
        <v>477.70299999999997</v>
      </c>
      <c r="AD18">
        <v>572.54399999999998</v>
      </c>
      <c r="AE18">
        <v>1033.2929999999999</v>
      </c>
      <c r="AF18">
        <v>992.93700000000001</v>
      </c>
      <c r="AG18">
        <v>983.04100000000005</v>
      </c>
      <c r="AH18">
        <v>1356.53</v>
      </c>
      <c r="AI18">
        <v>851.96900000000005</v>
      </c>
      <c r="AJ18">
        <v>353.42399999999998</v>
      </c>
      <c r="AK18">
        <v>767.97900000000004</v>
      </c>
      <c r="AL18">
        <v>905.74099999999999</v>
      </c>
      <c r="AM18">
        <v>666.89200000000005</v>
      </c>
      <c r="AN18">
        <v>896.99800000000005</v>
      </c>
      <c r="AO18">
        <v>969.99400000000003</v>
      </c>
      <c r="AP18">
        <v>1049.893</v>
      </c>
      <c r="AQ18">
        <v>3023.2379999999998</v>
      </c>
      <c r="AR18">
        <v>1886.2370000000001</v>
      </c>
      <c r="AS18">
        <v>562.84199999999998</v>
      </c>
      <c r="AT18">
        <v>584.81899999999996</v>
      </c>
      <c r="AU18">
        <v>1599.048</v>
      </c>
      <c r="AV18">
        <v>1314.6030000000001</v>
      </c>
      <c r="AW18">
        <v>1314.5139999999999</v>
      </c>
      <c r="AX18">
        <v>729.08900000000006</v>
      </c>
      <c r="AY18">
        <v>1538.39</v>
      </c>
      <c r="AZ18">
        <v>1233.328</v>
      </c>
      <c r="BA18">
        <v>923.798</v>
      </c>
      <c r="BB18">
        <v>1225.1479999999999</v>
      </c>
      <c r="BC18">
        <v>1430.7170000000001</v>
      </c>
      <c r="BD18">
        <v>952.48800000000006</v>
      </c>
      <c r="BE18">
        <v>544.279</v>
      </c>
      <c r="BF18">
        <v>939.27</v>
      </c>
      <c r="BG18">
        <v>908.39099999999996</v>
      </c>
      <c r="BH18">
        <v>699.12599999999998</v>
      </c>
      <c r="BI18">
        <v>1531.4590000000001</v>
      </c>
      <c r="BJ18">
        <v>1186.4090000000001</v>
      </c>
      <c r="BK18">
        <v>836.46600000000001</v>
      </c>
      <c r="BL18">
        <v>339.63299999999998</v>
      </c>
      <c r="BM18">
        <v>844.00900000000001</v>
      </c>
      <c r="BN18">
        <v>586.08100000000002</v>
      </c>
      <c r="BO18">
        <v>732.56200000000001</v>
      </c>
      <c r="BP18">
        <v>467.83100000000002</v>
      </c>
    </row>
    <row r="19" spans="1:68" x14ac:dyDescent="0.25">
      <c r="A19" t="s">
        <v>129</v>
      </c>
      <c r="B19" t="s">
        <v>130</v>
      </c>
      <c r="C19">
        <v>5139.9139999999998</v>
      </c>
      <c r="D19">
        <v>2545.5129999999999</v>
      </c>
      <c r="E19">
        <v>2718.732</v>
      </c>
      <c r="F19">
        <v>3635.0520000000001</v>
      </c>
      <c r="G19">
        <v>3023.7440000000001</v>
      </c>
      <c r="H19">
        <v>2728.6849999999999</v>
      </c>
      <c r="I19">
        <v>1465.2429999999999</v>
      </c>
      <c r="J19" s="21">
        <v>5401.3890000000001</v>
      </c>
      <c r="K19" s="21">
        <v>2559.6179999999999</v>
      </c>
      <c r="L19" s="21">
        <v>2308.8220000000001</v>
      </c>
      <c r="M19" s="21">
        <v>2239.1320000000001</v>
      </c>
      <c r="N19" s="21">
        <v>1486.5360000000001</v>
      </c>
      <c r="O19" s="21">
        <v>3277.3139999999999</v>
      </c>
      <c r="P19" s="21">
        <v>1564.9459999999999</v>
      </c>
      <c r="Q19">
        <v>2574.8710000000001</v>
      </c>
      <c r="R19">
        <v>2959.64</v>
      </c>
      <c r="S19">
        <v>2862.6979999999999</v>
      </c>
      <c r="T19">
        <v>1239.5920000000001</v>
      </c>
      <c r="U19">
        <v>1547.25</v>
      </c>
      <c r="V19">
        <v>2682.8359999999998</v>
      </c>
      <c r="W19">
        <v>2925.1039999999998</v>
      </c>
      <c r="X19">
        <v>1746.338</v>
      </c>
      <c r="Y19">
        <v>2139.6619999999998</v>
      </c>
      <c r="Z19">
        <v>1064.317</v>
      </c>
      <c r="AA19">
        <v>2932.1779999999999</v>
      </c>
      <c r="AB19">
        <v>3762.1370000000002</v>
      </c>
      <c r="AC19">
        <v>1407.77</v>
      </c>
      <c r="AD19">
        <v>3126.9459999999999</v>
      </c>
      <c r="AE19">
        <v>2275.498</v>
      </c>
      <c r="AF19">
        <v>2889.7719999999999</v>
      </c>
      <c r="AG19">
        <v>3337.0520000000001</v>
      </c>
      <c r="AH19">
        <v>4180.8410000000003</v>
      </c>
      <c r="AI19">
        <v>3272.38</v>
      </c>
      <c r="AJ19">
        <v>1456.9179999999999</v>
      </c>
      <c r="AK19">
        <v>3637.058</v>
      </c>
      <c r="AL19">
        <v>2076.11</v>
      </c>
      <c r="AM19">
        <v>2176.6729999999998</v>
      </c>
      <c r="AN19">
        <v>3177.5859999999998</v>
      </c>
      <c r="AO19">
        <v>2432.1120000000001</v>
      </c>
      <c r="AP19">
        <v>2894.7350000000001</v>
      </c>
      <c r="AQ19">
        <v>13128.129000000001</v>
      </c>
      <c r="AR19">
        <v>3656.0059999999999</v>
      </c>
      <c r="AS19">
        <v>2877.0619999999999</v>
      </c>
      <c r="AT19">
        <v>1663.5219999999999</v>
      </c>
      <c r="AU19">
        <v>3623.2179999999998</v>
      </c>
      <c r="AV19">
        <v>2824.6680000000001</v>
      </c>
      <c r="AW19">
        <v>2796.404</v>
      </c>
      <c r="AX19">
        <v>2555.2220000000002</v>
      </c>
      <c r="AY19">
        <v>6268.4920000000002</v>
      </c>
      <c r="AZ19">
        <v>3884.4989999999998</v>
      </c>
      <c r="BA19">
        <v>3211.692</v>
      </c>
      <c r="BB19">
        <v>2609.212</v>
      </c>
      <c r="BC19">
        <v>3460.6210000000001</v>
      </c>
      <c r="BD19">
        <v>3001.4360000000001</v>
      </c>
      <c r="BE19">
        <v>1576.1690000000001</v>
      </c>
      <c r="BF19">
        <v>2662.0880000000002</v>
      </c>
      <c r="BG19">
        <v>1973.316</v>
      </c>
      <c r="BH19">
        <v>4380.1189999999997</v>
      </c>
      <c r="BI19">
        <v>4056.24</v>
      </c>
      <c r="BJ19">
        <v>3996.9789999999998</v>
      </c>
      <c r="BK19">
        <v>1742.3520000000001</v>
      </c>
      <c r="BL19">
        <v>885.14800000000002</v>
      </c>
      <c r="BM19">
        <v>1922.7539999999999</v>
      </c>
      <c r="BN19">
        <v>2205.9609999999998</v>
      </c>
      <c r="BO19">
        <v>2165.8679999999999</v>
      </c>
      <c r="BP19">
        <v>1532.105</v>
      </c>
    </row>
    <row r="20" spans="1:68" x14ac:dyDescent="0.25">
      <c r="A20" t="s">
        <v>129</v>
      </c>
      <c r="B20" t="s">
        <v>334</v>
      </c>
      <c r="C20">
        <v>543.33600000000001</v>
      </c>
      <c r="D20">
        <v>309.63400000000001</v>
      </c>
      <c r="E20">
        <v>615.28300000000002</v>
      </c>
      <c r="F20">
        <v>459.86599999999999</v>
      </c>
      <c r="G20">
        <v>442.69099999999997</v>
      </c>
      <c r="H20">
        <v>356.57299999999998</v>
      </c>
      <c r="I20">
        <v>509.24900000000002</v>
      </c>
      <c r="J20">
        <v>523.24300000000005</v>
      </c>
      <c r="K20">
        <v>509.96100000000001</v>
      </c>
      <c r="L20">
        <v>274.935</v>
      </c>
      <c r="M20">
        <v>470.37200000000001</v>
      </c>
      <c r="N20">
        <v>444.83300000000003</v>
      </c>
      <c r="O20">
        <v>516.23099999999999</v>
      </c>
      <c r="P20">
        <v>311.89400000000001</v>
      </c>
      <c r="Q20">
        <v>473.41199999999998</v>
      </c>
      <c r="R20">
        <v>406.70299999999997</v>
      </c>
      <c r="S20">
        <v>356.952</v>
      </c>
      <c r="T20">
        <v>226.11799999999999</v>
      </c>
      <c r="U20">
        <v>755.03200000000004</v>
      </c>
      <c r="V20">
        <v>393.46800000000002</v>
      </c>
      <c r="W20">
        <v>603.35799999999995</v>
      </c>
      <c r="X20">
        <v>204.01400000000001</v>
      </c>
      <c r="Y20">
        <v>470.64</v>
      </c>
      <c r="Z20">
        <v>256.78199999999998</v>
      </c>
      <c r="AA20">
        <v>842.39300000000003</v>
      </c>
      <c r="AB20">
        <v>610.11500000000001</v>
      </c>
      <c r="AC20">
        <v>273.54199999999997</v>
      </c>
      <c r="AD20">
        <v>454.02199999999999</v>
      </c>
      <c r="AE20">
        <v>440.3</v>
      </c>
      <c r="AF20">
        <v>453.73700000000002</v>
      </c>
      <c r="AG20">
        <v>405.47300000000001</v>
      </c>
      <c r="AH20">
        <v>762.92100000000005</v>
      </c>
      <c r="AI20">
        <v>379.036</v>
      </c>
      <c r="AJ20">
        <v>201.75</v>
      </c>
      <c r="AK20">
        <v>355.20299999999997</v>
      </c>
      <c r="AL20">
        <v>899.44799999999998</v>
      </c>
      <c r="AM20">
        <v>277.11799999999999</v>
      </c>
      <c r="AN20">
        <v>367.73200000000003</v>
      </c>
      <c r="AO20">
        <v>1791.5820000000001</v>
      </c>
      <c r="AP20">
        <v>634.49</v>
      </c>
      <c r="AQ20">
        <v>1580.5150000000001</v>
      </c>
      <c r="AR20">
        <v>796.20699999999999</v>
      </c>
      <c r="AS20">
        <v>426.17099999999999</v>
      </c>
      <c r="AT20">
        <v>671.05100000000004</v>
      </c>
      <c r="AU20">
        <v>851.78300000000002</v>
      </c>
      <c r="AV20">
        <v>531.13699999999994</v>
      </c>
      <c r="AW20">
        <v>1041.587</v>
      </c>
      <c r="AX20">
        <v>397.363</v>
      </c>
      <c r="AY20">
        <v>867.21699999999998</v>
      </c>
      <c r="AZ20">
        <v>423.346</v>
      </c>
      <c r="BA20">
        <v>902.93899999999996</v>
      </c>
      <c r="BB20">
        <v>697.96799999999996</v>
      </c>
      <c r="BC20">
        <v>1158.0450000000001</v>
      </c>
      <c r="BD20">
        <v>508.66</v>
      </c>
      <c r="BE20">
        <v>192.57</v>
      </c>
      <c r="BF20">
        <v>291.25</v>
      </c>
      <c r="BG20">
        <v>607.70000000000005</v>
      </c>
      <c r="BH20">
        <v>245.77500000000001</v>
      </c>
      <c r="BI20">
        <v>561.35500000000002</v>
      </c>
      <c r="BJ20">
        <v>338.46600000000001</v>
      </c>
      <c r="BK20">
        <v>1039.904</v>
      </c>
      <c r="BL20">
        <v>329.52699999999999</v>
      </c>
      <c r="BM20">
        <v>1052.9659999999999</v>
      </c>
      <c r="BN20">
        <v>335.14800000000002</v>
      </c>
      <c r="BO20">
        <v>448.59699999999998</v>
      </c>
      <c r="BP20">
        <v>378.56</v>
      </c>
    </row>
    <row r="21" spans="1:68" x14ac:dyDescent="0.25">
      <c r="A21" t="s">
        <v>129</v>
      </c>
      <c r="B21" t="s">
        <v>335</v>
      </c>
      <c r="C21">
        <v>1861.499</v>
      </c>
      <c r="D21">
        <v>1011.404</v>
      </c>
      <c r="E21">
        <v>1623.635</v>
      </c>
      <c r="F21">
        <v>1470.41</v>
      </c>
      <c r="G21">
        <v>1720.1969999999999</v>
      </c>
      <c r="H21">
        <v>1534.703</v>
      </c>
      <c r="I21">
        <v>1255.9880000000001</v>
      </c>
      <c r="J21">
        <v>3181.9369999999999</v>
      </c>
      <c r="K21">
        <v>1429.671</v>
      </c>
      <c r="L21">
        <v>823.33199999999999</v>
      </c>
      <c r="M21">
        <v>1146.3599999999999</v>
      </c>
      <c r="N21">
        <v>1903.99</v>
      </c>
      <c r="O21">
        <v>2195.2399999999998</v>
      </c>
      <c r="P21">
        <v>882.34400000000005</v>
      </c>
      <c r="Q21">
        <v>1560.1780000000001</v>
      </c>
      <c r="R21">
        <v>1001.699</v>
      </c>
      <c r="S21">
        <v>1249.903</v>
      </c>
      <c r="T21">
        <v>573.774</v>
      </c>
      <c r="U21">
        <v>2907.48</v>
      </c>
      <c r="V21">
        <v>1244.0820000000001</v>
      </c>
      <c r="W21">
        <v>1638.671</v>
      </c>
      <c r="X21">
        <v>582.33000000000004</v>
      </c>
      <c r="Y21">
        <v>1243.606</v>
      </c>
      <c r="Z21">
        <v>1080.5060000000001</v>
      </c>
      <c r="AA21">
        <v>2047.4079999999999</v>
      </c>
      <c r="AB21">
        <v>2676.569</v>
      </c>
      <c r="AC21">
        <v>829.63900000000001</v>
      </c>
      <c r="AD21">
        <v>1186.3399999999999</v>
      </c>
      <c r="AE21">
        <v>1954.2570000000001</v>
      </c>
      <c r="AF21">
        <v>1529.9590000000001</v>
      </c>
      <c r="AG21">
        <v>1777.6669999999999</v>
      </c>
      <c r="AH21">
        <v>2221.13</v>
      </c>
      <c r="AI21">
        <v>2410.924</v>
      </c>
      <c r="AJ21">
        <v>917.73</v>
      </c>
      <c r="AK21">
        <v>1182.0170000000001</v>
      </c>
      <c r="AL21">
        <v>2449.9380000000001</v>
      </c>
      <c r="AM21">
        <v>905.03899999999999</v>
      </c>
      <c r="AN21">
        <v>1210.3689999999999</v>
      </c>
      <c r="AO21">
        <v>3700.7269999999999</v>
      </c>
      <c r="AP21">
        <v>4757.1459999999997</v>
      </c>
      <c r="AQ21">
        <v>6015.7920000000004</v>
      </c>
      <c r="AR21">
        <v>5327.0230000000001</v>
      </c>
      <c r="AS21">
        <v>1136.2139999999999</v>
      </c>
      <c r="AT21">
        <v>2123.4119999999998</v>
      </c>
      <c r="AU21">
        <v>4703.3789999999999</v>
      </c>
      <c r="AV21">
        <v>2664.7130000000002</v>
      </c>
      <c r="AW21">
        <v>4663.2489999999998</v>
      </c>
      <c r="AX21">
        <v>1050.7539999999999</v>
      </c>
      <c r="AY21">
        <v>2388.2020000000002</v>
      </c>
      <c r="AZ21">
        <v>1594.356</v>
      </c>
      <c r="BA21">
        <v>3258.6640000000002</v>
      </c>
      <c r="BB21">
        <v>2369.444</v>
      </c>
      <c r="BC21">
        <v>3392.7359999999999</v>
      </c>
      <c r="BD21">
        <v>1215.6220000000001</v>
      </c>
      <c r="BE21">
        <v>814.89099999999996</v>
      </c>
      <c r="BF21">
        <v>1305.7329999999999</v>
      </c>
      <c r="BG21">
        <v>2176.3440000000001</v>
      </c>
      <c r="BH21">
        <v>970.649</v>
      </c>
      <c r="BI21">
        <v>2116.346</v>
      </c>
      <c r="BJ21">
        <v>1823.6289999999999</v>
      </c>
      <c r="BK21">
        <v>3700.1819999999998</v>
      </c>
      <c r="BL21">
        <v>1274.915</v>
      </c>
      <c r="BM21">
        <v>4444.6570000000002</v>
      </c>
      <c r="BN21">
        <v>1690.2950000000001</v>
      </c>
      <c r="BO21">
        <v>1257.5029999999999</v>
      </c>
      <c r="BP21">
        <v>1331.95</v>
      </c>
    </row>
    <row r="22" spans="1:68" x14ac:dyDescent="0.25">
      <c r="A22" t="s">
        <v>129</v>
      </c>
      <c r="B22" t="s">
        <v>131</v>
      </c>
      <c r="C22">
        <v>9465.9509999999991</v>
      </c>
      <c r="D22">
        <v>5542.3739999999998</v>
      </c>
      <c r="E22">
        <v>9807.6630000000005</v>
      </c>
      <c r="F22">
        <v>8400.4670000000006</v>
      </c>
      <c r="G22">
        <v>7832.6639999999998</v>
      </c>
      <c r="H22">
        <v>8169.3389999999999</v>
      </c>
      <c r="I22">
        <v>7955.2070000000003</v>
      </c>
      <c r="J22" s="21">
        <v>16539.857</v>
      </c>
      <c r="K22" s="21">
        <v>8761.4930000000004</v>
      </c>
      <c r="L22" s="21">
        <v>5038.04</v>
      </c>
      <c r="M22" s="21">
        <v>5385.7939999999999</v>
      </c>
      <c r="N22" s="21">
        <v>8854.3539999999994</v>
      </c>
      <c r="O22" s="21">
        <v>9841.94</v>
      </c>
      <c r="P22" s="21">
        <v>5812.4409999999998</v>
      </c>
      <c r="Q22">
        <v>9673.4249999999993</v>
      </c>
      <c r="R22">
        <v>6394.1689999999999</v>
      </c>
      <c r="S22">
        <v>6961.3180000000002</v>
      </c>
      <c r="T22">
        <v>3594.259</v>
      </c>
      <c r="U22">
        <v>13736.278</v>
      </c>
      <c r="V22">
        <v>7070.3230000000003</v>
      </c>
      <c r="W22">
        <v>9200.7909999999993</v>
      </c>
      <c r="X22">
        <v>2832.373</v>
      </c>
      <c r="Y22">
        <v>6832.9369999999999</v>
      </c>
      <c r="Z22">
        <v>5403.616</v>
      </c>
      <c r="AA22">
        <v>11877.927</v>
      </c>
      <c r="AB22">
        <v>12227.031999999999</v>
      </c>
      <c r="AC22">
        <v>4982.0240000000003</v>
      </c>
      <c r="AD22">
        <v>6868.5</v>
      </c>
      <c r="AE22">
        <v>8237.3960000000006</v>
      </c>
      <c r="AF22">
        <v>8652.1820000000007</v>
      </c>
      <c r="AG22">
        <v>10086.312</v>
      </c>
      <c r="AH22">
        <v>11687.333000000001</v>
      </c>
      <c r="AI22">
        <v>11378.293</v>
      </c>
      <c r="AJ22">
        <v>5027.2709999999997</v>
      </c>
      <c r="AK22">
        <v>7206.0169999999998</v>
      </c>
      <c r="AL22">
        <v>12360.171</v>
      </c>
      <c r="AM22">
        <v>4692.1189999999997</v>
      </c>
      <c r="AN22">
        <v>6360.4840000000004</v>
      </c>
      <c r="AO22">
        <v>21183.655999999999</v>
      </c>
      <c r="AP22">
        <v>23357.877</v>
      </c>
      <c r="AQ22">
        <v>25841.275000000001</v>
      </c>
      <c r="AR22">
        <v>15613.790999999999</v>
      </c>
      <c r="AS22">
        <v>6649.0479999999998</v>
      </c>
      <c r="AT22">
        <v>12411.675999999999</v>
      </c>
      <c r="AU22">
        <v>16491.596000000001</v>
      </c>
      <c r="AV22">
        <v>11202.538</v>
      </c>
      <c r="AW22">
        <v>19241.026999999998</v>
      </c>
      <c r="AX22">
        <v>5871.9769999999999</v>
      </c>
      <c r="AY22">
        <v>15025.241</v>
      </c>
      <c r="AZ22">
        <v>8446.0679999999993</v>
      </c>
      <c r="BA22">
        <v>14913.083000000001</v>
      </c>
      <c r="BB22">
        <v>12170.35</v>
      </c>
      <c r="BC22">
        <v>14091.796</v>
      </c>
      <c r="BD22">
        <v>6321.6310000000003</v>
      </c>
      <c r="BE22">
        <v>4181.0789999999997</v>
      </c>
      <c r="BF22">
        <v>6434.6530000000002</v>
      </c>
      <c r="BG22">
        <v>12552.079</v>
      </c>
      <c r="BH22">
        <v>5874.3670000000002</v>
      </c>
      <c r="BI22">
        <v>8890.3760000000002</v>
      </c>
      <c r="BJ22">
        <v>8322.5139999999992</v>
      </c>
      <c r="BK22">
        <v>12628.800999999999</v>
      </c>
      <c r="BL22">
        <v>6946.2929999999997</v>
      </c>
      <c r="BM22">
        <v>14440.328</v>
      </c>
      <c r="BN22">
        <v>8102.0680000000002</v>
      </c>
      <c r="BO22">
        <v>6271.3220000000001</v>
      </c>
      <c r="BP22">
        <v>8818.4169999999995</v>
      </c>
    </row>
    <row r="23" spans="1:68" x14ac:dyDescent="0.25">
      <c r="A23" s="19" t="s">
        <v>129</v>
      </c>
      <c r="B23" s="19" t="s">
        <v>132</v>
      </c>
      <c r="C23" s="19">
        <v>1968.415</v>
      </c>
      <c r="D23" s="19">
        <v>1773.4880000000001</v>
      </c>
      <c r="E23" s="19">
        <v>1868.152</v>
      </c>
      <c r="F23" s="19">
        <v>1819.9459999999999</v>
      </c>
      <c r="G23" s="19">
        <v>1859.942</v>
      </c>
      <c r="H23" s="19">
        <v>1904.17</v>
      </c>
      <c r="I23" s="19">
        <v>1904.806</v>
      </c>
      <c r="J23" s="19">
        <v>1815.7909999999999</v>
      </c>
      <c r="K23" s="19">
        <v>1919.307</v>
      </c>
      <c r="L23" s="19">
        <v>2092.9679999999998</v>
      </c>
      <c r="M23" s="19">
        <v>1616.62</v>
      </c>
      <c r="N23" s="19">
        <v>1809.181</v>
      </c>
      <c r="O23" s="19">
        <v>1806.8789999999999</v>
      </c>
      <c r="P23" s="19">
        <v>1690.6130000000001</v>
      </c>
      <c r="Q23" s="19">
        <v>1952.3209999999999</v>
      </c>
      <c r="R23" s="19">
        <v>1532.0920000000001</v>
      </c>
      <c r="S23" s="19">
        <v>2090.4389999999999</v>
      </c>
      <c r="T23" s="19">
        <v>1834.5060000000001</v>
      </c>
      <c r="U23" s="19">
        <v>2370.2049999999999</v>
      </c>
      <c r="V23" s="19">
        <v>1926.6210000000001</v>
      </c>
      <c r="W23" s="19">
        <v>1842.3910000000001</v>
      </c>
      <c r="X23" s="19">
        <v>1595.4190000000001</v>
      </c>
      <c r="Y23" s="19">
        <v>1539.9169999999999</v>
      </c>
      <c r="Z23" s="19">
        <v>1592.7929999999999</v>
      </c>
      <c r="AA23" s="19">
        <v>1953.047</v>
      </c>
      <c r="AB23" s="19">
        <v>2232.8029999999999</v>
      </c>
      <c r="AC23" s="19">
        <v>1485.992</v>
      </c>
      <c r="AD23" s="19">
        <v>1874.164</v>
      </c>
      <c r="AE23" s="19">
        <v>2279.7460000000001</v>
      </c>
      <c r="AF23" s="19">
        <v>2018.386</v>
      </c>
      <c r="AG23" s="19">
        <v>2067.1860000000001</v>
      </c>
      <c r="AH23" s="19">
        <v>1779.597</v>
      </c>
      <c r="AI23" s="19">
        <v>2663.6120000000001</v>
      </c>
      <c r="AJ23" s="19">
        <v>1870.0150000000001</v>
      </c>
      <c r="AK23" s="19">
        <v>2255.0819999999999</v>
      </c>
      <c r="AL23" s="19">
        <v>2122.366</v>
      </c>
      <c r="AM23" s="19">
        <v>1599.7739999999999</v>
      </c>
      <c r="AN23" s="19">
        <v>2455.0320000000002</v>
      </c>
      <c r="AO23" s="19">
        <v>2035.8530000000001</v>
      </c>
      <c r="AP23" s="19">
        <v>2031.848</v>
      </c>
      <c r="AQ23" s="19">
        <v>2374.433</v>
      </c>
      <c r="AR23" s="19">
        <v>2123.8560000000002</v>
      </c>
      <c r="AS23" s="19">
        <v>1949.434</v>
      </c>
      <c r="AT23" s="19">
        <v>2086.2579999999998</v>
      </c>
      <c r="AU23" s="19">
        <v>2193.1439999999998</v>
      </c>
      <c r="AV23" s="19">
        <v>2224.85</v>
      </c>
      <c r="AW23" s="19">
        <v>2148.3009999999999</v>
      </c>
      <c r="AX23" s="19">
        <v>2332.5790000000002</v>
      </c>
      <c r="AY23" s="19">
        <v>2266.2269999999999</v>
      </c>
      <c r="AZ23" s="19">
        <v>2201.5740000000001</v>
      </c>
      <c r="BA23" s="19">
        <v>2160.5259999999998</v>
      </c>
      <c r="BB23" s="19">
        <v>2252.6419999999998</v>
      </c>
      <c r="BC23" s="19">
        <v>2494.1909999999998</v>
      </c>
      <c r="BD23" s="19">
        <v>2668.1350000000002</v>
      </c>
      <c r="BE23" s="19">
        <v>2292.1309999999999</v>
      </c>
      <c r="BF23" s="19">
        <v>2420.1260000000002</v>
      </c>
      <c r="BG23" s="19">
        <v>2692.9169999999999</v>
      </c>
      <c r="BH23" s="19">
        <v>2424.558</v>
      </c>
      <c r="BI23" s="19">
        <v>2610.1610000000001</v>
      </c>
      <c r="BJ23" s="19">
        <v>2397.3209999999999</v>
      </c>
      <c r="BK23" s="19">
        <v>1866.077</v>
      </c>
      <c r="BL23" s="19">
        <v>1652.6479999999999</v>
      </c>
      <c r="BM23" s="19">
        <v>2210.788</v>
      </c>
      <c r="BN23" s="19">
        <v>1876.309</v>
      </c>
      <c r="BO23" s="19">
        <v>2279.6480000000001</v>
      </c>
      <c r="BP23" s="19">
        <v>2369.136</v>
      </c>
    </row>
    <row r="24" spans="1:68" x14ac:dyDescent="0.25">
      <c r="A24" s="19" t="s">
        <v>134</v>
      </c>
      <c r="B24" s="19" t="s">
        <v>133</v>
      </c>
      <c r="C24" s="19">
        <v>2593.973</v>
      </c>
      <c r="D24" s="19">
        <v>2769.2429999999999</v>
      </c>
      <c r="E24" s="19">
        <v>2665.8029999999999</v>
      </c>
      <c r="F24" s="19">
        <v>2355.451</v>
      </c>
      <c r="G24" s="19">
        <v>2535.7629999999999</v>
      </c>
      <c r="H24" s="19">
        <v>2104.3530000000001</v>
      </c>
      <c r="I24" s="19">
        <v>2524.8609999999999</v>
      </c>
      <c r="J24" s="19">
        <v>1922.711</v>
      </c>
      <c r="K24" s="19">
        <v>2521.3829999999998</v>
      </c>
      <c r="L24" s="19">
        <v>2996.116</v>
      </c>
      <c r="M24" s="19">
        <v>2362.991</v>
      </c>
      <c r="N24" s="19">
        <v>2267.846</v>
      </c>
      <c r="O24" s="19">
        <v>2369.6759999999999</v>
      </c>
      <c r="P24" s="19">
        <v>2323.643</v>
      </c>
      <c r="Q24" s="19">
        <v>2517.873</v>
      </c>
      <c r="R24" s="19">
        <v>2005.3109999999999</v>
      </c>
      <c r="S24" s="19">
        <v>2569.8980000000001</v>
      </c>
      <c r="T24" s="19">
        <v>2354.8649999999998</v>
      </c>
      <c r="U24" s="19">
        <v>2851.4270000000001</v>
      </c>
      <c r="V24" s="19">
        <v>2733.5659999999998</v>
      </c>
      <c r="W24" s="19">
        <v>2676.9070000000002</v>
      </c>
      <c r="X24" s="19">
        <v>2293.6089999999999</v>
      </c>
      <c r="Y24" s="19">
        <v>2367.5819999999999</v>
      </c>
      <c r="Z24" s="19">
        <v>2488.1460000000002</v>
      </c>
      <c r="AA24" s="19">
        <v>2444.4859999999999</v>
      </c>
      <c r="AB24" s="19">
        <v>2925.6979999999999</v>
      </c>
      <c r="AC24" s="19">
        <v>2775.7710000000002</v>
      </c>
      <c r="AD24" s="19">
        <v>2591.6089999999999</v>
      </c>
      <c r="AE24" s="19">
        <v>2999.7649999999999</v>
      </c>
      <c r="AF24" s="19">
        <v>3021.9740000000002</v>
      </c>
      <c r="AG24" s="19">
        <v>2815.0810000000001</v>
      </c>
      <c r="AH24" s="19">
        <v>2352.2280000000001</v>
      </c>
      <c r="AI24" s="19">
        <v>3445.1680000000001</v>
      </c>
      <c r="AJ24" s="19">
        <v>2508.17</v>
      </c>
      <c r="AK24" s="19">
        <v>3181.8960000000002</v>
      </c>
      <c r="AL24" s="19">
        <v>3298.386</v>
      </c>
      <c r="AM24" s="19">
        <v>1944.9480000000001</v>
      </c>
      <c r="AN24" s="19">
        <v>3720.0880000000002</v>
      </c>
      <c r="AO24" s="19">
        <v>2993.4009999999998</v>
      </c>
      <c r="AP24" s="19">
        <v>2292.1880000000001</v>
      </c>
      <c r="AQ24" s="19">
        <v>3227.0929999999998</v>
      </c>
      <c r="AR24" s="19">
        <v>2932.1410000000001</v>
      </c>
      <c r="AS24" s="19">
        <v>2759.797</v>
      </c>
      <c r="AT24" s="19">
        <v>2958.8519999999999</v>
      </c>
      <c r="AU24" s="19">
        <v>2830.0349999999999</v>
      </c>
      <c r="AV24" s="19">
        <v>3062.989</v>
      </c>
      <c r="AW24" s="19">
        <v>2981.79</v>
      </c>
      <c r="AX24" s="19">
        <v>3295.931</v>
      </c>
      <c r="AY24" s="19">
        <v>3077.0140000000001</v>
      </c>
      <c r="AZ24" s="19">
        <v>3008.0569999999998</v>
      </c>
      <c r="BA24" s="19">
        <v>2847.7240000000002</v>
      </c>
      <c r="BB24" s="19">
        <v>3117.2</v>
      </c>
      <c r="BC24" s="19">
        <v>4123.0870000000004</v>
      </c>
      <c r="BD24" s="19">
        <v>3898.098</v>
      </c>
      <c r="BE24" s="19">
        <v>3371.7510000000002</v>
      </c>
      <c r="BF24" s="19">
        <v>3955.7620000000002</v>
      </c>
      <c r="BG24" s="19">
        <v>4247.9189999999999</v>
      </c>
      <c r="BH24" s="19">
        <v>3937.752</v>
      </c>
      <c r="BI24" s="19">
        <v>3792.4490000000001</v>
      </c>
      <c r="BJ24" s="19">
        <v>3384.819</v>
      </c>
      <c r="BK24" s="19">
        <v>3027.4009999999998</v>
      </c>
      <c r="BL24" s="19">
        <v>2745.04</v>
      </c>
      <c r="BM24" s="19">
        <v>2905.2959999999998</v>
      </c>
      <c r="BN24" s="19">
        <v>2499.913</v>
      </c>
      <c r="BO24" s="19">
        <v>3441.5810000000001</v>
      </c>
      <c r="BP24" s="19">
        <v>3598.1489999999999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CR226"/>
  <sheetViews>
    <sheetView tabSelected="1" topLeftCell="A19" zoomScale="70" zoomScaleNormal="70" workbookViewId="0">
      <selection activeCell="D67" sqref="D67"/>
    </sheetView>
  </sheetViews>
  <sheetFormatPr baseColWidth="10" defaultRowHeight="15" x14ac:dyDescent="0.25"/>
  <cols>
    <col min="1" max="1" width="31.140625" customWidth="1"/>
    <col min="2" max="2" width="34.140625" customWidth="1"/>
    <col min="3" max="3" width="22.28515625" customWidth="1"/>
    <col min="4" max="65" width="25.5703125" bestFit="1" customWidth="1"/>
    <col min="66" max="69" width="24.42578125" bestFit="1" customWidth="1"/>
  </cols>
  <sheetData>
    <row r="1" spans="1:69" ht="15.75" x14ac:dyDescent="0.25">
      <c r="A1" s="67" t="s">
        <v>327</v>
      </c>
      <c r="B1" s="67"/>
      <c r="C1" s="67"/>
      <c r="D1" s="41" t="s">
        <v>403</v>
      </c>
      <c r="E1" s="41" t="s">
        <v>404</v>
      </c>
      <c r="F1" s="41" t="s">
        <v>405</v>
      </c>
      <c r="G1" s="41" t="s">
        <v>406</v>
      </c>
      <c r="H1" s="41" t="s">
        <v>407</v>
      </c>
      <c r="I1" s="41" t="s">
        <v>408</v>
      </c>
      <c r="J1" s="41" t="s">
        <v>409</v>
      </c>
      <c r="K1" s="41" t="s">
        <v>410</v>
      </c>
      <c r="L1" s="41" t="s">
        <v>411</v>
      </c>
      <c r="M1" s="41" t="s">
        <v>412</v>
      </c>
      <c r="N1" s="41" t="s">
        <v>413</v>
      </c>
      <c r="O1" s="41" t="s">
        <v>414</v>
      </c>
      <c r="P1" s="41" t="s">
        <v>415</v>
      </c>
      <c r="Q1" s="41" t="s">
        <v>416</v>
      </c>
      <c r="R1" s="41" t="s">
        <v>417</v>
      </c>
      <c r="S1" s="42" t="s">
        <v>418</v>
      </c>
      <c r="T1" s="42" t="s">
        <v>419</v>
      </c>
      <c r="U1" s="42" t="s">
        <v>420</v>
      </c>
      <c r="V1" s="42" t="s">
        <v>421</v>
      </c>
      <c r="W1" s="42" t="s">
        <v>422</v>
      </c>
      <c r="X1" s="42" t="s">
        <v>423</v>
      </c>
      <c r="Y1" s="42" t="s">
        <v>424</v>
      </c>
      <c r="Z1" s="42" t="s">
        <v>425</v>
      </c>
      <c r="AA1" s="42" t="s">
        <v>426</v>
      </c>
      <c r="AB1" s="42" t="s">
        <v>427</v>
      </c>
      <c r="AC1" s="42" t="s">
        <v>428</v>
      </c>
      <c r="AD1" s="42" t="s">
        <v>429</v>
      </c>
      <c r="AE1" s="42" t="s">
        <v>430</v>
      </c>
      <c r="AF1" s="42" t="s">
        <v>431</v>
      </c>
      <c r="AG1" s="42" t="s">
        <v>432</v>
      </c>
      <c r="AH1" s="42" t="s">
        <v>433</v>
      </c>
      <c r="AI1" s="42" t="s">
        <v>434</v>
      </c>
      <c r="AJ1" s="42" t="s">
        <v>435</v>
      </c>
      <c r="AK1" s="42" t="s">
        <v>436</v>
      </c>
      <c r="AL1" s="42" t="s">
        <v>437</v>
      </c>
      <c r="AM1" s="42" t="s">
        <v>438</v>
      </c>
      <c r="AN1" s="42" t="s">
        <v>439</v>
      </c>
      <c r="AO1" s="42" t="s">
        <v>440</v>
      </c>
      <c r="AP1" s="42" t="s">
        <v>441</v>
      </c>
      <c r="AQ1" s="42" t="s">
        <v>442</v>
      </c>
      <c r="AR1" s="42" t="s">
        <v>443</v>
      </c>
      <c r="AS1" s="42" t="s">
        <v>444</v>
      </c>
      <c r="AT1" s="42" t="s">
        <v>445</v>
      </c>
      <c r="AU1" s="42" t="s">
        <v>446</v>
      </c>
      <c r="AV1" s="42" t="s">
        <v>447</v>
      </c>
      <c r="AW1" s="42" t="s">
        <v>448</v>
      </c>
      <c r="AX1" s="42" t="s">
        <v>449</v>
      </c>
      <c r="AY1" s="42" t="s">
        <v>450</v>
      </c>
      <c r="AZ1" s="42" t="s">
        <v>451</v>
      </c>
      <c r="BA1" s="42" t="s">
        <v>452</v>
      </c>
      <c r="BB1" s="42" t="s">
        <v>453</v>
      </c>
      <c r="BC1" s="42" t="s">
        <v>454</v>
      </c>
      <c r="BD1" s="42" t="s">
        <v>455</v>
      </c>
      <c r="BE1" s="42" t="s">
        <v>456</v>
      </c>
      <c r="BF1" s="42" t="s">
        <v>457</v>
      </c>
      <c r="BG1" s="42" t="s">
        <v>458</v>
      </c>
      <c r="BH1" s="42" t="s">
        <v>459</v>
      </c>
      <c r="BI1" s="42" t="s">
        <v>460</v>
      </c>
      <c r="BJ1" s="42" t="s">
        <v>461</v>
      </c>
      <c r="BK1" s="42" t="s">
        <v>462</v>
      </c>
      <c r="BL1" s="42" t="s">
        <v>463</v>
      </c>
      <c r="BM1" s="42" t="s">
        <v>464</v>
      </c>
      <c r="BN1" s="42" t="s">
        <v>465</v>
      </c>
      <c r="BO1" s="42" t="s">
        <v>466</v>
      </c>
      <c r="BP1" s="42" t="s">
        <v>467</v>
      </c>
      <c r="BQ1" s="42" t="s">
        <v>468</v>
      </c>
    </row>
    <row r="2" spans="1:69" x14ac:dyDescent="0.25">
      <c r="A2" s="13" t="s">
        <v>0</v>
      </c>
      <c r="B2" s="5" t="s">
        <v>1</v>
      </c>
      <c r="C2" s="5" t="s">
        <v>135</v>
      </c>
      <c r="D2" s="20" t="s">
        <v>260</v>
      </c>
      <c r="E2" s="20" t="s">
        <v>261</v>
      </c>
      <c r="F2" s="20" t="s">
        <v>262</v>
      </c>
      <c r="G2" s="20" t="s">
        <v>263</v>
      </c>
      <c r="H2" s="20" t="s">
        <v>264</v>
      </c>
      <c r="I2" s="20" t="s">
        <v>265</v>
      </c>
      <c r="J2" s="20" t="s">
        <v>266</v>
      </c>
      <c r="K2" s="20" t="s">
        <v>267</v>
      </c>
      <c r="L2" s="20" t="s">
        <v>268</v>
      </c>
      <c r="M2" s="20" t="s">
        <v>269</v>
      </c>
      <c r="N2" s="20" t="s">
        <v>270</v>
      </c>
      <c r="O2" s="5" t="s">
        <v>271</v>
      </c>
      <c r="P2" s="5" t="s">
        <v>272</v>
      </c>
      <c r="Q2" s="5" t="s">
        <v>273</v>
      </c>
      <c r="R2" s="5" t="s">
        <v>274</v>
      </c>
      <c r="S2" s="5" t="s">
        <v>275</v>
      </c>
      <c r="T2" s="5" t="s">
        <v>276</v>
      </c>
      <c r="U2" s="5" t="s">
        <v>277</v>
      </c>
      <c r="V2" s="5" t="s">
        <v>278</v>
      </c>
      <c r="W2" s="5" t="s">
        <v>279</v>
      </c>
      <c r="X2" s="5" t="s">
        <v>280</v>
      </c>
      <c r="Y2" s="5" t="s">
        <v>281</v>
      </c>
      <c r="Z2" s="5" t="s">
        <v>282</v>
      </c>
      <c r="AA2" s="5" t="s">
        <v>283</v>
      </c>
      <c r="AB2" s="5" t="s">
        <v>284</v>
      </c>
      <c r="AC2" s="5" t="s">
        <v>285</v>
      </c>
      <c r="AD2" s="5" t="s">
        <v>286</v>
      </c>
      <c r="AE2" s="5" t="s">
        <v>287</v>
      </c>
      <c r="AF2" s="5" t="s">
        <v>288</v>
      </c>
      <c r="AG2" s="5" t="s">
        <v>289</v>
      </c>
      <c r="AH2" s="5" t="s">
        <v>290</v>
      </c>
      <c r="AI2" s="5" t="s">
        <v>291</v>
      </c>
      <c r="AJ2" s="5" t="s">
        <v>292</v>
      </c>
      <c r="AK2" s="5" t="s">
        <v>293</v>
      </c>
      <c r="AL2" s="5" t="s">
        <v>294</v>
      </c>
      <c r="AM2" s="5" t="s">
        <v>295</v>
      </c>
      <c r="AN2" s="5" t="s">
        <v>296</v>
      </c>
      <c r="AO2" s="5" t="s">
        <v>297</v>
      </c>
      <c r="AP2" s="5" t="s">
        <v>298</v>
      </c>
      <c r="AQ2" s="5" t="s">
        <v>299</v>
      </c>
      <c r="AR2" s="5" t="s">
        <v>300</v>
      </c>
      <c r="AS2" s="5" t="s">
        <v>301</v>
      </c>
      <c r="AT2" s="5" t="s">
        <v>302</v>
      </c>
      <c r="AU2" s="5" t="s">
        <v>303</v>
      </c>
      <c r="AV2" s="5" t="s">
        <v>304</v>
      </c>
      <c r="AW2" s="5" t="s">
        <v>305</v>
      </c>
      <c r="AX2" s="5" t="s">
        <v>306</v>
      </c>
      <c r="AY2" s="5" t="s">
        <v>307</v>
      </c>
      <c r="AZ2" s="5" t="s">
        <v>308</v>
      </c>
      <c r="BA2" s="5" t="s">
        <v>309</v>
      </c>
      <c r="BB2" s="5" t="s">
        <v>310</v>
      </c>
      <c r="BC2" s="5" t="s">
        <v>311</v>
      </c>
      <c r="BD2" s="5" t="s">
        <v>312</v>
      </c>
      <c r="BE2" s="5" t="s">
        <v>313</v>
      </c>
      <c r="BF2" s="5" t="s">
        <v>314</v>
      </c>
      <c r="BG2" s="5" t="s">
        <v>315</v>
      </c>
      <c r="BH2" s="5" t="s">
        <v>316</v>
      </c>
      <c r="BI2" s="5" t="s">
        <v>317</v>
      </c>
      <c r="BJ2" s="5" t="s">
        <v>318</v>
      </c>
      <c r="BK2" s="5" t="s">
        <v>319</v>
      </c>
      <c r="BL2" s="5" t="s">
        <v>320</v>
      </c>
      <c r="BM2" s="5" t="s">
        <v>321</v>
      </c>
      <c r="BN2" s="5" t="s">
        <v>322</v>
      </c>
      <c r="BO2" s="5" t="s">
        <v>323</v>
      </c>
      <c r="BP2" s="5" t="s">
        <v>324</v>
      </c>
      <c r="BQ2" s="5" t="s">
        <v>325</v>
      </c>
    </row>
    <row r="3" spans="1:69" x14ac:dyDescent="0.25">
      <c r="A3" s="7" t="s">
        <v>3</v>
      </c>
      <c r="B3" s="14" t="s">
        <v>2</v>
      </c>
      <c r="C3" s="8" t="s">
        <v>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x14ac:dyDescent="0.25">
      <c r="A4" s="9" t="s">
        <v>3</v>
      </c>
      <c r="B4" s="15" t="s">
        <v>4</v>
      </c>
      <c r="C4" s="10" t="s">
        <v>2</v>
      </c>
      <c r="D4" s="43">
        <f>IF($C4="(1,2) DG 24:0",('Données brutes POS (Area)'!C4/('Données brutes POS (Area)'!C$3+'Données brutes POS (Area)'!C$17)*50),IF($C4="CAR d3-18:1",('Données brutes POS (Area)'!C4/('Données brutes POS (Area)'!C$28)*7.5)))</f>
        <v>7.7416735462566416E-2</v>
      </c>
      <c r="E4" s="43" t="s">
        <v>326</v>
      </c>
      <c r="F4" s="43">
        <f>IF($C4="(1,2) DG 24:0",('Données brutes POS (Area)'!E4/('Données brutes POS (Area)'!E$3+'Données brutes POS (Area)'!E$17)*50),IF($C4="CAR d3-18:1",('Données brutes POS (Area)'!E4/('Données brutes POS (Area)'!E$28)*7.5)))</f>
        <v>8.5756207695585854E-2</v>
      </c>
      <c r="G4" s="43">
        <f>IF($C4="(1,2) DG 24:0",('Données brutes POS (Area)'!F4/('Données brutes POS (Area)'!F$3+'Données brutes POS (Area)'!F$17)*50),IF($C4="CAR d3-18:1",('Données brutes POS (Area)'!F4/('Données brutes POS (Area)'!F$28)*7.5)))</f>
        <v>4.9933077467342532E-2</v>
      </c>
      <c r="H4" s="43">
        <f>IF($C4="(1,2) DG 24:0",('Données brutes POS (Area)'!G4/('Données brutes POS (Area)'!G$3+'Données brutes POS (Area)'!G$17)*50),IF($C4="CAR d3-18:1",('Données brutes POS (Area)'!G4/('Données brutes POS (Area)'!G$28)*7.5)))</f>
        <v>4.3032660850981737E-2</v>
      </c>
      <c r="I4" s="43">
        <f>IF($C4="(1,2) DG 24:0",('Données brutes POS (Area)'!H4/('Données brutes POS (Area)'!H$3+'Données brutes POS (Area)'!H$17)*50),IF($C4="CAR d3-18:1",('Données brutes POS (Area)'!H4/('Données brutes POS (Area)'!H$28)*7.5)))</f>
        <v>4.5016175735160334E-2</v>
      </c>
      <c r="J4" s="43">
        <f>IF($C4="(1,2) DG 24:0",('Données brutes POS (Area)'!I4/('Données brutes POS (Area)'!I$3+'Données brutes POS (Area)'!I$17)*50),IF($C4="CAR d3-18:1",('Données brutes POS (Area)'!I4/('Données brutes POS (Area)'!I$28)*7.5)))</f>
        <v>5.2509449117175443E-2</v>
      </c>
      <c r="K4" s="43" t="s">
        <v>326</v>
      </c>
      <c r="L4" s="43" t="s">
        <v>326</v>
      </c>
      <c r="M4" s="43" t="s">
        <v>326</v>
      </c>
      <c r="N4" s="43" t="s">
        <v>326</v>
      </c>
      <c r="O4" s="43">
        <f>IF($C4="(1,2) DG 24:0",('Données brutes POS (Area)'!N4/('Données brutes POS (Area)'!N$3+'Données brutes POS (Area)'!N$17)*50),IF($C4="CAR d3-18:1",('Données brutes POS (Area)'!N4/('Données brutes POS (Area)'!N$28)*7.5)))</f>
        <v>5.5672734937663011E-2</v>
      </c>
      <c r="P4" s="43">
        <f>IF($C4="(1,2) DG 24:0",('Données brutes POS (Area)'!O4/('Données brutes POS (Area)'!O$3+'Données brutes POS (Area)'!O$17)*50),IF($C4="CAR d3-18:1",('Données brutes POS (Area)'!O4/('Données brutes POS (Area)'!O$28)*7.5)))</f>
        <v>5.8228668346102117E-2</v>
      </c>
      <c r="Q4" s="43" t="s">
        <v>326</v>
      </c>
      <c r="R4" s="43">
        <f>IF($C4="(1,2) DG 24:0",('Données brutes POS (Area)'!Q4/('Données brutes POS (Area)'!Q$3+'Données brutes POS (Area)'!Q$17)*50),IF($C4="CAR d3-18:1",('Données brutes POS (Area)'!Q4/('Données brutes POS (Area)'!Q$28)*7.5)))</f>
        <v>4.540335102462327E-2</v>
      </c>
      <c r="S4" s="43" t="s">
        <v>326</v>
      </c>
      <c r="T4" s="43">
        <f>IF($C4="(1,2) DG 24:0",('Données brutes POS (Area)'!S4/('Données brutes POS (Area)'!S$3+'Données brutes POS (Area)'!S$17)*50),IF($C4="CAR d3-18:1",('Données brutes POS (Area)'!S4/('Données brutes POS (Area)'!S$28)*7.5)))</f>
        <v>3.3550081419489168E-2</v>
      </c>
      <c r="U4" s="43" t="s">
        <v>326</v>
      </c>
      <c r="V4" s="43">
        <f>IF($C4="(1,2) DG 24:0",('Données brutes POS (Area)'!U4/('Données brutes POS (Area)'!U$3+'Données brutes POS (Area)'!U$17)*50),IF($C4="CAR d3-18:1",('Données brutes POS (Area)'!U4/('Données brutes POS (Area)'!U$28)*7.5)))</f>
        <v>7.3102768147177824E-2</v>
      </c>
      <c r="W4" s="43">
        <f>IF($C4="(1,2) DG 24:0",('Données brutes POS (Area)'!V4/('Données brutes POS (Area)'!V$3+'Données brutes POS (Area)'!V$17)*50),IF($C4="CAR d3-18:1",('Données brutes POS (Area)'!V4/('Données brutes POS (Area)'!V$28)*7.5)))</f>
        <v>4.5019543849673493E-2</v>
      </c>
      <c r="X4" s="43">
        <f>IF($C4="(1,2) DG 24:0",('Données brutes POS (Area)'!W4/('Données brutes POS (Area)'!W$3+'Données brutes POS (Area)'!W$17)*50),IF($C4="CAR d3-18:1",('Données brutes POS (Area)'!W4/('Données brutes POS (Area)'!W$28)*7.5)))</f>
        <v>0.12289800386686693</v>
      </c>
      <c r="Y4" s="43" t="s">
        <v>326</v>
      </c>
      <c r="Z4" s="43">
        <f>IF($C4="(1,2) DG 24:0",('Données brutes POS (Area)'!Y4/('Données brutes POS (Area)'!Y$3+'Données brutes POS (Area)'!Y$17)*50),IF($C4="CAR d3-18:1",('Données brutes POS (Area)'!Y4/('Données brutes POS (Area)'!Y$28)*7.5)))</f>
        <v>3.8083195381681055E-2</v>
      </c>
      <c r="AA4" s="43">
        <f>IF($C4="(1,2) DG 24:0",('Données brutes POS (Area)'!Z4/('Données brutes POS (Area)'!Z$3+'Données brutes POS (Area)'!Z$17)*50),IF($C4="CAR d3-18:1",('Données brutes POS (Area)'!Z4/('Données brutes POS (Area)'!Z$28)*7.5)))</f>
        <v>3.7459099605770797E-2</v>
      </c>
      <c r="AB4" s="43">
        <f>IF($C4="(1,2) DG 24:0",('Données brutes POS (Area)'!AA4/('Données brutes POS (Area)'!AA$3+'Données brutes POS (Area)'!AA$17)*50),IF($C4="CAR d3-18:1",('Données brutes POS (Area)'!AA4/('Données brutes POS (Area)'!AA$28)*7.5)))</f>
        <v>3.1676101265048211E-2</v>
      </c>
      <c r="AC4" s="43">
        <f>IF($C4="(1,2) DG 24:0",('Données brutes POS (Area)'!AB4/('Données brutes POS (Area)'!AB$3+'Données brutes POS (Area)'!AB$17)*50),IF($C4="CAR d3-18:1",('Données brutes POS (Area)'!AB4/('Données brutes POS (Area)'!AB$28)*7.5)))</f>
        <v>0.1362087573370252</v>
      </c>
      <c r="AD4" s="43">
        <f>IF($C4="(1,2) DG 24:0",('Données brutes POS (Area)'!AC4/('Données brutes POS (Area)'!AC$3+'Données brutes POS (Area)'!AC$17)*50),IF($C4="CAR d3-18:1",('Données brutes POS (Area)'!AC4/('Données brutes POS (Area)'!AC$28)*7.5)))</f>
        <v>0.10472540191101534</v>
      </c>
      <c r="AE4" s="43" t="e">
        <f>IF($C4="(1,2) DG 24:0",('Données brutes POS (Area)'!AD4/('Données brutes POS (Area)'!AD$3+'Données brutes POS (Area)'!AD$17)*50),IF($C4="CAR d3-18:1",('Données brutes POS (Area)'!AD4/('Données brutes POS (Area)'!AD$28)*7.5)))</f>
        <v>#VALUE!</v>
      </c>
      <c r="AF4" s="43">
        <f>IF($C4="(1,2) DG 24:0",('Données brutes POS (Area)'!AE4/('Données brutes POS (Area)'!AE$3+'Données brutes POS (Area)'!AE$17)*50),IF($C4="CAR d3-18:1",('Données brutes POS (Area)'!AE4/('Données brutes POS (Area)'!AE$28)*7.5)))</f>
        <v>4.8220104527495478E-2</v>
      </c>
      <c r="AG4" s="43" t="e">
        <f>IF($C4="(1,2) DG 24:0",('Données brutes POS (Area)'!AF4/('Données brutes POS (Area)'!AF$3+'Données brutes POS (Area)'!AF$17)*50),IF($C4="CAR d3-18:1",('Données brutes POS (Area)'!AF4/('Données brutes POS (Area)'!AF$28)*7.5)))</f>
        <v>#VALUE!</v>
      </c>
      <c r="AH4" s="43">
        <f>IF($C4="(1,2) DG 24:0",('Données brutes POS (Area)'!AG4/('Données brutes POS (Area)'!AG$3+'Données brutes POS (Area)'!AG$17)*50),IF($C4="CAR d3-18:1",('Données brutes POS (Area)'!AG4/('Données brutes POS (Area)'!AG$28)*7.5)))</f>
        <v>2.7016130910963457E-2</v>
      </c>
      <c r="AI4" s="43">
        <f>IF($C4="(1,2) DG 24:0",('Données brutes POS (Area)'!AH4/('Données brutes POS (Area)'!AH$3+'Données brutes POS (Area)'!AH$17)*50),IF($C4="CAR d3-18:1",('Données brutes POS (Area)'!AH4/('Données brutes POS (Area)'!AH$28)*7.5)))</f>
        <v>0.12251815455434573</v>
      </c>
      <c r="AJ4" s="43" t="e">
        <f>IF($C4="(1,2) DG 24:0",('Données brutes POS (Area)'!AI4/('Données brutes POS (Area)'!AI$3+'Données brutes POS (Area)'!AI$17)*50),IF($C4="CAR d3-18:1",('Données brutes POS (Area)'!AI4/('Données brutes POS (Area)'!AI$28)*7.5)))</f>
        <v>#VALUE!</v>
      </c>
      <c r="AK4" s="43" t="e">
        <f>IF($C4="(1,2) DG 24:0",('Données brutes POS (Area)'!AJ4/('Données brutes POS (Area)'!AJ$3+'Données brutes POS (Area)'!AJ$17)*50),IF($C4="CAR d3-18:1",('Données brutes POS (Area)'!AJ4/('Données brutes POS (Area)'!AJ$28)*7.5)))</f>
        <v>#VALUE!</v>
      </c>
      <c r="AL4" s="43" t="e">
        <f>IF($C4="(1,2) DG 24:0",('Données brutes POS (Area)'!AK4/('Données brutes POS (Area)'!AK$3+'Données brutes POS (Area)'!AK$17)*50),IF($C4="CAR d3-18:1",('Données brutes POS (Area)'!AK4/('Données brutes POS (Area)'!AK$28)*7.5)))</f>
        <v>#VALUE!</v>
      </c>
      <c r="AM4" s="43">
        <f>IF($C4="(1,2) DG 24:0",('Données brutes POS (Area)'!AL4/('Données brutes POS (Area)'!AL$3+'Données brutes POS (Area)'!AL$17)*50),IF($C4="CAR d3-18:1",('Données brutes POS (Area)'!AL4/('Données brutes POS (Area)'!AL$28)*7.5)))</f>
        <v>7.9353204283075685E-2</v>
      </c>
      <c r="AN4" s="43">
        <f>IF($C4="(1,2) DG 24:0",('Données brutes POS (Area)'!AM4/('Données brutes POS (Area)'!AM$3+'Données brutes POS (Area)'!AM$17)*50),IF($C4="CAR d3-18:1",('Données brutes POS (Area)'!AM4/('Données brutes POS (Area)'!AM$28)*7.5)))</f>
        <v>7.9883218203431555E-2</v>
      </c>
      <c r="AO4" s="43">
        <f>IF($C4="(1,2) DG 24:0",('Données brutes POS (Area)'!AN4/('Données brutes POS (Area)'!AN$3+'Données brutes POS (Area)'!AN$17)*50),IF($C4="CAR d3-18:1",('Données brutes POS (Area)'!AN4/('Données brutes POS (Area)'!AN$28)*7.5)))</f>
        <v>8.7733252735983758E-2</v>
      </c>
      <c r="AP4" s="43">
        <f>IF($C4="(1,2) DG 24:0",('Données brutes POS (Area)'!AO4/('Données brutes POS (Area)'!AO$3+'Données brutes POS (Area)'!AO$17)*50),IF($C4="CAR d3-18:1",('Données brutes POS (Area)'!AO4/('Données brutes POS (Area)'!AO$28)*7.5)))</f>
        <v>6.2806642586654374E-2</v>
      </c>
      <c r="AQ4" s="43" t="e">
        <f>IF($C4="(1,2) DG 24:0",('Données brutes POS (Area)'!AP4/('Données brutes POS (Area)'!AP$3+'Données brutes POS (Area)'!AP$17)*50),IF($C4="CAR d3-18:1",('Données brutes POS (Area)'!AP4/('Données brutes POS (Area)'!AP$28)*7.5)))</f>
        <v>#VALUE!</v>
      </c>
      <c r="AR4" s="43">
        <f>IF($C4="(1,2) DG 24:0",('Données brutes POS (Area)'!AQ4/('Données brutes POS (Area)'!AQ$3+'Données brutes POS (Area)'!AQ$17)*50),IF($C4="CAR d3-18:1",('Données brutes POS (Area)'!AQ4/('Données brutes POS (Area)'!AQ$28)*7.5)))</f>
        <v>0.32974613077107345</v>
      </c>
      <c r="AS4" s="43">
        <f>IF($C4="(1,2) DG 24:0",('Données brutes POS (Area)'!AR4/('Données brutes POS (Area)'!AR$3+'Données brutes POS (Area)'!AR$17)*50),IF($C4="CAR d3-18:1",('Données brutes POS (Area)'!AR4/('Données brutes POS (Area)'!AR$28)*7.5)))</f>
        <v>7.039478587573518E-2</v>
      </c>
      <c r="AT4" s="43" t="s">
        <v>326</v>
      </c>
      <c r="AU4" s="43">
        <f>IF($C4="(1,2) DG 24:0",('Données brutes POS (Area)'!AT4/('Données brutes POS (Area)'!AT$3+'Données brutes POS (Area)'!AT$17)*50),IF($C4="CAR d3-18:1",('Données brutes POS (Area)'!AT4/('Données brutes POS (Area)'!AT$28)*7.5)))</f>
        <v>8.1375330101461696E-2</v>
      </c>
      <c r="AV4" s="43">
        <f>IF($C4="(1,2) DG 24:0",('Données brutes POS (Area)'!AU4/('Données brutes POS (Area)'!AU$3+'Données brutes POS (Area)'!AU$17)*50),IF($C4="CAR d3-18:1",('Données brutes POS (Area)'!AU4/('Données brutes POS (Area)'!AU$28)*7.5)))</f>
        <v>4.9754965240794854E-2</v>
      </c>
      <c r="AW4" s="43">
        <f>IF($C4="(1,2) DG 24:0",('Données brutes POS (Area)'!AV4/('Données brutes POS (Area)'!AV$3+'Données brutes POS (Area)'!AV$17)*50),IF($C4="CAR d3-18:1",('Données brutes POS (Area)'!AV4/('Données brutes POS (Area)'!AV$28)*7.5)))</f>
        <v>0.15093402094236599</v>
      </c>
      <c r="AX4" s="43">
        <f>IF($C4="(1,2) DG 24:0",('Données brutes POS (Area)'!AW4/('Données brutes POS (Area)'!AW$3+'Données brutes POS (Area)'!AW$17)*50),IF($C4="CAR d3-18:1",('Données brutes POS (Area)'!AW4/('Données brutes POS (Area)'!AW$28)*7.5)))</f>
        <v>0.11706299938537623</v>
      </c>
      <c r="AY4" s="43">
        <f>IF($C4="(1,2) DG 24:0",('Données brutes POS (Area)'!AX4/('Données brutes POS (Area)'!AX$3+'Données brutes POS (Area)'!AX$17)*50),IF($C4="CAR d3-18:1",('Données brutes POS (Area)'!AX4/('Données brutes POS (Area)'!AX$28)*7.5)))</f>
        <v>9.2953738996394114E-2</v>
      </c>
      <c r="AZ4" s="43">
        <f>IF($C4="(1,2) DG 24:0",('Données brutes POS (Area)'!AY4/('Données brutes POS (Area)'!AY$3+'Données brutes POS (Area)'!AY$17)*50),IF($C4="CAR d3-18:1",('Données brutes POS (Area)'!AY4/('Données brutes POS (Area)'!AY$28)*7.5)))</f>
        <v>0.17317050468568654</v>
      </c>
      <c r="BA4" s="43">
        <f>IF($C4="(1,2) DG 24:0",('Données brutes POS (Area)'!AZ4/('Données brutes POS (Area)'!AZ$3+'Données brutes POS (Area)'!AZ$17)*50),IF($C4="CAR d3-18:1",('Données brutes POS (Area)'!AZ4/('Données brutes POS (Area)'!AZ$28)*7.5)))</f>
        <v>0.31644331524705277</v>
      </c>
      <c r="BB4" s="43">
        <f>IF($C4="(1,2) DG 24:0",('Données brutes POS (Area)'!BA4/('Données brutes POS (Area)'!BA$3+'Données brutes POS (Area)'!BA$17)*50),IF($C4="CAR d3-18:1",('Données brutes POS (Area)'!BA4/('Données brutes POS (Area)'!BA$28)*7.5)))</f>
        <v>0.17743306548352603</v>
      </c>
      <c r="BC4" s="43">
        <f>IF($C4="(1,2) DG 24:0",('Données brutes POS (Area)'!BB4/('Données brutes POS (Area)'!BB$3+'Données brutes POS (Area)'!BB$17)*50),IF($C4="CAR d3-18:1",('Données brutes POS (Area)'!BB4/('Données brutes POS (Area)'!BB$28)*7.5)))</f>
        <v>0.17946223408325687</v>
      </c>
      <c r="BD4" s="43">
        <f>IF($C4="(1,2) DG 24:0",('Données brutes POS (Area)'!BC4/('Données brutes POS (Area)'!BC$3+'Données brutes POS (Area)'!BC$17)*50),IF($C4="CAR d3-18:1",('Données brutes POS (Area)'!BC4/('Données brutes POS (Area)'!BC$28)*7.5)))</f>
        <v>0.68263230833451094</v>
      </c>
      <c r="BE4" s="43">
        <f>IF($C4="(1,2) DG 24:0",('Données brutes POS (Area)'!BD4/('Données brutes POS (Area)'!BD$3+'Données brutes POS (Area)'!BD$17)*50),IF($C4="CAR d3-18:1",('Données brutes POS (Area)'!BD4/('Données brutes POS (Area)'!BD$28)*7.5)))</f>
        <v>5.5525924388137464E-2</v>
      </c>
      <c r="BF4" s="43" t="s">
        <v>326</v>
      </c>
      <c r="BG4" s="43">
        <f>IF($C4="(1,2) DG 24:0",('Données brutes POS (Area)'!BF4/('Données brutes POS (Area)'!BF$3+'Données brutes POS (Area)'!BF$17)*50),IF($C4="CAR d3-18:1",('Données brutes POS (Area)'!BF4/('Données brutes POS (Area)'!BF$28)*7.5)))</f>
        <v>0.1628183819396869</v>
      </c>
      <c r="BH4" s="43" t="s">
        <v>326</v>
      </c>
      <c r="BI4" s="43" t="s">
        <v>326</v>
      </c>
      <c r="BJ4" s="43">
        <f>IF($C4="(1,2) DG 24:0",('Données brutes POS (Area)'!BI4/('Données brutes POS (Area)'!BI$3+'Données brutes POS (Area)'!BI$17)*50),IF($C4="CAR d3-18:1",('Données brutes POS (Area)'!BI4/('Données brutes POS (Area)'!BI$28)*7.5)))</f>
        <v>8.1728063338466772E-2</v>
      </c>
      <c r="BK4" s="43">
        <f>IF($C4="(1,2) DG 24:0",('Données brutes POS (Area)'!BJ4/('Données brutes POS (Area)'!BJ$3+'Données brutes POS (Area)'!BJ$17)*50),IF($C4="CAR d3-18:1",('Données brutes POS (Area)'!BJ4/('Données brutes POS (Area)'!BJ$28)*7.5)))</f>
        <v>0.51870883388008771</v>
      </c>
      <c r="BL4" s="43">
        <f>IF($C4="(1,2) DG 24:0",('Données brutes POS (Area)'!BK4/('Données brutes POS (Area)'!BK$3+'Données brutes POS (Area)'!BK$17)*50),IF($C4="CAR d3-18:1",('Données brutes POS (Area)'!BK4/('Données brutes POS (Area)'!BK$28)*7.5)))</f>
        <v>0.41038979887041982</v>
      </c>
      <c r="BM4" s="43">
        <f>IF($C4="(1,2) DG 24:0",('Données brutes POS (Area)'!BL4/('Données brutes POS (Area)'!BL$3+'Données brutes POS (Area)'!BL$17)*50),IF($C4="CAR d3-18:1",('Données brutes POS (Area)'!BL4/('Données brutes POS (Area)'!BL$28)*7.5)))</f>
        <v>0.11592483046261122</v>
      </c>
      <c r="BN4" s="43">
        <f>IF($C4="(1,2) DG 24:0",('Données brutes POS (Area)'!BM4/('Données brutes POS (Area)'!BM$3+'Données brutes POS (Area)'!BM$17)*50),IF($C4="CAR d3-18:1",('Données brutes POS (Area)'!BM4/('Données brutes POS (Area)'!BM$28)*7.5)))</f>
        <v>0.11948151708723448</v>
      </c>
      <c r="BO4" s="43">
        <f>IF($C4="(1,2) DG 24:0",('Données brutes POS (Area)'!BN4/('Données brutes POS (Area)'!BN$3+'Données brutes POS (Area)'!BN$17)*50),IF($C4="CAR d3-18:1",('Données brutes POS (Area)'!BN4/('Données brutes POS (Area)'!BN$28)*7.5)))</f>
        <v>7.2654876680419159E-2</v>
      </c>
      <c r="BP4" s="43">
        <f>IF($C4="(1,2) DG 24:0",('Données brutes POS (Area)'!BO4/('Données brutes POS (Area)'!BO$3+'Données brutes POS (Area)'!BO$17)*50),IF($C4="CAR d3-18:1",('Données brutes POS (Area)'!BO4/('Données brutes POS (Area)'!BO$28)*7.5)))</f>
        <v>8.8505313821053602E-2</v>
      </c>
      <c r="BQ4" s="43">
        <f>IF($C4="(1,2) DG 24:0",('Données brutes POS (Area)'!BP4/('Données brutes POS (Area)'!BP$3+'Données brutes POS (Area)'!BP$17)*50),IF($C4="CAR d3-18:1",('Données brutes POS (Area)'!BP4/('Données brutes POS (Area)'!BP$28)*7.5)))</f>
        <v>0.14528414467796519</v>
      </c>
    </row>
    <row r="5" spans="1:69" x14ac:dyDescent="0.25">
      <c r="A5" s="11" t="s">
        <v>3</v>
      </c>
      <c r="B5" s="16" t="s">
        <v>5</v>
      </c>
      <c r="C5" s="12" t="s">
        <v>2</v>
      </c>
      <c r="D5" s="44">
        <f>IF($C5="(1,2) DG 24:0",('Données brutes POS (Area)'!C5/('Données brutes POS (Area)'!C$3+'Données brutes POS (Area)'!C$17)*50),IF($C5="CAR d3-18:1",('Données brutes POS (Area)'!C5/('Données brutes POS (Area)'!C$28)*7.5)))</f>
        <v>1.1959075254114855</v>
      </c>
      <c r="E5" s="44">
        <f>IF($C5="(1,2) DG 24:0",('Données brutes POS (Area)'!D5/('Données brutes POS (Area)'!D$3+'Données brutes POS (Area)'!D$17)*50),IF($C5="CAR d3-18:1",('Données brutes POS (Area)'!D5/('Données brutes POS (Area)'!D$28)*7.5)))</f>
        <v>0.43005446793629287</v>
      </c>
      <c r="F5" s="44">
        <f>IF($C5="(1,2) DG 24:0",('Données brutes POS (Area)'!E5/('Données brutes POS (Area)'!E$3+'Données brutes POS (Area)'!E$17)*50),IF($C5="CAR d3-18:1",('Données brutes POS (Area)'!E5/('Données brutes POS (Area)'!E$28)*7.5)))</f>
        <v>0.98882832721684333</v>
      </c>
      <c r="G5" s="44">
        <f>IF($C5="(1,2) DG 24:0",('Données brutes POS (Area)'!F5/('Données brutes POS (Area)'!F$3+'Données brutes POS (Area)'!F$17)*50),IF($C5="CAR d3-18:1",('Données brutes POS (Area)'!F5/('Données brutes POS (Area)'!F$28)*7.5)))</f>
        <v>0.59412441996532495</v>
      </c>
      <c r="H5" s="44">
        <f>IF($C5="(1,2) DG 24:0",('Données brutes POS (Area)'!G5/('Données brutes POS (Area)'!G$3+'Données brutes POS (Area)'!G$17)*50),IF($C5="CAR d3-18:1",('Données brutes POS (Area)'!G5/('Données brutes POS (Area)'!G$28)*7.5)))</f>
        <v>0.59526193956755546</v>
      </c>
      <c r="I5" s="44">
        <f>IF($C5="(1,2) DG 24:0",('Données brutes POS (Area)'!H5/('Données brutes POS (Area)'!H$3+'Données brutes POS (Area)'!H$17)*50),IF($C5="CAR d3-18:1",('Données brutes POS (Area)'!H5/('Données brutes POS (Area)'!H$28)*7.5)))</f>
        <v>0.4304738591730829</v>
      </c>
      <c r="J5" s="44">
        <f>IF($C5="(1,2) DG 24:0",('Données brutes POS (Area)'!I5/('Données brutes POS (Area)'!I$3+'Données brutes POS (Area)'!I$17)*50),IF($C5="CAR d3-18:1",('Données brutes POS (Area)'!I5/('Données brutes POS (Area)'!I$28)*7.5)))</f>
        <v>0.58875926906143272</v>
      </c>
      <c r="K5" s="44">
        <f>IF($C5="(1,2) DG 24:0",('Données brutes POS (Area)'!J5/('Données brutes POS (Area)'!J$3+'Données brutes POS (Area)'!J$17)*50),IF($C5="CAR d3-18:1",('Données brutes POS (Area)'!J5/('Données brutes POS (Area)'!J$28)*7.5)))</f>
        <v>0.3255014608787824</v>
      </c>
      <c r="L5" s="44">
        <f>IF($C5="(1,2) DG 24:0",('Données brutes POS (Area)'!K5/('Données brutes POS (Area)'!K$3+'Données brutes POS (Area)'!K$17)*50),IF($C5="CAR d3-18:1",('Données brutes POS (Area)'!K5/('Données brutes POS (Area)'!K$28)*7.5)))</f>
        <v>0.57733535947599124</v>
      </c>
      <c r="M5" s="44">
        <f>IF($C5="(1,2) DG 24:0",('Données brutes POS (Area)'!L5/('Données brutes POS (Area)'!L$3+'Données brutes POS (Area)'!L$17)*50),IF($C5="CAR d3-18:1",('Données brutes POS (Area)'!L5/('Données brutes POS (Area)'!L$28)*7.5)))</f>
        <v>0.33947565281103625</v>
      </c>
      <c r="N5" s="44">
        <f>IF($C5="(1,2) DG 24:0",('Données brutes POS (Area)'!M5/('Données brutes POS (Area)'!M$3+'Données brutes POS (Area)'!M$17)*50),IF($C5="CAR d3-18:1",('Données brutes POS (Area)'!M5/('Données brutes POS (Area)'!M$28)*7.5)))</f>
        <v>0.48403046104301717</v>
      </c>
      <c r="O5" s="44">
        <f>IF($C5="(1,2) DG 24:0",('Données brutes POS (Area)'!N5/('Données brutes POS (Area)'!N$3+'Données brutes POS (Area)'!N$17)*50),IF($C5="CAR d3-18:1",('Données brutes POS (Area)'!N5/('Données brutes POS (Area)'!N$28)*7.5)))</f>
        <v>0.43030279514875192</v>
      </c>
      <c r="P5" s="44">
        <f>IF($C5="(1,2) DG 24:0",('Données brutes POS (Area)'!O5/('Données brutes POS (Area)'!O$3+'Données brutes POS (Area)'!O$17)*50),IF($C5="CAR d3-18:1",('Données brutes POS (Area)'!O5/('Données brutes POS (Area)'!O$28)*7.5)))</f>
        <v>0.5706312463614418</v>
      </c>
      <c r="Q5" s="44">
        <f>IF($C5="(1,2) DG 24:0",('Données brutes POS (Area)'!P5/('Données brutes POS (Area)'!P$3+'Données brutes POS (Area)'!P$17)*50),IF($C5="CAR d3-18:1",('Données brutes POS (Area)'!P5/('Données brutes POS (Area)'!P$28)*7.5)))</f>
        <v>0.27417101102877517</v>
      </c>
      <c r="R5" s="44">
        <f>IF($C5="(1,2) DG 24:0",('Données brutes POS (Area)'!Q5/('Données brutes POS (Area)'!Q$3+'Données brutes POS (Area)'!Q$17)*50),IF($C5="CAR d3-18:1",('Données brutes POS (Area)'!Q5/('Données brutes POS (Area)'!Q$28)*7.5)))</f>
        <v>0.57242788517010124</v>
      </c>
      <c r="S5" s="44">
        <f>IF($C5="(1,2) DG 24:0",('Données brutes POS (Area)'!R5/('Données brutes POS (Area)'!R$3+'Données brutes POS (Area)'!R$17)*50),IF($C5="CAR d3-18:1",('Données brutes POS (Area)'!R5/('Données brutes POS (Area)'!R$28)*7.5)))</f>
        <v>0.37804097807567716</v>
      </c>
      <c r="T5" s="44">
        <f>IF($C5="(1,2) DG 24:0",('Données brutes POS (Area)'!S5/('Données brutes POS (Area)'!S$3+'Données brutes POS (Area)'!S$17)*50),IF($C5="CAR d3-18:1",('Données brutes POS (Area)'!S5/('Données brutes POS (Area)'!S$28)*7.5)))</f>
        <v>0.41518447876874376</v>
      </c>
      <c r="U5" s="44">
        <f>IF($C5="(1,2) DG 24:0",('Données brutes POS (Area)'!T5/('Données brutes POS (Area)'!T$3+'Données brutes POS (Area)'!T$17)*50),IF($C5="CAR d3-18:1",('Données brutes POS (Area)'!T5/('Données brutes POS (Area)'!T$28)*7.5)))</f>
        <v>0.53074223440240276</v>
      </c>
      <c r="V5" s="44">
        <f>IF($C5="(1,2) DG 24:0",('Données brutes POS (Area)'!U5/('Données brutes POS (Area)'!U$3+'Données brutes POS (Area)'!U$17)*50),IF($C5="CAR d3-18:1",('Données brutes POS (Area)'!U5/('Données brutes POS (Area)'!U$28)*7.5)))</f>
        <v>0.40196689608631497</v>
      </c>
      <c r="W5" s="44">
        <f>IF($C5="(1,2) DG 24:0",('Données brutes POS (Area)'!V5/('Données brutes POS (Area)'!V$3+'Données brutes POS (Area)'!V$17)*50),IF($C5="CAR d3-18:1",('Données brutes POS (Area)'!V5/('Données brutes POS (Area)'!V$28)*7.5)))</f>
        <v>0.49296910271597111</v>
      </c>
      <c r="X5" s="44">
        <f>IF($C5="(1,2) DG 24:0",('Données brutes POS (Area)'!W5/('Données brutes POS (Area)'!W$3+'Données brutes POS (Area)'!W$17)*50),IF($C5="CAR d3-18:1",('Données brutes POS (Area)'!W5/('Données brutes POS (Area)'!W$28)*7.5)))</f>
        <v>0.79361784808798619</v>
      </c>
      <c r="Y5" s="44">
        <f>IF($C5="(1,2) DG 24:0",('Données brutes POS (Area)'!X5/('Données brutes POS (Area)'!X$3+'Données brutes POS (Area)'!X$17)*50),IF($C5="CAR d3-18:1",('Données brutes POS (Area)'!X5/('Données brutes POS (Area)'!X$28)*7.5)))</f>
        <v>0.26783373372650499</v>
      </c>
      <c r="Z5" s="44">
        <f>IF($C5="(1,2) DG 24:0",('Données brutes POS (Area)'!Y5/('Données brutes POS (Area)'!Y$3+'Données brutes POS (Area)'!Y$17)*50),IF($C5="CAR d3-18:1",('Données brutes POS (Area)'!Y5/('Données brutes POS (Area)'!Y$28)*7.5)))</f>
        <v>0.36526679670943041</v>
      </c>
      <c r="AA5" s="44">
        <f>IF($C5="(1,2) DG 24:0",('Données brutes POS (Area)'!Z5/('Données brutes POS (Area)'!Z$3+'Données brutes POS (Area)'!Z$17)*50),IF($C5="CAR d3-18:1",('Données brutes POS (Area)'!Z5/('Données brutes POS (Area)'!Z$28)*7.5)))</f>
        <v>0.32462263161454086</v>
      </c>
      <c r="AB5" s="44">
        <f>IF($C5="(1,2) DG 24:0",('Données brutes POS (Area)'!AA5/('Données brutes POS (Area)'!AA$3+'Données brutes POS (Area)'!AA$17)*50),IF($C5="CAR d3-18:1",('Données brutes POS (Area)'!AA5/('Données brutes POS (Area)'!AA$28)*7.5)))</f>
        <v>0.59293447227836527</v>
      </c>
      <c r="AC5" s="44">
        <f>IF($C5="(1,2) DG 24:0",('Données brutes POS (Area)'!AB5/('Données brutes POS (Area)'!AB$3+'Données brutes POS (Area)'!AB$17)*50),IF($C5="CAR d3-18:1",('Données brutes POS (Area)'!AB5/('Données brutes POS (Area)'!AB$28)*7.5)))</f>
        <v>1.1230438733849135</v>
      </c>
      <c r="AD5" s="44">
        <f>IF($C5="(1,2) DG 24:0",('Données brutes POS (Area)'!AC5/('Données brutes POS (Area)'!AC$3+'Données brutes POS (Area)'!AC$17)*50),IF($C5="CAR d3-18:1",('Données brutes POS (Area)'!AC5/('Données brutes POS (Area)'!AC$28)*7.5)))</f>
        <v>0.65755312103527641</v>
      </c>
      <c r="AE5" s="44">
        <f>IF($C5="(1,2) DG 24:0",('Données brutes POS (Area)'!AD5/('Données brutes POS (Area)'!AD$3+'Données brutes POS (Area)'!AD$17)*50),IF($C5="CAR d3-18:1",('Données brutes POS (Area)'!AD5/('Données brutes POS (Area)'!AD$28)*7.5)))</f>
        <v>0.30084907398560867</v>
      </c>
      <c r="AF5" s="44">
        <f>IF($C5="(1,2) DG 24:0",('Données brutes POS (Area)'!AE5/('Données brutes POS (Area)'!AE$3+'Données brutes POS (Area)'!AE$17)*50),IF($C5="CAR d3-18:1",('Données brutes POS (Area)'!AE5/('Données brutes POS (Area)'!AE$28)*7.5)))</f>
        <v>0.40853049886882509</v>
      </c>
      <c r="AG5" s="44">
        <f>IF($C5="(1,2) DG 24:0",('Données brutes POS (Area)'!AF5/('Données brutes POS (Area)'!AF$3+'Données brutes POS (Area)'!AF$17)*50),IF($C5="CAR d3-18:1",('Données brutes POS (Area)'!AF5/('Données brutes POS (Area)'!AF$28)*7.5)))</f>
        <v>0.35531981811272034</v>
      </c>
      <c r="AH5" s="44">
        <f>IF($C5="(1,2) DG 24:0",('Données brutes POS (Area)'!AG5/('Données brutes POS (Area)'!AG$3+'Données brutes POS (Area)'!AG$17)*50),IF($C5="CAR d3-18:1",('Données brutes POS (Area)'!AG5/('Données brutes POS (Area)'!AG$28)*7.5)))</f>
        <v>0.28868860572434057</v>
      </c>
      <c r="AI5" s="44">
        <f>IF($C5="(1,2) DG 24:0",('Données brutes POS (Area)'!AH5/('Données brutes POS (Area)'!AH$3+'Données brutes POS (Area)'!AH$17)*50),IF($C5="CAR d3-18:1",('Données brutes POS (Area)'!AH5/('Données brutes POS (Area)'!AH$28)*7.5)))</f>
        <v>1.0989752905990955</v>
      </c>
      <c r="AJ5" s="44">
        <f>IF($C5="(1,2) DG 24:0",('Données brutes POS (Area)'!AI5/('Données brutes POS (Area)'!AI$3+'Données brutes POS (Area)'!AI$17)*50),IF($C5="CAR d3-18:1",('Données brutes POS (Area)'!AI5/('Données brutes POS (Area)'!AI$28)*7.5)))</f>
        <v>0.23177017991320806</v>
      </c>
      <c r="AK5" s="44">
        <f>IF($C5="(1,2) DG 24:0",('Données brutes POS (Area)'!AJ5/('Données brutes POS (Area)'!AJ$3+'Données brutes POS (Area)'!AJ$17)*50),IF($C5="CAR d3-18:1",('Données brutes POS (Area)'!AJ5/('Données brutes POS (Area)'!AJ$28)*7.5)))</f>
        <v>0.18799221474171596</v>
      </c>
      <c r="AL5" s="44">
        <f>IF($C5="(1,2) DG 24:0",('Données brutes POS (Area)'!AK5/('Données brutes POS (Area)'!AK$3+'Données brutes POS (Area)'!AK$17)*50),IF($C5="CAR d3-18:1",('Données brutes POS (Area)'!AK5/('Données brutes POS (Area)'!AK$28)*7.5)))</f>
        <v>0.35906167333993061</v>
      </c>
      <c r="AM5" s="44">
        <f>IF($C5="(1,2) DG 24:0",('Données brutes POS (Area)'!AL5/('Données brutes POS (Area)'!AL$3+'Données brutes POS (Area)'!AL$17)*50),IF($C5="CAR d3-18:1",('Données brutes POS (Area)'!AL5/('Données brutes POS (Area)'!AL$28)*7.5)))</f>
        <v>0.71462375986834858</v>
      </c>
      <c r="AN5" s="44">
        <f>IF($C5="(1,2) DG 24:0",('Données brutes POS (Area)'!AM5/('Données brutes POS (Area)'!AM$3+'Données brutes POS (Area)'!AM$17)*50),IF($C5="CAR d3-18:1",('Données brutes POS (Area)'!AM5/('Données brutes POS (Area)'!AM$28)*7.5)))</f>
        <v>0.83890185730996858</v>
      </c>
      <c r="AO5" s="44">
        <f>IF($C5="(1,2) DG 24:0",('Données brutes POS (Area)'!AN5/('Données brutes POS (Area)'!AN$3+'Données brutes POS (Area)'!AN$17)*50),IF($C5="CAR d3-18:1",('Données brutes POS (Area)'!AN5/('Données brutes POS (Area)'!AN$28)*7.5)))</f>
        <v>0.89913925632851122</v>
      </c>
      <c r="AP5" s="44">
        <f>IF($C5="(1,2) DG 24:0",('Données brutes POS (Area)'!AO5/('Données brutes POS (Area)'!AO$3+'Données brutes POS (Area)'!AO$17)*50),IF($C5="CAR d3-18:1",('Données brutes POS (Area)'!AO5/('Données brutes POS (Area)'!AO$28)*7.5)))</f>
        <v>0.72576205065729671</v>
      </c>
      <c r="AQ5" s="44">
        <f>IF($C5="(1,2) DG 24:0",('Données brutes POS (Area)'!AP5/('Données brutes POS (Area)'!AP$3+'Données brutes POS (Area)'!AP$17)*50),IF($C5="CAR d3-18:1",('Données brutes POS (Area)'!AP5/('Données brutes POS (Area)'!AP$28)*7.5)))</f>
        <v>0.31122116730396493</v>
      </c>
      <c r="AR5" s="44">
        <f>IF($C5="(1,2) DG 24:0",('Données brutes POS (Area)'!AQ5/('Données brutes POS (Area)'!AQ$3+'Données brutes POS (Area)'!AQ$17)*50),IF($C5="CAR d3-18:1",('Données brutes POS (Area)'!AQ5/('Données brutes POS (Area)'!AQ$28)*7.5)))</f>
        <v>1.516629626556621</v>
      </c>
      <c r="AS5" s="44">
        <f>IF($C5="(1,2) DG 24:0",('Données brutes POS (Area)'!AR5/('Données brutes POS (Area)'!AR$3+'Données brutes POS (Area)'!AR$17)*50),IF($C5="CAR d3-18:1",('Données brutes POS (Area)'!AR5/('Données brutes POS (Area)'!AR$28)*7.5)))</f>
        <v>0.38859473941194589</v>
      </c>
      <c r="AT5" s="44">
        <f>IF($C5="(1,2) DG 24:0",('Données brutes POS (Area)'!AS5/('Données brutes POS (Area)'!AS$3+'Données brutes POS (Area)'!AS$17)*50),IF($C5="CAR d3-18:1",('Données brutes POS (Area)'!AS5/('Données brutes POS (Area)'!AS$28)*7.5)))</f>
        <v>0.46618009774014774</v>
      </c>
      <c r="AU5" s="44">
        <f>IF($C5="(1,2) DG 24:0",('Données brutes POS (Area)'!AT5/('Données brutes POS (Area)'!AT$3+'Données brutes POS (Area)'!AT$17)*50),IF($C5="CAR d3-18:1",('Données brutes POS (Area)'!AT5/('Données brutes POS (Area)'!AT$28)*7.5)))</f>
        <v>0.71100352704299363</v>
      </c>
      <c r="AV5" s="44">
        <f>IF($C5="(1,2) DG 24:0",('Données brutes POS (Area)'!AU5/('Données brutes POS (Area)'!AU$3+'Données brutes POS (Area)'!AU$17)*50),IF($C5="CAR d3-18:1",('Données brutes POS (Area)'!AU5/('Données brutes POS (Area)'!AU$28)*7.5)))</f>
        <v>0.32017473847256323</v>
      </c>
      <c r="AW5" s="44">
        <f>IF($C5="(1,2) DG 24:0",('Données brutes POS (Area)'!AV5/('Données brutes POS (Area)'!AV$3+'Données brutes POS (Area)'!AV$17)*50),IF($C5="CAR d3-18:1",('Données brutes POS (Area)'!AV5/('Données brutes POS (Area)'!AV$28)*7.5)))</f>
        <v>0.74567159966104557</v>
      </c>
      <c r="AX5" s="44">
        <f>IF($C5="(1,2) DG 24:0",('Données brutes POS (Area)'!AW5/('Données brutes POS (Area)'!AW$3+'Données brutes POS (Area)'!AW$17)*50),IF($C5="CAR d3-18:1",('Données brutes POS (Area)'!AW5/('Données brutes POS (Area)'!AW$28)*7.5)))</f>
        <v>0.72980763021774131</v>
      </c>
      <c r="AY5" s="44">
        <f>IF($C5="(1,2) DG 24:0",('Données brutes POS (Area)'!AX5/('Données brutes POS (Area)'!AX$3+'Données brutes POS (Area)'!AX$17)*50),IF($C5="CAR d3-18:1",('Données brutes POS (Area)'!AX5/('Données brutes POS (Area)'!AX$28)*7.5)))</f>
        <v>0.9950875099475438</v>
      </c>
      <c r="AZ5" s="44">
        <f>IF($C5="(1,2) DG 24:0",('Données brutes POS (Area)'!AY5/('Données brutes POS (Area)'!AY$3+'Données brutes POS (Area)'!AY$17)*50),IF($C5="CAR d3-18:1",('Données brutes POS (Area)'!AY5/('Données brutes POS (Area)'!AY$28)*7.5)))</f>
        <v>2.5968723478504043</v>
      </c>
      <c r="BA5" s="44">
        <f>IF($C5="(1,2) DG 24:0",('Données brutes POS (Area)'!AZ5/('Données brutes POS (Area)'!AZ$3+'Données brutes POS (Area)'!AZ$17)*50),IF($C5="CAR d3-18:1",('Données brutes POS (Area)'!AZ5/('Données brutes POS (Area)'!AZ$28)*7.5)))</f>
        <v>2.0315204882665716</v>
      </c>
      <c r="BB5" s="44">
        <f>IF($C5="(1,2) DG 24:0",('Données brutes POS (Area)'!BA5/('Données brutes POS (Area)'!BA$3+'Données brutes POS (Area)'!BA$17)*50),IF($C5="CAR d3-18:1",('Données brutes POS (Area)'!BA5/('Données brutes POS (Area)'!BA$28)*7.5)))</f>
        <v>2.2126081826647765</v>
      </c>
      <c r="BC5" s="44">
        <f>IF($C5="(1,2) DG 24:0",('Données brutes POS (Area)'!BB5/('Données brutes POS (Area)'!BB$3+'Données brutes POS (Area)'!BB$17)*50),IF($C5="CAR d3-18:1",('Données brutes POS (Area)'!BB5/('Données brutes POS (Area)'!BB$28)*7.5)))</f>
        <v>0.7616789603339057</v>
      </c>
      <c r="BD5" s="44">
        <f>IF($C5="(1,2) DG 24:0",('Données brutes POS (Area)'!BC5/('Données brutes POS (Area)'!BC$3+'Données brutes POS (Area)'!BC$17)*50),IF($C5="CAR d3-18:1",('Données brutes POS (Area)'!BC5/('Données brutes POS (Area)'!BC$28)*7.5)))</f>
        <v>3.2330110573175723</v>
      </c>
      <c r="BE5" s="44">
        <f>IF($C5="(1,2) DG 24:0",('Données brutes POS (Area)'!BD5/('Données brutes POS (Area)'!BD$3+'Données brutes POS (Area)'!BD$17)*50),IF($C5="CAR d3-18:1",('Données brutes POS (Area)'!BD5/('Données brutes POS (Area)'!BD$28)*7.5)))</f>
        <v>0.36679984438465768</v>
      </c>
      <c r="BF5" s="44">
        <f>IF($C5="(1,2) DG 24:0",('Données brutes POS (Area)'!BE5/('Données brutes POS (Area)'!BE$3+'Données brutes POS (Area)'!BE$17)*50),IF($C5="CAR d3-18:1",('Données brutes POS (Area)'!BE5/('Données brutes POS (Area)'!BE$28)*7.5)))</f>
        <v>0.32442093448142684</v>
      </c>
      <c r="BG5" s="44">
        <f>IF($C5="(1,2) DG 24:0",('Données brutes POS (Area)'!BF5/('Données brutes POS (Area)'!BF$3+'Données brutes POS (Area)'!BF$17)*50),IF($C5="CAR d3-18:1",('Données brutes POS (Area)'!BF5/('Données brutes POS (Area)'!BF$28)*7.5)))</f>
        <v>1.4727686011095857</v>
      </c>
      <c r="BH5" s="44">
        <f>IF($C5="(1,2) DG 24:0",('Données brutes POS (Area)'!BG5/('Données brutes POS (Area)'!BG$3+'Données brutes POS (Area)'!BG$17)*50),IF($C5="CAR d3-18:1",('Données brutes POS (Area)'!BG5/('Données brutes POS (Area)'!BG$28)*7.5)))</f>
        <v>0.53678392327038393</v>
      </c>
      <c r="BI5" s="44">
        <f>IF($C5="(1,2) DG 24:0",('Données brutes POS (Area)'!BH5/('Données brutes POS (Area)'!BH$3+'Données brutes POS (Area)'!BH$17)*50),IF($C5="CAR d3-18:1",('Données brutes POS (Area)'!BH5/('Données brutes POS (Area)'!BH$28)*7.5)))</f>
        <v>0.58747562053203128</v>
      </c>
      <c r="BJ5" s="44">
        <f>IF($C5="(1,2) DG 24:0",('Données brutes POS (Area)'!BI5/('Données brutes POS (Area)'!BI$3+'Données brutes POS (Area)'!BI$17)*50),IF($C5="CAR d3-18:1",('Données brutes POS (Area)'!BI5/('Données brutes POS (Area)'!BI$28)*7.5)))</f>
        <v>1.2031385484270058</v>
      </c>
      <c r="BK5" s="44">
        <f>IF($C5="(1,2) DG 24:0",('Données brutes POS (Area)'!BJ5/('Données brutes POS (Area)'!BJ$3+'Données brutes POS (Area)'!BJ$17)*50),IF($C5="CAR d3-18:1",('Données brutes POS (Area)'!BJ5/('Données brutes POS (Area)'!BJ$28)*7.5)))</f>
        <v>5.7157693436141059</v>
      </c>
      <c r="BL5" s="44">
        <f>IF($C5="(1,2) DG 24:0",('Données brutes POS (Area)'!BK5/('Données brutes POS (Area)'!BK$3+'Données brutes POS (Area)'!BK$17)*50),IF($C5="CAR d3-18:1",('Données brutes POS (Area)'!BK5/('Données brutes POS (Area)'!BK$28)*7.5)))</f>
        <v>2.401980602897448</v>
      </c>
      <c r="BM5" s="44">
        <f>IF($C5="(1,2) DG 24:0",('Données brutes POS (Area)'!BL5/('Données brutes POS (Area)'!BL$3+'Données brutes POS (Area)'!BL$17)*50),IF($C5="CAR d3-18:1",('Données brutes POS (Area)'!BL5/('Données brutes POS (Area)'!BL$28)*7.5)))</f>
        <v>2.4022703094025593</v>
      </c>
      <c r="BN5" s="44">
        <f>IF($C5="(1,2) DG 24:0",('Données brutes POS (Area)'!BM5/('Données brutes POS (Area)'!BM$3+'Données brutes POS (Area)'!BM$17)*50),IF($C5="CAR d3-18:1",('Données brutes POS (Area)'!BM5/('Données brutes POS (Area)'!BM$28)*7.5)))</f>
        <v>0.82435005938710537</v>
      </c>
      <c r="BO5" s="44">
        <f>IF($C5="(1,2) DG 24:0",('Données brutes POS (Area)'!BN5/('Données brutes POS (Area)'!BN$3+'Données brutes POS (Area)'!BN$17)*50),IF($C5="CAR d3-18:1",('Données brutes POS (Area)'!BN5/('Données brutes POS (Area)'!BN$28)*7.5)))</f>
        <v>0.77163820776207037</v>
      </c>
      <c r="BP5" s="44">
        <f>IF($C5="(1,2) DG 24:0",('Données brutes POS (Area)'!BO5/('Données brutes POS (Area)'!BO$3+'Données brutes POS (Area)'!BO$17)*50),IF($C5="CAR d3-18:1",('Données brutes POS (Area)'!BO5/('Données brutes POS (Area)'!BO$28)*7.5)))</f>
        <v>1.2243451277120743</v>
      </c>
      <c r="BQ5" s="44">
        <f>IF($C5="(1,2) DG 24:0",('Données brutes POS (Area)'!BP5/('Données brutes POS (Area)'!BP$3+'Données brutes POS (Area)'!BP$17)*50),IF($C5="CAR d3-18:1",('Données brutes POS (Area)'!BP5/('Données brutes POS (Area)'!BP$28)*7.5)))</f>
        <v>1.6001009906212023</v>
      </c>
    </row>
    <row r="6" spans="1:69" x14ac:dyDescent="0.25">
      <c r="A6" s="9" t="s">
        <v>3</v>
      </c>
      <c r="B6" s="15" t="s">
        <v>6</v>
      </c>
      <c r="C6" s="10" t="s">
        <v>2</v>
      </c>
      <c r="D6" s="43">
        <f>IF($C6="(1,2) DG 24:0",('Données brutes POS (Area)'!C6/('Données brutes POS (Area)'!C$3+'Données brutes POS (Area)'!C$17)*50),IF($C6="CAR d3-18:1",('Données brutes POS (Area)'!C6/('Données brutes POS (Area)'!C$28)*7.5)))</f>
        <v>0.40978871059284872</v>
      </c>
      <c r="E6" s="43">
        <f>IF($C6="(1,2) DG 24:0",('Données brutes POS (Area)'!D6/('Données brutes POS (Area)'!D$3+'Données brutes POS (Area)'!D$17)*50),IF($C6="CAR d3-18:1",('Données brutes POS (Area)'!D6/('Données brutes POS (Area)'!D$28)*7.5)))</f>
        <v>0.19885963306651655</v>
      </c>
      <c r="F6" s="43">
        <f>IF($C6="(1,2) DG 24:0",('Données brutes POS (Area)'!E6/('Données brutes POS (Area)'!E$3+'Données brutes POS (Area)'!E$17)*50),IF($C6="CAR d3-18:1",('Données brutes POS (Area)'!E6/('Données brutes POS (Area)'!E$28)*7.5)))</f>
        <v>0.50857919789449835</v>
      </c>
      <c r="G6" s="43">
        <f>IF($C6="(1,2) DG 24:0",('Données brutes POS (Area)'!F6/('Données brutes POS (Area)'!F$3+'Données brutes POS (Area)'!F$17)*50),IF($C6="CAR d3-18:1",('Données brutes POS (Area)'!F6/('Données brutes POS (Area)'!F$28)*7.5)))</f>
        <v>0.32531936701163333</v>
      </c>
      <c r="H6" s="43">
        <f>IF($C6="(1,2) DG 24:0",('Données brutes POS (Area)'!G6/('Données brutes POS (Area)'!G$3+'Données brutes POS (Area)'!G$17)*50),IF($C6="CAR d3-18:1",('Données brutes POS (Area)'!G6/('Données brutes POS (Area)'!G$28)*7.5)))</f>
        <v>0.27045678623650432</v>
      </c>
      <c r="I6" s="43">
        <f>IF($C6="(1,2) DG 24:0",('Données brutes POS (Area)'!H6/('Données brutes POS (Area)'!H$3+'Données brutes POS (Area)'!H$17)*50),IF($C6="CAR d3-18:1",('Données brutes POS (Area)'!H6/('Données brutes POS (Area)'!H$28)*7.5)))</f>
        <v>0.4581821468559259</v>
      </c>
      <c r="J6" s="43">
        <f>IF($C6="(1,2) DG 24:0",('Données brutes POS (Area)'!I6/('Données brutes POS (Area)'!I$3+'Données brutes POS (Area)'!I$17)*50),IF($C6="CAR d3-18:1",('Données brutes POS (Area)'!I6/('Données brutes POS (Area)'!I$28)*7.5)))</f>
        <v>0.53411522520820798</v>
      </c>
      <c r="K6" s="43">
        <f>IF($C6="(1,2) DG 24:0",('Données brutes POS (Area)'!J6/('Données brutes POS (Area)'!J$3+'Données brutes POS (Area)'!J$17)*50),IF($C6="CAR d3-18:1",('Données brutes POS (Area)'!J6/('Données brutes POS (Area)'!J$28)*7.5)))</f>
        <v>0.13648059294752388</v>
      </c>
      <c r="L6" s="43">
        <f>IF($C6="(1,2) DG 24:0",('Données brutes POS (Area)'!K6/('Données brutes POS (Area)'!K$3+'Données brutes POS (Area)'!K$17)*50),IF($C6="CAR d3-18:1",('Données brutes POS (Area)'!K6/('Données brutes POS (Area)'!K$28)*7.5)))</f>
        <v>0.21045868754570474</v>
      </c>
      <c r="M6" s="43">
        <f>IF($C6="(1,2) DG 24:0",('Données brutes POS (Area)'!L6/('Données brutes POS (Area)'!L$3+'Données brutes POS (Area)'!L$17)*50),IF($C6="CAR d3-18:1",('Données brutes POS (Area)'!L6/('Données brutes POS (Area)'!L$28)*7.5)))</f>
        <v>0.14817365940015553</v>
      </c>
      <c r="N6" s="43">
        <f>IF($C6="(1,2) DG 24:0",('Données brutes POS (Area)'!M6/('Données brutes POS (Area)'!M$3+'Données brutes POS (Area)'!M$17)*50),IF($C6="CAR d3-18:1",('Données brutes POS (Area)'!M6/('Données brutes POS (Area)'!M$28)*7.5)))</f>
        <v>0.33310022702677888</v>
      </c>
      <c r="O6" s="43">
        <f>IF($C6="(1,2) DG 24:0",('Données brutes POS (Area)'!N6/('Données brutes POS (Area)'!N$3+'Données brutes POS (Area)'!N$17)*50),IF($C6="CAR d3-18:1",('Données brutes POS (Area)'!N6/('Données brutes POS (Area)'!N$28)*7.5)))</f>
        <v>0.38912085746481073</v>
      </c>
      <c r="P6" s="43">
        <f>IF($C6="(1,2) DG 24:0",('Données brutes POS (Area)'!O6/('Données brutes POS (Area)'!O$3+'Données brutes POS (Area)'!O$17)*50),IF($C6="CAR d3-18:1",('Données brutes POS (Area)'!O6/('Données brutes POS (Area)'!O$28)*7.5)))</f>
        <v>0.3029367831729739</v>
      </c>
      <c r="Q6" s="43">
        <f>IF($C6="(1,2) DG 24:0",('Données brutes POS (Area)'!P6/('Données brutes POS (Area)'!P$3+'Données brutes POS (Area)'!P$17)*50),IF($C6="CAR d3-18:1",('Données brutes POS (Area)'!P6/('Données brutes POS (Area)'!P$28)*7.5)))</f>
        <v>9.5201595669652972E-2</v>
      </c>
      <c r="R6" s="43">
        <f>IF($C6="(1,2) DG 24:0",('Données brutes POS (Area)'!Q6/('Données brutes POS (Area)'!Q$3+'Données brutes POS (Area)'!Q$17)*50),IF($C6="CAR d3-18:1",('Données brutes POS (Area)'!Q6/('Données brutes POS (Area)'!Q$28)*7.5)))</f>
        <v>0.38629410737755171</v>
      </c>
      <c r="S6" s="43">
        <f>IF($C6="(1,2) DG 24:0",('Données brutes POS (Area)'!R6/('Données brutes POS (Area)'!R$3+'Données brutes POS (Area)'!R$17)*50),IF($C6="CAR d3-18:1",('Données brutes POS (Area)'!R6/('Données brutes POS (Area)'!R$28)*7.5)))</f>
        <v>9.8982573969491089E-2</v>
      </c>
      <c r="T6" s="43">
        <f>IF($C6="(1,2) DG 24:0",('Données brutes POS (Area)'!S6/('Données brutes POS (Area)'!S$3+'Données brutes POS (Area)'!S$17)*50),IF($C6="CAR d3-18:1",('Données brutes POS (Area)'!S6/('Données brutes POS (Area)'!S$28)*7.5)))</f>
        <v>0.24622925994916758</v>
      </c>
      <c r="U6" s="43">
        <f>IF($C6="(1,2) DG 24:0",('Données brutes POS (Area)'!T6/('Données brutes POS (Area)'!T$3+'Données brutes POS (Area)'!T$17)*50),IF($C6="CAR d3-18:1",('Données brutes POS (Area)'!T6/('Données brutes POS (Area)'!T$28)*7.5)))</f>
        <v>0.17633868900754104</v>
      </c>
      <c r="V6" s="43">
        <f>IF($C6="(1,2) DG 24:0",('Données brutes POS (Area)'!U6/('Données brutes POS (Area)'!U$3+'Données brutes POS (Area)'!U$17)*50),IF($C6="CAR d3-18:1",('Données brutes POS (Area)'!U6/('Données brutes POS (Area)'!U$28)*7.5)))</f>
        <v>0.50033958496242759</v>
      </c>
      <c r="W6" s="43">
        <f>IF($C6="(1,2) DG 24:0",('Données brutes POS (Area)'!V6/('Données brutes POS (Area)'!V$3+'Données brutes POS (Area)'!V$17)*50),IF($C6="CAR d3-18:1",('Données brutes POS (Area)'!V6/('Données brutes POS (Area)'!V$28)*7.5)))</f>
        <v>0.25602276284795555</v>
      </c>
      <c r="X6" s="43">
        <f>IF($C6="(1,2) DG 24:0",('Données brutes POS (Area)'!W6/('Données brutes POS (Area)'!W$3+'Données brutes POS (Area)'!W$17)*50),IF($C6="CAR d3-18:1",('Données brutes POS (Area)'!W6/('Données brutes POS (Area)'!W$28)*7.5)))</f>
        <v>0.8410688658475437</v>
      </c>
      <c r="Y6" s="43">
        <f>IF($C6="(1,2) DG 24:0",('Données brutes POS (Area)'!X6/('Données brutes POS (Area)'!X$3+'Données brutes POS (Area)'!X$17)*50),IF($C6="CAR d3-18:1",('Données brutes POS (Area)'!X6/('Données brutes POS (Area)'!X$28)*7.5)))</f>
        <v>6.4411907674704214E-2</v>
      </c>
      <c r="Z6" s="43">
        <f>IF($C6="(1,2) DG 24:0",('Données brutes POS (Area)'!Y6/('Données brutes POS (Area)'!Y$3+'Données brutes POS (Area)'!Y$17)*50),IF($C6="CAR d3-18:1",('Données brutes POS (Area)'!Y6/('Données brutes POS (Area)'!Y$28)*7.5)))</f>
        <v>0.1811345834767786</v>
      </c>
      <c r="AA6" s="43">
        <f>IF($C6="(1,2) DG 24:0",('Données brutes POS (Area)'!Z6/('Données brutes POS (Area)'!Z$3+'Données brutes POS (Area)'!Z$17)*50),IF($C6="CAR d3-18:1",('Données brutes POS (Area)'!Z6/('Données brutes POS (Area)'!Z$28)*7.5)))</f>
        <v>0.25106160312759762</v>
      </c>
      <c r="AB6" s="43">
        <f>IF($C6="(1,2) DG 24:0",('Données brutes POS (Area)'!AA6/('Données brutes POS (Area)'!AA$3+'Données brutes POS (Area)'!AA$17)*50),IF($C6="CAR d3-18:1",('Données brutes POS (Area)'!AA6/('Données brutes POS (Area)'!AA$28)*7.5)))</f>
        <v>0.24754077315677769</v>
      </c>
      <c r="AC6" s="43">
        <f>IF($C6="(1,2) DG 24:0",('Données brutes POS (Area)'!AB6/('Données brutes POS (Area)'!AB$3+'Données brutes POS (Area)'!AB$17)*50),IF($C6="CAR d3-18:1",('Données brutes POS (Area)'!AB6/('Données brutes POS (Area)'!AB$28)*7.5)))</f>
        <v>0.87980966254494386</v>
      </c>
      <c r="AD6" s="43">
        <f>IF($C6="(1,2) DG 24:0",('Données brutes POS (Area)'!AC6/('Données brutes POS (Area)'!AC$3+'Données brutes POS (Area)'!AC$17)*50),IF($C6="CAR d3-18:1",('Données brutes POS (Area)'!AC6/('Données brutes POS (Area)'!AC$28)*7.5)))</f>
        <v>0.38053997186748884</v>
      </c>
      <c r="AE6" s="43">
        <f>IF($C6="(1,2) DG 24:0",('Données brutes POS (Area)'!AD6/('Données brutes POS (Area)'!AD$3+'Données brutes POS (Area)'!AD$17)*50),IF($C6="CAR d3-18:1",('Données brutes POS (Area)'!AD6/('Données brutes POS (Area)'!AD$28)*7.5)))</f>
        <v>7.9858141899277091E-2</v>
      </c>
      <c r="AF6" s="43">
        <f>IF($C6="(1,2) DG 24:0",('Données brutes POS (Area)'!AE6/('Données brutes POS (Area)'!AE$3+'Données brutes POS (Area)'!AE$17)*50),IF($C6="CAR d3-18:1",('Données brutes POS (Area)'!AE6/('Données brutes POS (Area)'!AE$28)*7.5)))</f>
        <v>0.33701381835640182</v>
      </c>
      <c r="AG6" s="43">
        <f>IF($C6="(1,2) DG 24:0",('Données brutes POS (Area)'!AF6/('Données brutes POS (Area)'!AF$3+'Données brutes POS (Area)'!AF$17)*50),IF($C6="CAR d3-18:1",('Données brutes POS (Area)'!AF6/('Données brutes POS (Area)'!AF$28)*7.5)))</f>
        <v>0.20452519750513656</v>
      </c>
      <c r="AH6" s="43">
        <f>IF($C6="(1,2) DG 24:0",('Données brutes POS (Area)'!AG6/('Données brutes POS (Area)'!AG$3+'Données brutes POS (Area)'!AG$17)*50),IF($C6="CAR d3-18:1",('Données brutes POS (Area)'!AG6/('Données brutes POS (Area)'!AG$28)*7.5)))</f>
        <v>0.23922688118604207</v>
      </c>
      <c r="AI6" s="43">
        <f>IF($C6="(1,2) DG 24:0",('Données brutes POS (Area)'!AH6/('Données brutes POS (Area)'!AH$3+'Données brutes POS (Area)'!AH$17)*50),IF($C6="CAR d3-18:1",('Données brutes POS (Area)'!AH6/('Données brutes POS (Area)'!AH$28)*7.5)))</f>
        <v>0.6282869205341628</v>
      </c>
      <c r="AJ6" s="43">
        <f>IF($C6="(1,2) DG 24:0",('Données brutes POS (Area)'!AI6/('Données brutes POS (Area)'!AI$3+'Données brutes POS (Area)'!AI$17)*50),IF($C6="CAR d3-18:1",('Données brutes POS (Area)'!AI6/('Données brutes POS (Area)'!AI$28)*7.5)))</f>
        <v>8.5946672489880804E-2</v>
      </c>
      <c r="AK6" s="43">
        <f>IF($C6="(1,2) DG 24:0",('Données brutes POS (Area)'!AJ6/('Données brutes POS (Area)'!AJ$3+'Données brutes POS (Area)'!AJ$17)*50),IF($C6="CAR d3-18:1",('Données brutes POS (Area)'!AJ6/('Données brutes POS (Area)'!AJ$28)*7.5)))</f>
        <v>5.9428326065748681E-2</v>
      </c>
      <c r="AL6" s="43">
        <f>IF($C6="(1,2) DG 24:0",('Données brutes POS (Area)'!AK6/('Données brutes POS (Area)'!AK$3+'Données brutes POS (Area)'!AK$17)*50),IF($C6="CAR d3-18:1",('Données brutes POS (Area)'!AK6/('Données brutes POS (Area)'!AK$28)*7.5)))</f>
        <v>6.6812787977392041E-2</v>
      </c>
      <c r="AM6" s="43">
        <f>IF($C6="(1,2) DG 24:0",('Données brutes POS (Area)'!AL6/('Données brutes POS (Area)'!AL$3+'Données brutes POS (Area)'!AL$17)*50),IF($C6="CAR d3-18:1",('Données brutes POS (Area)'!AL6/('Données brutes POS (Area)'!AL$28)*7.5)))</f>
        <v>0.83939209556683425</v>
      </c>
      <c r="AN6" s="43">
        <f>IF($C6="(1,2) DG 24:0",('Données brutes POS (Area)'!AM6/('Données brutes POS (Area)'!AM$3+'Données brutes POS (Area)'!AM$17)*50),IF($C6="CAR d3-18:1",('Données brutes POS (Area)'!AM6/('Données brutes POS (Area)'!AM$28)*7.5)))</f>
        <v>0.34143421237250055</v>
      </c>
      <c r="AO6" s="43">
        <f>IF($C6="(1,2) DG 24:0",('Données brutes POS (Area)'!AN6/('Données brutes POS (Area)'!AN$3+'Données brutes POS (Area)'!AN$17)*50),IF($C6="CAR d3-18:1",('Données brutes POS (Area)'!AN6/('Données brutes POS (Area)'!AN$28)*7.5)))</f>
        <v>0.35370506843168564</v>
      </c>
      <c r="AP6" s="43">
        <f>IF($C6="(1,2) DG 24:0",('Données brutes POS (Area)'!AO6/('Données brutes POS (Area)'!AO$3+'Données brutes POS (Area)'!AO$17)*50),IF($C6="CAR d3-18:1",('Données brutes POS (Area)'!AO6/('Données brutes POS (Area)'!AO$28)*7.5)))</f>
        <v>0.46804884911834654</v>
      </c>
      <c r="AQ6" s="43">
        <f>IF($C6="(1,2) DG 24:0",('Données brutes POS (Area)'!AP6/('Données brutes POS (Area)'!AP$3+'Données brutes POS (Area)'!AP$17)*50),IF($C6="CAR d3-18:1",('Données brutes POS (Area)'!AP6/('Données brutes POS (Area)'!AP$28)*7.5)))</f>
        <v>0.17509766989354342</v>
      </c>
      <c r="AR6" s="43">
        <f>IF($C6="(1,2) DG 24:0",('Données brutes POS (Area)'!AQ6/('Données brutes POS (Area)'!AQ$3+'Données brutes POS (Area)'!AQ$17)*50),IF($C6="CAR d3-18:1",('Données brutes POS (Area)'!AQ6/('Données brutes POS (Area)'!AQ$28)*7.5)))</f>
        <v>1.0698698257622574</v>
      </c>
      <c r="AS6" s="43">
        <f>IF($C6="(1,2) DG 24:0",('Données brutes POS (Area)'!AR6/('Données brutes POS (Area)'!AR$3+'Données brutes POS (Area)'!AR$17)*50),IF($C6="CAR d3-18:1",('Données brutes POS (Area)'!AR6/('Données brutes POS (Area)'!AR$28)*7.5)))</f>
        <v>0.33956224420829595</v>
      </c>
      <c r="AT6" s="43">
        <f>IF($C6="(1,2) DG 24:0",('Données brutes POS (Area)'!AS6/('Données brutes POS (Area)'!AS$3+'Données brutes POS (Area)'!AS$17)*50),IF($C6="CAR d3-18:1",('Données brutes POS (Area)'!AS6/('Données brutes POS (Area)'!AS$28)*7.5)))</f>
        <v>0.14454897624325672</v>
      </c>
      <c r="AU6" s="43">
        <f>IF($C6="(1,2) DG 24:0",('Données brutes POS (Area)'!AT6/('Données brutes POS (Area)'!AT$3+'Données brutes POS (Area)'!AT$17)*50),IF($C6="CAR d3-18:1",('Données brutes POS (Area)'!AT6/('Données brutes POS (Area)'!AT$28)*7.5)))</f>
        <v>0.49187653331227293</v>
      </c>
      <c r="AV6" s="43">
        <f>IF($C6="(1,2) DG 24:0",('Données brutes POS (Area)'!AU6/('Données brutes POS (Area)'!AU$3+'Données brutes POS (Area)'!AU$17)*50),IF($C6="CAR d3-18:1",('Données brutes POS (Area)'!AU6/('Données brutes POS (Area)'!AU$28)*7.5)))</f>
        <v>0.44123791082315028</v>
      </c>
      <c r="AW6" s="43">
        <f>IF($C6="(1,2) DG 24:0",('Données brutes POS (Area)'!AV6/('Données brutes POS (Area)'!AV$3+'Données brutes POS (Area)'!AV$17)*50),IF($C6="CAR d3-18:1",('Données brutes POS (Area)'!AV6/('Données brutes POS (Area)'!AV$28)*7.5)))</f>
        <v>0.75619188194102738</v>
      </c>
      <c r="AX6" s="43">
        <f>IF($C6="(1,2) DG 24:0",('Données brutes POS (Area)'!AW6/('Données brutes POS (Area)'!AW$3+'Données brutes POS (Area)'!AW$17)*50),IF($C6="CAR d3-18:1",('Données brutes POS (Area)'!AW6/('Données brutes POS (Area)'!AW$28)*7.5)))</f>
        <v>0.8877871905743755</v>
      </c>
      <c r="AY6" s="43">
        <f>IF($C6="(1,2) DG 24:0",('Données brutes POS (Area)'!AX6/('Données brutes POS (Area)'!AX$3+'Données brutes POS (Area)'!AX$17)*50),IF($C6="CAR d3-18:1",('Données brutes POS (Area)'!AX6/('Données brutes POS (Area)'!AX$28)*7.5)))</f>
        <v>0.90241357966757718</v>
      </c>
      <c r="AZ6" s="43">
        <f>IF($C6="(1,2) DG 24:0",('Données brutes POS (Area)'!AY6/('Données brutes POS (Area)'!AY$3+'Données brutes POS (Area)'!AY$17)*50),IF($C6="CAR d3-18:1",('Données brutes POS (Area)'!AY6/('Données brutes POS (Area)'!AY$28)*7.5)))</f>
        <v>1.4940323243382201</v>
      </c>
      <c r="BA6" s="43">
        <f>IF($C6="(1,2) DG 24:0",('Données brutes POS (Area)'!AZ6/('Données brutes POS (Area)'!AZ$3+'Données brutes POS (Area)'!AZ$17)*50),IF($C6="CAR d3-18:1",('Données brutes POS (Area)'!AZ6/('Données brutes POS (Area)'!AZ$28)*7.5)))</f>
        <v>1.2333444073932724</v>
      </c>
      <c r="BB6" s="43">
        <f>IF($C6="(1,2) DG 24:0",('Données brutes POS (Area)'!BA6/('Données brutes POS (Area)'!BA$3+'Données brutes POS (Area)'!BA$17)*50),IF($C6="CAR d3-18:1",('Données brutes POS (Area)'!BA6/('Données brutes POS (Area)'!BA$28)*7.5)))</f>
        <v>0.73353626094190383</v>
      </c>
      <c r="BC6" s="43">
        <f>IF($C6="(1,2) DG 24:0",('Données brutes POS (Area)'!BB6/('Données brutes POS (Area)'!BB$3+'Données brutes POS (Area)'!BB$17)*50),IF($C6="CAR d3-18:1",('Données brutes POS (Area)'!BB6/('Données brutes POS (Area)'!BB$28)*7.5)))</f>
        <v>0.75301569740391394</v>
      </c>
      <c r="BD6" s="43">
        <f>IF($C6="(1,2) DG 24:0",('Données brutes POS (Area)'!BC6/('Données brutes POS (Area)'!BC$3+'Données brutes POS (Area)'!BC$17)*50),IF($C6="CAR d3-18:1",('Données brutes POS (Area)'!BC6/('Données brutes POS (Area)'!BC$28)*7.5)))</f>
        <v>2.649945208061895</v>
      </c>
      <c r="BE6" s="43">
        <f>IF($C6="(1,2) DG 24:0",('Données brutes POS (Area)'!BD6/('Données brutes POS (Area)'!BD$3+'Données brutes POS (Area)'!BD$17)*50),IF($C6="CAR d3-18:1",('Données brutes POS (Area)'!BD6/('Données brutes POS (Area)'!BD$28)*7.5)))</f>
        <v>0.29855743035674026</v>
      </c>
      <c r="BF6" s="43">
        <f>IF($C6="(1,2) DG 24:0",('Données brutes POS (Area)'!BE6/('Données brutes POS (Area)'!BE$3+'Données brutes POS (Area)'!BE$17)*50),IF($C6="CAR d3-18:1",('Données brutes POS (Area)'!BE6/('Données brutes POS (Area)'!BE$28)*7.5)))</f>
        <v>0.23442628340525876</v>
      </c>
      <c r="BG6" s="43">
        <f>IF($C6="(1,2) DG 24:0",('Données brutes POS (Area)'!BF6/('Données brutes POS (Area)'!BF$3+'Données brutes POS (Area)'!BF$17)*50),IF($C6="CAR d3-18:1",('Données brutes POS (Area)'!BF6/('Données brutes POS (Area)'!BF$28)*7.5)))</f>
        <v>1.1065870422598145</v>
      </c>
      <c r="BH6" s="43">
        <f>IF($C6="(1,2) DG 24:0",('Données brutes POS (Area)'!BG6/('Données brutes POS (Area)'!BG$3+'Données brutes POS (Area)'!BG$17)*50),IF($C6="CAR d3-18:1",('Données brutes POS (Area)'!BG6/('Données brutes POS (Area)'!BG$28)*7.5)))</f>
        <v>0.45124930375336447</v>
      </c>
      <c r="BI6" s="43">
        <f>IF($C6="(1,2) DG 24:0",('Données brutes POS (Area)'!BH6/('Données brutes POS (Area)'!BH$3+'Données brutes POS (Area)'!BH$17)*50),IF($C6="CAR d3-18:1",('Données brutes POS (Area)'!BH6/('Données brutes POS (Area)'!BH$28)*7.5)))</f>
        <v>0.16029515765414284</v>
      </c>
      <c r="BJ6" s="43">
        <f>IF($C6="(1,2) DG 24:0",('Données brutes POS (Area)'!BI6/('Données brutes POS (Area)'!BI$3+'Données brutes POS (Area)'!BI$17)*50),IF($C6="CAR d3-18:1",('Données brutes POS (Area)'!BI6/('Données brutes POS (Area)'!BI$28)*7.5)))</f>
        <v>0.86206856043305446</v>
      </c>
      <c r="BK6" s="43">
        <f>IF($C6="(1,2) DG 24:0",('Données brutes POS (Area)'!BJ6/('Données brutes POS (Area)'!BJ$3+'Données brutes POS (Area)'!BJ$17)*50),IF($C6="CAR d3-18:1",('Données brutes POS (Area)'!BJ6/('Données brutes POS (Area)'!BJ$28)*7.5)))</f>
        <v>5.6048623390072141</v>
      </c>
      <c r="BL6" s="43">
        <f>IF($C6="(1,2) DG 24:0",('Données brutes POS (Area)'!BK6/('Données brutes POS (Area)'!BK$3+'Données brutes POS (Area)'!BK$17)*50),IF($C6="CAR d3-18:1",('Données brutes POS (Area)'!BK6/('Données brutes POS (Area)'!BK$28)*7.5)))</f>
        <v>2.6428040457547741</v>
      </c>
      <c r="BM6" s="43">
        <f>IF($C6="(1,2) DG 24:0",('Données brutes POS (Area)'!BL6/('Données brutes POS (Area)'!BL$3+'Données brutes POS (Area)'!BL$17)*50),IF($C6="CAR d3-18:1",('Données brutes POS (Area)'!BL6/('Données brutes POS (Area)'!BL$28)*7.5)))</f>
        <v>1.8012420652970187</v>
      </c>
      <c r="BN6" s="43">
        <f>IF($C6="(1,2) DG 24:0",('Données brutes POS (Area)'!BM6/('Données brutes POS (Area)'!BM$3+'Données brutes POS (Area)'!BM$17)*50),IF($C6="CAR d3-18:1",('Données brutes POS (Area)'!BM6/('Données brutes POS (Area)'!BM$28)*7.5)))</f>
        <v>0.57265113819201652</v>
      </c>
      <c r="BO6" s="43">
        <f>IF($C6="(1,2) DG 24:0",('Données brutes POS (Area)'!BN6/('Données brutes POS (Area)'!BN$3+'Données brutes POS (Area)'!BN$17)*50),IF($C6="CAR d3-18:1",('Données brutes POS (Area)'!BN6/('Données brutes POS (Area)'!BN$28)*7.5)))</f>
        <v>0.35495443801081739</v>
      </c>
      <c r="BP6" s="43">
        <f>IF($C6="(1,2) DG 24:0",('Données brutes POS (Area)'!BO6/('Données brutes POS (Area)'!BO$3+'Données brutes POS (Area)'!BO$17)*50),IF($C6="CAR d3-18:1",('Données brutes POS (Area)'!BO6/('Données brutes POS (Area)'!BO$28)*7.5)))</f>
        <v>0.48111282386764387</v>
      </c>
      <c r="BQ6" s="43">
        <f>IF($C6="(1,2) DG 24:0",('Données brutes POS (Area)'!BP6/('Données brutes POS (Area)'!BP$3+'Données brutes POS (Area)'!BP$17)*50),IF($C6="CAR d3-18:1",('Données brutes POS (Area)'!BP6/('Données brutes POS (Area)'!BP$28)*7.5)))</f>
        <v>0.82345926489396515</v>
      </c>
    </row>
    <row r="7" spans="1:69" x14ac:dyDescent="0.25">
      <c r="A7" s="11" t="s">
        <v>3</v>
      </c>
      <c r="B7" s="16" t="s">
        <v>7</v>
      </c>
      <c r="C7" s="12" t="s">
        <v>2</v>
      </c>
      <c r="D7" s="44">
        <f>IF($C7="(1,2) DG 24:0",('Données brutes POS (Area)'!C7/('Données brutes POS (Area)'!C$3+'Données brutes POS (Area)'!C$17)*50),IF($C7="CAR d3-18:1",('Données brutes POS (Area)'!C7/('Données brutes POS (Area)'!C$28)*7.5)))</f>
        <v>1.0638503560187813</v>
      </c>
      <c r="E7" s="44">
        <f>IF($C7="(1,2) DG 24:0",('Données brutes POS (Area)'!D7/('Données brutes POS (Area)'!D$3+'Données brutes POS (Area)'!D$17)*50),IF($C7="CAR d3-18:1",('Données brutes POS (Area)'!D7/('Données brutes POS (Area)'!D$28)*7.5)))</f>
        <v>0.43403450590848192</v>
      </c>
      <c r="F7" s="44">
        <f>IF($C7="(1,2) DG 24:0",('Données brutes POS (Area)'!E7/('Données brutes POS (Area)'!E$3+'Données brutes POS (Area)'!E$17)*50),IF($C7="CAR d3-18:1",('Données brutes POS (Area)'!E7/('Données brutes POS (Area)'!E$28)*7.5)))</f>
        <v>0.85313747581772026</v>
      </c>
      <c r="G7" s="44">
        <f>IF($C7="(1,2) DG 24:0",('Données brutes POS (Area)'!F7/('Données brutes POS (Area)'!F$3+'Données brutes POS (Area)'!F$17)*50),IF($C7="CAR d3-18:1",('Données brutes POS (Area)'!F7/('Données brutes POS (Area)'!F$28)*7.5)))</f>
        <v>0.53769873248320477</v>
      </c>
      <c r="H7" s="44">
        <f>IF($C7="(1,2) DG 24:0",('Données brutes POS (Area)'!G7/('Données brutes POS (Area)'!G$3+'Données brutes POS (Area)'!G$17)*50),IF($C7="CAR d3-18:1",('Données brutes POS (Area)'!G7/('Données brutes POS (Area)'!G$28)*7.5)))</f>
        <v>0.62256212961097102</v>
      </c>
      <c r="I7" s="44">
        <f>IF($C7="(1,2) DG 24:0",('Données brutes POS (Area)'!H7/('Données brutes POS (Area)'!H$3+'Données brutes POS (Area)'!H$17)*50),IF($C7="CAR d3-18:1",('Données brutes POS (Area)'!H7/('Données brutes POS (Area)'!H$28)*7.5)))</f>
        <v>0.39228031463786384</v>
      </c>
      <c r="J7" s="44">
        <f>IF($C7="(1,2) DG 24:0",('Données brutes POS (Area)'!I7/('Données brutes POS (Area)'!I$3+'Données brutes POS (Area)'!I$17)*50),IF($C7="CAR d3-18:1",('Données brutes POS (Area)'!I7/('Données brutes POS (Area)'!I$28)*7.5)))</f>
        <v>0.53875007196807356</v>
      </c>
      <c r="K7" s="44">
        <f>IF($C7="(1,2) DG 24:0",('Données brutes POS (Area)'!J7/('Données brutes POS (Area)'!J$3+'Données brutes POS (Area)'!J$17)*50),IF($C7="CAR d3-18:1",('Données brutes POS (Area)'!J7/('Données brutes POS (Area)'!J$28)*7.5)))</f>
        <v>0.31810269457837048</v>
      </c>
      <c r="L7" s="44">
        <f>IF($C7="(1,2) DG 24:0",('Données brutes POS (Area)'!K7/('Données brutes POS (Area)'!K$3+'Données brutes POS (Area)'!K$17)*50),IF($C7="CAR d3-18:1",('Données brutes POS (Area)'!K7/('Données brutes POS (Area)'!K$28)*7.5)))</f>
        <v>0.58726742182334069</v>
      </c>
      <c r="M7" s="44">
        <f>IF($C7="(1,2) DG 24:0",('Données brutes POS (Area)'!L7/('Données brutes POS (Area)'!L$3+'Données brutes POS (Area)'!L$17)*50),IF($C7="CAR d3-18:1",('Données brutes POS (Area)'!L7/('Données brutes POS (Area)'!L$28)*7.5)))</f>
        <v>0.41460396873689326</v>
      </c>
      <c r="N7" s="44">
        <f>IF($C7="(1,2) DG 24:0",('Données brutes POS (Area)'!M7/('Données brutes POS (Area)'!M$3+'Données brutes POS (Area)'!M$17)*50),IF($C7="CAR d3-18:1",('Données brutes POS (Area)'!M7/('Données brutes POS (Area)'!M$28)*7.5)))</f>
        <v>0.49800528861803317</v>
      </c>
      <c r="O7" s="44">
        <f>IF($C7="(1,2) DG 24:0",('Données brutes POS (Area)'!N7/('Données brutes POS (Area)'!N$3+'Données brutes POS (Area)'!N$17)*50),IF($C7="CAR d3-18:1",('Données brutes POS (Area)'!N7/('Données brutes POS (Area)'!N$28)*7.5)))</f>
        <v>0.41233237300701009</v>
      </c>
      <c r="P7" s="44">
        <f>IF($C7="(1,2) DG 24:0",('Données brutes POS (Area)'!O7/('Données brutes POS (Area)'!O$3+'Données brutes POS (Area)'!O$17)*50),IF($C7="CAR d3-18:1",('Données brutes POS (Area)'!O7/('Données brutes POS (Area)'!O$28)*7.5)))</f>
        <v>0.51754655719985265</v>
      </c>
      <c r="Q7" s="44">
        <f>IF($C7="(1,2) DG 24:0",('Données brutes POS (Area)'!P7/('Données brutes POS (Area)'!P$3+'Données brutes POS (Area)'!P$17)*50),IF($C7="CAR d3-18:1",('Données brutes POS (Area)'!P7/('Données brutes POS (Area)'!P$28)*7.5)))</f>
        <v>0.27712042170549456</v>
      </c>
      <c r="R7" s="44">
        <f>IF($C7="(1,2) DG 24:0",('Données brutes POS (Area)'!Q7/('Données brutes POS (Area)'!Q$3+'Données brutes POS (Area)'!Q$17)*50),IF($C7="CAR d3-18:1",('Données brutes POS (Area)'!Q7/('Données brutes POS (Area)'!Q$28)*7.5)))</f>
        <v>0.60297759993969124</v>
      </c>
      <c r="S7" s="44">
        <f>IF($C7="(1,2) DG 24:0",('Données brutes POS (Area)'!R7/('Données brutes POS (Area)'!R$3+'Données brutes POS (Area)'!R$17)*50),IF($C7="CAR d3-18:1",('Données brutes POS (Area)'!R7/('Données brutes POS (Area)'!R$28)*7.5)))</f>
        <v>0.35291106838303737</v>
      </c>
      <c r="T7" s="44">
        <f>IF($C7="(1,2) DG 24:0",('Données brutes POS (Area)'!S7/('Données brutes POS (Area)'!S$3+'Données brutes POS (Area)'!S$17)*50),IF($C7="CAR d3-18:1",('Données brutes POS (Area)'!S7/('Données brutes POS (Area)'!S$28)*7.5)))</f>
        <v>0.42049199708845675</v>
      </c>
      <c r="U7" s="44">
        <f>IF($C7="(1,2) DG 24:0",('Données brutes POS (Area)'!T7/('Données brutes POS (Area)'!T$3+'Données brutes POS (Area)'!T$17)*50),IF($C7="CAR d3-18:1",('Données brutes POS (Area)'!T7/('Données brutes POS (Area)'!T$28)*7.5)))</f>
        <v>0.61735168188451051</v>
      </c>
      <c r="V7" s="44">
        <f>IF($C7="(1,2) DG 24:0",('Données brutes POS (Area)'!U7/('Données brutes POS (Area)'!U$3+'Données brutes POS (Area)'!U$17)*50),IF($C7="CAR d3-18:1",('Données brutes POS (Area)'!U7/('Données brutes POS (Area)'!U$28)*7.5)))</f>
        <v>0.42852357309043865</v>
      </c>
      <c r="W7" s="44">
        <f>IF($C7="(1,2) DG 24:0",('Données brutes POS (Area)'!V7/('Données brutes POS (Area)'!V$3+'Données brutes POS (Area)'!V$17)*50),IF($C7="CAR d3-18:1",('Données brutes POS (Area)'!V7/('Données brutes POS (Area)'!V$28)*7.5)))</f>
        <v>0.49842067597238537</v>
      </c>
      <c r="X7" s="44">
        <f>IF($C7="(1,2) DG 24:0",('Données brutes POS (Area)'!W7/('Données brutes POS (Area)'!W$3+'Données brutes POS (Area)'!W$17)*50),IF($C7="CAR d3-18:1",('Données brutes POS (Area)'!W7/('Données brutes POS (Area)'!W$28)*7.5)))</f>
        <v>0.80319398453633883</v>
      </c>
      <c r="Y7" s="44">
        <f>IF($C7="(1,2) DG 24:0",('Données brutes POS (Area)'!X7/('Données brutes POS (Area)'!X$3+'Données brutes POS (Area)'!X$17)*50),IF($C7="CAR d3-18:1",('Données brutes POS (Area)'!X7/('Données brutes POS (Area)'!X$28)*7.5)))</f>
        <v>0.32389894305082656</v>
      </c>
      <c r="Z7" s="44">
        <f>IF($C7="(1,2) DG 24:0",('Données brutes POS (Area)'!Y7/('Données brutes POS (Area)'!Y$3+'Données brutes POS (Area)'!Y$17)*50),IF($C7="CAR d3-18:1",('Données brutes POS (Area)'!Y7/('Données brutes POS (Area)'!Y$28)*7.5)))</f>
        <v>0.34057056352781756</v>
      </c>
      <c r="AA7" s="44">
        <f>IF($C7="(1,2) DG 24:0",('Données brutes POS (Area)'!Z7/('Données brutes POS (Area)'!Z$3+'Données brutes POS (Area)'!Z$17)*50),IF($C7="CAR d3-18:1",('Données brutes POS (Area)'!Z7/('Données brutes POS (Area)'!Z$28)*7.5)))</f>
        <v>0.36460345525676613</v>
      </c>
      <c r="AB7" s="44">
        <f>IF($C7="(1,2) DG 24:0",('Données brutes POS (Area)'!AA7/('Données brutes POS (Area)'!AA$3+'Données brutes POS (Area)'!AA$17)*50),IF($C7="CAR d3-18:1",('Données brutes POS (Area)'!AA7/('Données brutes POS (Area)'!AA$28)*7.5)))</f>
        <v>0.59176628868906778</v>
      </c>
      <c r="AC7" s="44">
        <f>IF($C7="(1,2) DG 24:0",('Données brutes POS (Area)'!AB7/('Données brutes POS (Area)'!AB$3+'Données brutes POS (Area)'!AB$17)*50),IF($C7="CAR d3-18:1",('Données brutes POS (Area)'!AB7/('Données brutes POS (Area)'!AB$28)*7.5)))</f>
        <v>0.95743111131161074</v>
      </c>
      <c r="AD7" s="44">
        <f>IF($C7="(1,2) DG 24:0",('Données brutes POS (Area)'!AC7/('Données brutes POS (Area)'!AC$3+'Données brutes POS (Area)'!AC$17)*50),IF($C7="CAR d3-18:1",('Données brutes POS (Area)'!AC7/('Données brutes POS (Area)'!AC$28)*7.5)))</f>
        <v>0.5719399453288363</v>
      </c>
      <c r="AE7" s="44">
        <f>IF($C7="(1,2) DG 24:0",('Données brutes POS (Area)'!AD7/('Données brutes POS (Area)'!AD$3+'Données brutes POS (Area)'!AD$17)*50),IF($C7="CAR d3-18:1",('Données brutes POS (Area)'!AD7/('Données brutes POS (Area)'!AD$28)*7.5)))</f>
        <v>0.39970834488293921</v>
      </c>
      <c r="AF7" s="44">
        <f>IF($C7="(1,2) DG 24:0",('Données brutes POS (Area)'!AE7/('Données brutes POS (Area)'!AE$3+'Données brutes POS (Area)'!AE$17)*50),IF($C7="CAR d3-18:1",('Données brutes POS (Area)'!AE7/('Données brutes POS (Area)'!AE$28)*7.5)))</f>
        <v>0.34854490840699082</v>
      </c>
      <c r="AG7" s="44">
        <f>IF($C7="(1,2) DG 24:0",('Données brutes POS (Area)'!AF7/('Données brutes POS (Area)'!AF$3+'Données brutes POS (Area)'!AF$17)*50),IF($C7="CAR d3-18:1",('Données brutes POS (Area)'!AF7/('Données brutes POS (Area)'!AF$28)*7.5)))</f>
        <v>0.33602029037509407</v>
      </c>
      <c r="AH7" s="44">
        <f>IF($C7="(1,2) DG 24:0",('Données brutes POS (Area)'!AG7/('Données brutes POS (Area)'!AG$3+'Données brutes POS (Area)'!AG$17)*50),IF($C7="CAR d3-18:1",('Données brutes POS (Area)'!AG7/('Données brutes POS (Area)'!AG$28)*7.5)))</f>
        <v>0.2877044155508981</v>
      </c>
      <c r="AI7" s="44">
        <f>IF($C7="(1,2) DG 24:0",('Données brutes POS (Area)'!AH7/('Données brutes POS (Area)'!AH$3+'Données brutes POS (Area)'!AH$17)*50),IF($C7="CAR d3-18:1",('Données brutes POS (Area)'!AH7/('Données brutes POS (Area)'!AH$28)*7.5)))</f>
        <v>0.95767014666805117</v>
      </c>
      <c r="AJ7" s="44">
        <f>IF($C7="(1,2) DG 24:0",('Données brutes POS (Area)'!AI7/('Données brutes POS (Area)'!AI$3+'Données brutes POS (Area)'!AI$17)*50),IF($C7="CAR d3-18:1",('Données brutes POS (Area)'!AI7/('Données brutes POS (Area)'!AI$28)*7.5)))</f>
        <v>0.22954511001692326</v>
      </c>
      <c r="AK7" s="44">
        <f>IF($C7="(1,2) DG 24:0",('Données brutes POS (Area)'!AJ7/('Données brutes POS (Area)'!AJ$3+'Données brutes POS (Area)'!AJ$17)*50),IF($C7="CAR d3-18:1",('Données brutes POS (Area)'!AJ7/('Données brutes POS (Area)'!AJ$28)*7.5)))</f>
        <v>0.21532720405726605</v>
      </c>
      <c r="AL7" s="44">
        <f>IF($C7="(1,2) DG 24:0",('Données brutes POS (Area)'!AK7/('Données brutes POS (Area)'!AK$3+'Données brutes POS (Area)'!AK$17)*50),IF($C7="CAR d3-18:1",('Données brutes POS (Area)'!AK7/('Données brutes POS (Area)'!AK$28)*7.5)))</f>
        <v>0.2896846010520075</v>
      </c>
      <c r="AM7" s="44">
        <f>IF($C7="(1,2) DG 24:0",('Données brutes POS (Area)'!AL7/('Données brutes POS (Area)'!AL$3+'Données brutes POS (Area)'!AL$17)*50),IF($C7="CAR d3-18:1",('Données brutes POS (Area)'!AL7/('Données brutes POS (Area)'!AL$28)*7.5)))</f>
        <v>0.6567684521206133</v>
      </c>
      <c r="AN7" s="44">
        <f>IF($C7="(1,2) DG 24:0",('Données brutes POS (Area)'!AM7/('Données brutes POS (Area)'!AM$3+'Données brutes POS (Area)'!AM$17)*50),IF($C7="CAR d3-18:1",('Données brutes POS (Area)'!AM7/('Données brutes POS (Area)'!AM$28)*7.5)))</f>
        <v>0.66479640523642247</v>
      </c>
      <c r="AO7" s="44">
        <f>IF($C7="(1,2) DG 24:0",('Données brutes POS (Area)'!AN7/('Données brutes POS (Area)'!AN$3+'Données brutes POS (Area)'!AN$17)*50),IF($C7="CAR d3-18:1",('Données brutes POS (Area)'!AN7/('Données brutes POS (Area)'!AN$28)*7.5)))</f>
        <v>0.81100787164331278</v>
      </c>
      <c r="AP7" s="44">
        <f>IF($C7="(1,2) DG 24:0",('Données brutes POS (Area)'!AO7/('Données brutes POS (Area)'!AO$3+'Données brutes POS (Area)'!AO$17)*50),IF($C7="CAR d3-18:1",('Données brutes POS (Area)'!AO7/('Données brutes POS (Area)'!AO$28)*7.5)))</f>
        <v>0.70947558695926882</v>
      </c>
      <c r="AQ7" s="44">
        <f>IF($C7="(1,2) DG 24:0",('Données brutes POS (Area)'!AP7/('Données brutes POS (Area)'!AP$3+'Données brutes POS (Area)'!AP$17)*50),IF($C7="CAR d3-18:1",('Données brutes POS (Area)'!AP7/('Données brutes POS (Area)'!AP$28)*7.5)))</f>
        <v>0.47987299185651422</v>
      </c>
      <c r="AR7" s="44">
        <f>IF($C7="(1,2) DG 24:0",('Données brutes POS (Area)'!AQ7/('Données brutes POS (Area)'!AQ$3+'Données brutes POS (Area)'!AQ$17)*50),IF($C7="CAR d3-18:1",('Données brutes POS (Area)'!AQ7/('Données brutes POS (Area)'!AQ$28)*7.5)))</f>
        <v>0.88829558241148043</v>
      </c>
      <c r="AS7" s="44">
        <f>IF($C7="(1,2) DG 24:0",('Données brutes POS (Area)'!AR7/('Données brutes POS (Area)'!AR$3+'Données brutes POS (Area)'!AR$17)*50),IF($C7="CAR d3-18:1",('Données brutes POS (Area)'!AR7/('Données brutes POS (Area)'!AR$28)*7.5)))</f>
        <v>0.37997352509280941</v>
      </c>
      <c r="AT7" s="44">
        <f>IF($C7="(1,2) DG 24:0",('Données brutes POS (Area)'!AS7/('Données brutes POS (Area)'!AS$3+'Données brutes POS (Area)'!AS$17)*50),IF($C7="CAR d3-18:1",('Données brutes POS (Area)'!AS7/('Données brutes POS (Area)'!AS$28)*7.5)))</f>
        <v>0.40595027589971477</v>
      </c>
      <c r="AU7" s="44">
        <f>IF($C7="(1,2) DG 24:0",('Données brutes POS (Area)'!AT7/('Données brutes POS (Area)'!AT$3+'Données brutes POS (Area)'!AT$17)*50),IF($C7="CAR d3-18:1",('Données brutes POS (Area)'!AT7/('Données brutes POS (Area)'!AT$28)*7.5)))</f>
        <v>0.49310627100981719</v>
      </c>
      <c r="AV7" s="44">
        <f>IF($C7="(1,2) DG 24:0",('Données brutes POS (Area)'!AU7/('Données brutes POS (Area)'!AU$3+'Données brutes POS (Area)'!AU$17)*50),IF($C7="CAR d3-18:1",('Données brutes POS (Area)'!AU7/('Données brutes POS (Area)'!AU$28)*7.5)))</f>
        <v>0.34368806232149768</v>
      </c>
      <c r="AW7" s="44">
        <f>IF($C7="(1,2) DG 24:0",('Données brutes POS (Area)'!AV7/('Données brutes POS (Area)'!AV$3+'Données brutes POS (Area)'!AV$17)*50),IF($C7="CAR d3-18:1",('Données brutes POS (Area)'!AV7/('Données brutes POS (Area)'!AV$28)*7.5)))</f>
        <v>0.62333174256112789</v>
      </c>
      <c r="AX7" s="44">
        <f>IF($C7="(1,2) DG 24:0",('Données brutes POS (Area)'!AW7/('Données brutes POS (Area)'!AW$3+'Données brutes POS (Area)'!AW$17)*50),IF($C7="CAR d3-18:1",('Données brutes POS (Area)'!AW7/('Données brutes POS (Area)'!AW$28)*7.5)))</f>
        <v>0.51129133698418316</v>
      </c>
      <c r="AY7" s="44">
        <f>IF($C7="(1,2) DG 24:0",('Données brutes POS (Area)'!AX7/('Données brutes POS (Area)'!AX$3+'Données brutes POS (Area)'!AX$17)*50),IF($C7="CAR d3-18:1",('Données brutes POS (Area)'!AX7/('Données brutes POS (Area)'!AX$28)*7.5)))</f>
        <v>0.81424631939217385</v>
      </c>
      <c r="AZ7" s="44">
        <f>IF($C7="(1,2) DG 24:0",('Données brutes POS (Area)'!AY7/('Données brutes POS (Area)'!AY$3+'Données brutes POS (Area)'!AY$17)*50),IF($C7="CAR d3-18:1",('Données brutes POS (Area)'!AY7/('Données brutes POS (Area)'!AY$28)*7.5)))</f>
        <v>1.7849617207979804</v>
      </c>
      <c r="BA7" s="44">
        <f>IF($C7="(1,2) DG 24:0",('Données brutes POS (Area)'!AZ7/('Données brutes POS (Area)'!AZ$3+'Données brutes POS (Area)'!AZ$17)*50),IF($C7="CAR d3-18:1",('Données brutes POS (Area)'!AZ7/('Données brutes POS (Area)'!AZ$28)*7.5)))</f>
        <v>1.4025297290837218</v>
      </c>
      <c r="BB7" s="44">
        <f>IF($C7="(1,2) DG 24:0",('Données brutes POS (Area)'!BA7/('Données brutes POS (Area)'!BA$3+'Données brutes POS (Area)'!BA$17)*50),IF($C7="CAR d3-18:1",('Données brutes POS (Area)'!BA7/('Données brutes POS (Area)'!BA$28)*7.5)))</f>
        <v>1.4523410908613552</v>
      </c>
      <c r="BC7" s="44">
        <f>IF($C7="(1,2) DG 24:0",('Données brutes POS (Area)'!BB7/('Données brutes POS (Area)'!BB$3+'Données brutes POS (Area)'!BB$17)*50),IF($C7="CAR d3-18:1",('Données brutes POS (Area)'!BB7/('Données brutes POS (Area)'!BB$28)*7.5)))</f>
        <v>0.80491635413652862</v>
      </c>
      <c r="BD7" s="44">
        <f>IF($C7="(1,2) DG 24:0",('Données brutes POS (Area)'!BC7/('Données brutes POS (Area)'!BC$3+'Données brutes POS (Area)'!BC$17)*50),IF($C7="CAR d3-18:1",('Données brutes POS (Area)'!BC7/('Données brutes POS (Area)'!BC$28)*7.5)))</f>
        <v>2.1137958089071676</v>
      </c>
      <c r="BE7" s="44">
        <f>IF($C7="(1,2) DG 24:0",('Données brutes POS (Area)'!BD7/('Données brutes POS (Area)'!BD$3+'Données brutes POS (Area)'!BD$17)*50),IF($C7="CAR d3-18:1",('Données brutes POS (Area)'!BD7/('Données brutes POS (Area)'!BD$28)*7.5)))</f>
        <v>0.37240583357619522</v>
      </c>
      <c r="BF7" s="44">
        <f>IF($C7="(1,2) DG 24:0",('Données brutes POS (Area)'!BE7/('Données brutes POS (Area)'!BE$3+'Données brutes POS (Area)'!BE$17)*50),IF($C7="CAR d3-18:1",('Données brutes POS (Area)'!BE7/('Données brutes POS (Area)'!BE$28)*7.5)))</f>
        <v>0.37796128267315082</v>
      </c>
      <c r="BG7" s="44">
        <f>IF($C7="(1,2) DG 24:0",('Données brutes POS (Area)'!BF7/('Données brutes POS (Area)'!BF$3+'Données brutes POS (Area)'!BF$17)*50),IF($C7="CAR d3-18:1",('Données brutes POS (Area)'!BF7/('Données brutes POS (Area)'!BF$28)*7.5)))</f>
        <v>1.1672774037177738</v>
      </c>
      <c r="BH7" s="44">
        <f>IF($C7="(1,2) DG 24:0",('Données brutes POS (Area)'!BG7/('Données brutes POS (Area)'!BG$3+'Données brutes POS (Area)'!BG$17)*50),IF($C7="CAR d3-18:1",('Données brutes POS (Area)'!BG7/('Données brutes POS (Area)'!BG$28)*7.5)))</f>
        <v>0.74631127266799324</v>
      </c>
      <c r="BI7" s="44">
        <f>IF($C7="(1,2) DG 24:0",('Données brutes POS (Area)'!BH7/('Données brutes POS (Area)'!BH$3+'Données brutes POS (Area)'!BH$17)*50),IF($C7="CAR d3-18:1",('Données brutes POS (Area)'!BH7/('Données brutes POS (Area)'!BH$28)*7.5)))</f>
        <v>0.5422120110635541</v>
      </c>
      <c r="BJ7" s="44">
        <f>IF($C7="(1,2) DG 24:0",('Données brutes POS (Area)'!BI7/('Données brutes POS (Area)'!BI$3+'Données brutes POS (Area)'!BI$17)*50),IF($C7="CAR d3-18:1",('Données brutes POS (Area)'!BI7/('Données brutes POS (Area)'!BI$28)*7.5)))</f>
        <v>0.86350447496490235</v>
      </c>
      <c r="BK7" s="44">
        <f>IF($C7="(1,2) DG 24:0",('Données brutes POS (Area)'!BJ7/('Données brutes POS (Area)'!BJ$3+'Données brutes POS (Area)'!BJ$17)*50),IF($C7="CAR d3-18:1",('Données brutes POS (Area)'!BJ7/('Données brutes POS (Area)'!BJ$28)*7.5)))</f>
        <v>3.5482385883083105</v>
      </c>
      <c r="BL7" s="44">
        <f>IF($C7="(1,2) DG 24:0",('Données brutes POS (Area)'!BK7/('Données brutes POS (Area)'!BK$3+'Données brutes POS (Area)'!BK$17)*50),IF($C7="CAR d3-18:1",('Données brutes POS (Area)'!BK7/('Données brutes POS (Area)'!BK$28)*7.5)))</f>
        <v>1.1438154675226819</v>
      </c>
      <c r="BM7" s="44">
        <f>IF($C7="(1,2) DG 24:0",('Données brutes POS (Area)'!BL7/('Données brutes POS (Area)'!BL$3+'Données brutes POS (Area)'!BL$17)*50),IF($C7="CAR d3-18:1",('Données brutes POS (Area)'!BL7/('Données brutes POS (Area)'!BL$28)*7.5)))</f>
        <v>1.4789756128203189</v>
      </c>
      <c r="BN7" s="44">
        <f>IF($C7="(1,2) DG 24:0",('Données brutes POS (Area)'!BM7/('Données brutes POS (Area)'!BM$3+'Données brutes POS (Area)'!BM$17)*50),IF($C7="CAR d3-18:1",('Données brutes POS (Area)'!BM7/('Données brutes POS (Area)'!BM$28)*7.5)))</f>
        <v>0.67340006359097571</v>
      </c>
      <c r="BO7" s="44">
        <f>IF($C7="(1,2) DG 24:0",('Données brutes POS (Area)'!BN7/('Données brutes POS (Area)'!BN$3+'Données brutes POS (Area)'!BN$17)*50),IF($C7="CAR d3-18:1",('Données brutes POS (Area)'!BN7/('Données brutes POS (Area)'!BN$28)*7.5)))</f>
        <v>0.6432726326709941</v>
      </c>
      <c r="BP7" s="44">
        <f>IF($C7="(1,2) DG 24:0",('Données brutes POS (Area)'!BO7/('Données brutes POS (Area)'!BO$3+'Données brutes POS (Area)'!BO$17)*50),IF($C7="CAR d3-18:1",('Données brutes POS (Area)'!BO7/('Données brutes POS (Area)'!BO$28)*7.5)))</f>
        <v>0.98803442465975588</v>
      </c>
      <c r="BQ7" s="44">
        <f>IF($C7="(1,2) DG 24:0",('Données brutes POS (Area)'!BP7/('Données brutes POS (Area)'!BP$3+'Données brutes POS (Area)'!BP$17)*50),IF($C7="CAR d3-18:1",('Données brutes POS (Area)'!BP7/('Données brutes POS (Area)'!BP$28)*7.5)))</f>
        <v>0.85359240731963071</v>
      </c>
    </row>
    <row r="8" spans="1:69" x14ac:dyDescent="0.25">
      <c r="A8" s="9" t="s">
        <v>3</v>
      </c>
      <c r="B8" s="15" t="s">
        <v>8</v>
      </c>
      <c r="C8" s="10" t="s">
        <v>2</v>
      </c>
      <c r="D8" s="43">
        <f>IF($C8="(1,2) DG 24:0",('Données brutes POS (Area)'!C8/('Données brutes POS (Area)'!C$3+'Données brutes POS (Area)'!C$17)*50),IF($C8="CAR d3-18:1",('Données brutes POS (Area)'!C8/('Données brutes POS (Area)'!C$28)*7.5)))</f>
        <v>9.0212879882359012</v>
      </c>
      <c r="E8" s="43">
        <f>IF($C8="(1,2) DG 24:0",('Données brutes POS (Area)'!D8/('Données brutes POS (Area)'!D$3+'Données brutes POS (Area)'!D$17)*50),IF($C8="CAR d3-18:1",('Données brutes POS (Area)'!D8/('Données brutes POS (Area)'!D$28)*7.5)))</f>
        <v>3.2771359630236363</v>
      </c>
      <c r="F8" s="43">
        <f>IF($C8="(1,2) DG 24:0",('Données brutes POS (Area)'!E8/('Données brutes POS (Area)'!E$3+'Données brutes POS (Area)'!E$17)*50),IF($C8="CAR d3-18:1",('Données brutes POS (Area)'!E8/('Données brutes POS (Area)'!E$28)*7.5)))</f>
        <v>6.0952807774580151</v>
      </c>
      <c r="G8" s="43">
        <f>IF($C8="(1,2) DG 24:0",('Données brutes POS (Area)'!F8/('Données brutes POS (Area)'!F$3+'Données brutes POS (Area)'!F$17)*50),IF($C8="CAR d3-18:1",('Données brutes POS (Area)'!F8/('Données brutes POS (Area)'!F$28)*7.5)))</f>
        <v>3.5968724430179089</v>
      </c>
      <c r="H8" s="43">
        <f>IF($C8="(1,2) DG 24:0",('Données brutes POS (Area)'!G8/('Données brutes POS (Area)'!G$3+'Données brutes POS (Area)'!G$17)*50),IF($C8="CAR d3-18:1",('Données brutes POS (Area)'!G8/('Données brutes POS (Area)'!G$28)*7.5)))</f>
        <v>4.1754960802705874</v>
      </c>
      <c r="I8" s="43">
        <f>IF($C8="(1,2) DG 24:0",('Données brutes POS (Area)'!H8/('Données brutes POS (Area)'!H$3+'Données brutes POS (Area)'!H$17)*50),IF($C8="CAR d3-18:1",('Données brutes POS (Area)'!H8/('Données brutes POS (Area)'!H$28)*7.5)))</f>
        <v>2.778018496801304</v>
      </c>
      <c r="J8" s="43">
        <f>IF($C8="(1,2) DG 24:0",('Données brutes POS (Area)'!I8/('Données brutes POS (Area)'!I$3+'Données brutes POS (Area)'!I$17)*50),IF($C8="CAR d3-18:1",('Données brutes POS (Area)'!I8/('Données brutes POS (Area)'!I$28)*7.5)))</f>
        <v>4.6512598341503928</v>
      </c>
      <c r="K8" s="43">
        <f>IF($C8="(1,2) DG 24:0",('Données brutes POS (Area)'!J8/('Données brutes POS (Area)'!J$3+'Données brutes POS (Area)'!J$17)*50),IF($C8="CAR d3-18:1",('Données brutes POS (Area)'!J8/('Données brutes POS (Area)'!J$28)*7.5)))</f>
        <v>1.7097144334682082</v>
      </c>
      <c r="L8" s="43">
        <f>IF($C8="(1,2) DG 24:0",('Données brutes POS (Area)'!K8/('Données brutes POS (Area)'!K$3+'Données brutes POS (Area)'!K$17)*50),IF($C8="CAR d3-18:1",('Données brutes POS (Area)'!K8/('Données brutes POS (Area)'!K$28)*7.5)))</f>
        <v>4.6133024431603324</v>
      </c>
      <c r="M8" s="43">
        <f>IF($C8="(1,2) DG 24:0",('Données brutes POS (Area)'!L8/('Données brutes POS (Area)'!L$3+'Données brutes POS (Area)'!L$17)*50),IF($C8="CAR d3-18:1",('Données brutes POS (Area)'!L8/('Données brutes POS (Area)'!L$28)*7.5)))</f>
        <v>2.4050337210370687</v>
      </c>
      <c r="N8" s="43">
        <f>IF($C8="(1,2) DG 24:0",('Données brutes POS (Area)'!M8/('Données brutes POS (Area)'!M$3+'Données brutes POS (Area)'!M$17)*50),IF($C8="CAR d3-18:1",('Données brutes POS (Area)'!M8/('Données brutes POS (Area)'!M$28)*7.5)))</f>
        <v>2.6121463486590608</v>
      </c>
      <c r="O8" s="43">
        <f>IF($C8="(1,2) DG 24:0",('Données brutes POS (Area)'!N8/('Données brutes POS (Area)'!N$3+'Données brutes POS (Area)'!N$17)*50),IF($C8="CAR d3-18:1",('Données brutes POS (Area)'!N8/('Données brutes POS (Area)'!N$28)*7.5)))</f>
        <v>2.7155615815571146</v>
      </c>
      <c r="P8" s="43">
        <f>IF($C8="(1,2) DG 24:0",('Données brutes POS (Area)'!O8/('Données brutes POS (Area)'!O$3+'Données brutes POS (Area)'!O$17)*50),IF($C8="CAR d3-18:1",('Données brutes POS (Area)'!O8/('Données brutes POS (Area)'!O$28)*7.5)))</f>
        <v>3.3607441667231264</v>
      </c>
      <c r="Q8" s="43">
        <f>IF($C8="(1,2) DG 24:0",('Données brutes POS (Area)'!P8/('Données brutes POS (Area)'!P$3+'Données brutes POS (Area)'!P$17)*50),IF($C8="CAR d3-18:1",('Données brutes POS (Area)'!P8/('Données brutes POS (Area)'!P$28)*7.5)))</f>
        <v>1.9767088857615813</v>
      </c>
      <c r="R8" s="43">
        <f>IF($C8="(1,2) DG 24:0",('Données brutes POS (Area)'!Q8/('Données brutes POS (Area)'!Q$3+'Données brutes POS (Area)'!Q$17)*50),IF($C8="CAR d3-18:1",('Données brutes POS (Area)'!Q8/('Données brutes POS (Area)'!Q$28)*7.5)))</f>
        <v>3.9781851619632409</v>
      </c>
      <c r="S8" s="43">
        <f>IF($C8="(1,2) DG 24:0",('Données brutes POS (Area)'!R8/('Données brutes POS (Area)'!R$3+'Données brutes POS (Area)'!R$17)*50),IF($C8="CAR d3-18:1",('Données brutes POS (Area)'!R8/('Données brutes POS (Area)'!R$28)*7.5)))</f>
        <v>2.0374502623427251</v>
      </c>
      <c r="T8" s="43">
        <f>IF($C8="(1,2) DG 24:0",('Données brutes POS (Area)'!S8/('Données brutes POS (Area)'!S$3+'Données brutes POS (Area)'!S$17)*50),IF($C8="CAR d3-18:1",('Données brutes POS (Area)'!S8/('Données brutes POS (Area)'!S$28)*7.5)))</f>
        <v>2.6581681643908213</v>
      </c>
      <c r="U8" s="43">
        <f>IF($C8="(1,2) DG 24:0",('Données brutes POS (Area)'!T8/('Données brutes POS (Area)'!T$3+'Données brutes POS (Area)'!T$17)*50),IF($C8="CAR d3-18:1",('Données brutes POS (Area)'!T8/('Données brutes POS (Area)'!T$28)*7.5)))</f>
        <v>3.0224477076937069</v>
      </c>
      <c r="V8" s="43">
        <f>IF($C8="(1,2) DG 24:0",('Données brutes POS (Area)'!U8/('Données brutes POS (Area)'!U$3+'Données brutes POS (Area)'!U$17)*50),IF($C8="CAR d3-18:1",('Données brutes POS (Area)'!U8/('Données brutes POS (Area)'!U$28)*7.5)))</f>
        <v>2.9100827587741898</v>
      </c>
      <c r="W8" s="43">
        <f>IF($C8="(1,2) DG 24:0",('Données brutes POS (Area)'!V8/('Données brutes POS (Area)'!V$3+'Données brutes POS (Area)'!V$17)*50),IF($C8="CAR d3-18:1",('Données brutes POS (Area)'!V8/('Données brutes POS (Area)'!V$28)*7.5)))</f>
        <v>2.8964918842556262</v>
      </c>
      <c r="X8" s="43">
        <f>IF($C8="(1,2) DG 24:0",('Données brutes POS (Area)'!W8/('Données brutes POS (Area)'!W$3+'Données brutes POS (Area)'!W$17)*50),IF($C8="CAR d3-18:1",('Données brutes POS (Area)'!W8/('Données brutes POS (Area)'!W$28)*7.5)))</f>
        <v>6.2383672500607705</v>
      </c>
      <c r="Y8" s="43">
        <f>IF($C8="(1,2) DG 24:0",('Données brutes POS (Area)'!X8/('Données brutes POS (Area)'!X$3+'Données brutes POS (Area)'!X$17)*50),IF($C8="CAR d3-18:1",('Données brutes POS (Area)'!X8/('Données brutes POS (Area)'!X$28)*7.5)))</f>
        <v>0.88316112811675662</v>
      </c>
      <c r="Z8" s="43">
        <f>IF($C8="(1,2) DG 24:0",('Données brutes POS (Area)'!Y8/('Données brutes POS (Area)'!Y$3+'Données brutes POS (Area)'!Y$17)*50),IF($C8="CAR d3-18:1",('Données brutes POS (Area)'!Y8/('Données brutes POS (Area)'!Y$28)*7.5)))</f>
        <v>1.8908631172202157</v>
      </c>
      <c r="AA8" s="43">
        <f>IF($C8="(1,2) DG 24:0",('Données brutes POS (Area)'!Z8/('Données brutes POS (Area)'!Z$3+'Données brutes POS (Area)'!Z$17)*50),IF($C8="CAR d3-18:1",('Données brutes POS (Area)'!Z8/('Données brutes POS (Area)'!Z$28)*7.5)))</f>
        <v>2.0673006714927102</v>
      </c>
      <c r="AB8" s="43">
        <f>IF($C8="(1,2) DG 24:0",('Données brutes POS (Area)'!AA8/('Données brutes POS (Area)'!AA$3+'Données brutes POS (Area)'!AA$17)*50),IF($C8="CAR d3-18:1",('Données brutes POS (Area)'!AA8/('Données brutes POS (Area)'!AA$28)*7.5)))</f>
        <v>3.7316754660339986</v>
      </c>
      <c r="AC8" s="43">
        <f>IF($C8="(1,2) DG 24:0",('Données brutes POS (Area)'!AB8/('Données brutes POS (Area)'!AB$3+'Données brutes POS (Area)'!AB$17)*50),IF($C8="CAR d3-18:1",('Données brutes POS (Area)'!AB8/('Données brutes POS (Area)'!AB$28)*7.5)))</f>
        <v>8.8747026509101428</v>
      </c>
      <c r="AD8" s="43">
        <f>IF($C8="(1,2) DG 24:0",('Données brutes POS (Area)'!AC8/('Données brutes POS (Area)'!AC$3+'Données brutes POS (Area)'!AC$17)*50),IF($C8="CAR d3-18:1",('Données brutes POS (Area)'!AC8/('Données brutes POS (Area)'!AC$28)*7.5)))</f>
        <v>3.3821797679847649</v>
      </c>
      <c r="AE8" s="43">
        <f>IF($C8="(1,2) DG 24:0",('Données brutes POS (Area)'!AD8/('Données brutes POS (Area)'!AD$3+'Données brutes POS (Area)'!AD$17)*50),IF($C8="CAR d3-18:1",('Données brutes POS (Area)'!AD8/('Données brutes POS (Area)'!AD$28)*7.5)))</f>
        <v>2.1824369299172219</v>
      </c>
      <c r="AF8" s="43">
        <f>IF($C8="(1,2) DG 24:0",('Données brutes POS (Area)'!AE8/('Données brutes POS (Area)'!AE$3+'Données brutes POS (Area)'!AE$17)*50),IF($C8="CAR d3-18:1",('Données brutes POS (Area)'!AE8/('Données brutes POS (Area)'!AE$28)*7.5)))</f>
        <v>2.2329471970563159</v>
      </c>
      <c r="AG8" s="43">
        <f>IF($C8="(1,2) DG 24:0",('Données brutes POS (Area)'!AF8/('Données brutes POS (Area)'!AF$3+'Données brutes POS (Area)'!AF$17)*50),IF($C8="CAR d3-18:1",('Données brutes POS (Area)'!AF8/('Données brutes POS (Area)'!AF$28)*7.5)))</f>
        <v>1.9033179457970721</v>
      </c>
      <c r="AH8" s="43">
        <f>IF($C8="(1,2) DG 24:0",('Données brutes POS (Area)'!AG8/('Données brutes POS (Area)'!AG$3+'Données brutes POS (Area)'!AG$17)*50),IF($C8="CAR d3-18:1",('Données brutes POS (Area)'!AG8/('Données brutes POS (Area)'!AG$28)*7.5)))</f>
        <v>2.2048409788839689</v>
      </c>
      <c r="AI8" s="43">
        <f>IF($C8="(1,2) DG 24:0",('Données brutes POS (Area)'!AH8/('Données brutes POS (Area)'!AH$3+'Données brutes POS (Area)'!AH$17)*50),IF($C8="CAR d3-18:1",('Données brutes POS (Area)'!AH8/('Données brutes POS (Area)'!AH$28)*7.5)))</f>
        <v>5.8650227934638783</v>
      </c>
      <c r="AJ8" s="43">
        <f>IF($C8="(1,2) DG 24:0",('Données brutes POS (Area)'!AI8/('Données brutes POS (Area)'!AI$3+'Données brutes POS (Area)'!AI$17)*50),IF($C8="CAR d3-18:1",('Données brutes POS (Area)'!AI8/('Données brutes POS (Area)'!AI$28)*7.5)))</f>
        <v>1.2032893147310189</v>
      </c>
      <c r="AK8" s="43">
        <f>IF($C8="(1,2) DG 24:0",('Données brutes POS (Area)'!AJ8/('Données brutes POS (Area)'!AJ$3+'Données brutes POS (Area)'!AJ$17)*50),IF($C8="CAR d3-18:1",('Données brutes POS (Area)'!AJ8/('Données brutes POS (Area)'!AJ$28)*7.5)))</f>
        <v>0.97194492235865226</v>
      </c>
      <c r="AL8" s="43">
        <f>IF($C8="(1,2) DG 24:0",('Données brutes POS (Area)'!AK8/('Données brutes POS (Area)'!AK$3+'Données brutes POS (Area)'!AK$17)*50),IF($C8="CAR d3-18:1",('Données brutes POS (Area)'!AK8/('Données brutes POS (Area)'!AK$28)*7.5)))</f>
        <v>1.7723015681574958</v>
      </c>
      <c r="AM8" s="43">
        <f>IF($C8="(1,2) DG 24:0",('Données brutes POS (Area)'!AL8/('Données brutes POS (Area)'!AL$3+'Données brutes POS (Area)'!AL$17)*50),IF($C8="CAR d3-18:1",('Données brutes POS (Area)'!AL8/('Données brutes POS (Area)'!AL$28)*7.5)))</f>
        <v>5.8115419953494083</v>
      </c>
      <c r="AN8" s="43">
        <f>IF($C8="(1,2) DG 24:0",('Données brutes POS (Area)'!AM8/('Données brutes POS (Area)'!AM$3+'Données brutes POS (Area)'!AM$17)*50),IF($C8="CAR d3-18:1",('Données brutes POS (Area)'!AM8/('Données brutes POS (Area)'!AM$28)*7.5)))</f>
        <v>4.8270182616862733</v>
      </c>
      <c r="AO8" s="43">
        <f>IF($C8="(1,2) DG 24:0",('Données brutes POS (Area)'!AN8/('Données brutes POS (Area)'!AN$3+'Données brutes POS (Area)'!AN$17)*50),IF($C8="CAR d3-18:1",('Données brutes POS (Area)'!AN8/('Données brutes POS (Area)'!AN$28)*7.5)))</f>
        <v>5.167533998190466</v>
      </c>
      <c r="AP8" s="43">
        <f>IF($C8="(1,2) DG 24:0",('Données brutes POS (Area)'!AO8/('Données brutes POS (Area)'!AO$3+'Données brutes POS (Area)'!AO$17)*50),IF($C8="CAR d3-18:1",('Données brutes POS (Area)'!AO8/('Données brutes POS (Area)'!AO$28)*7.5)))</f>
        <v>6.4592345340086021</v>
      </c>
      <c r="AQ8" s="43">
        <f>IF($C8="(1,2) DG 24:0",('Données brutes POS (Area)'!AP8/('Données brutes POS (Area)'!AP$3+'Données brutes POS (Area)'!AP$17)*50),IF($C8="CAR d3-18:1",('Données brutes POS (Area)'!AP8/('Données brutes POS (Area)'!AP$28)*7.5)))</f>
        <v>1.5191644667722535</v>
      </c>
      <c r="AR8" s="43">
        <f>IF($C8="(1,2) DG 24:0",('Données brutes POS (Area)'!AQ8/('Données brutes POS (Area)'!AQ$3+'Données brutes POS (Area)'!AQ$17)*50),IF($C8="CAR d3-18:1",('Données brutes POS (Area)'!AQ8/('Données brutes POS (Area)'!AQ$28)*7.5)))</f>
        <v>8.1735814676192486</v>
      </c>
      <c r="AS8" s="43">
        <f>IF($C8="(1,2) DG 24:0",('Données brutes POS (Area)'!AR8/('Données brutes POS (Area)'!AR$3+'Données brutes POS (Area)'!AR$17)*50),IF($C8="CAR d3-18:1",('Données brutes POS (Area)'!AR8/('Données brutes POS (Area)'!AR$28)*7.5)))</f>
        <v>2.2982280863063069</v>
      </c>
      <c r="AT8" s="43">
        <f>IF($C8="(1,2) DG 24:0",('Données brutes POS (Area)'!AS8/('Données brutes POS (Area)'!AS$3+'Données brutes POS (Area)'!AS$17)*50),IF($C8="CAR d3-18:1",('Données brutes POS (Area)'!AS8/('Données brutes POS (Area)'!AS$28)*7.5)))</f>
        <v>2.113945878665862</v>
      </c>
      <c r="AU8" s="43">
        <f>IF($C8="(1,2) DG 24:0",('Données brutes POS (Area)'!AT8/('Données brutes POS (Area)'!AT$3+'Données brutes POS (Area)'!AT$17)*50),IF($C8="CAR d3-18:1",('Données brutes POS (Area)'!AT8/('Données brutes POS (Area)'!AT$28)*7.5)))</f>
        <v>3.9605217115356806</v>
      </c>
      <c r="AV8" s="43">
        <f>IF($C8="(1,2) DG 24:0",('Données brutes POS (Area)'!AU8/('Données brutes POS (Area)'!AU$3+'Données brutes POS (Area)'!AU$17)*50),IF($C8="CAR d3-18:1",('Données brutes POS (Area)'!AU8/('Données brutes POS (Area)'!AU$28)*7.5)))</f>
        <v>2.2063648057381755</v>
      </c>
      <c r="AW8" s="43">
        <f>IF($C8="(1,2) DG 24:0",('Données brutes POS (Area)'!AV8/('Données brutes POS (Area)'!AV$3+'Données brutes POS (Area)'!AV$17)*50),IF($C8="CAR d3-18:1",('Données brutes POS (Area)'!AV8/('Données brutes POS (Area)'!AV$28)*7.5)))</f>
        <v>5.5140287256287666</v>
      </c>
      <c r="AX8" s="43">
        <f>IF($C8="(1,2) DG 24:0",('Données brutes POS (Area)'!AW8/('Données brutes POS (Area)'!AW$3+'Données brutes POS (Area)'!AW$17)*50),IF($C8="CAR d3-18:1",('Données brutes POS (Area)'!AW8/('Données brutes POS (Area)'!AW$28)*7.5)))</f>
        <v>4.346338119779011</v>
      </c>
      <c r="AY8" s="43">
        <f>IF($C8="(1,2) DG 24:0",('Données brutes POS (Area)'!AX8/('Données brutes POS (Area)'!AX$3+'Données brutes POS (Area)'!AX$17)*50),IF($C8="CAR d3-18:1",('Données brutes POS (Area)'!AX8/('Données brutes POS (Area)'!AX$28)*7.5)))</f>
        <v>8.1922638825859728</v>
      </c>
      <c r="AZ8" s="43">
        <f>IF($C8="(1,2) DG 24:0",('Données brutes POS (Area)'!AY8/('Données brutes POS (Area)'!AY$3+'Données brutes POS (Area)'!AY$17)*50),IF($C8="CAR d3-18:1",('Données brutes POS (Area)'!AY8/('Données brutes POS (Area)'!AY$28)*7.5)))</f>
        <v>15.975608421497112</v>
      </c>
      <c r="BA8" s="43">
        <f>IF($C8="(1,2) DG 24:0",('Données brutes POS (Area)'!AZ8/('Données brutes POS (Area)'!AZ$3+'Données brutes POS (Area)'!AZ$17)*50),IF($C8="CAR d3-18:1",('Données brutes POS (Area)'!AZ8/('Données brutes POS (Area)'!AZ$28)*7.5)))</f>
        <v>10.544253494335527</v>
      </c>
      <c r="BB8" s="43">
        <f>IF($C8="(1,2) DG 24:0",('Données brutes POS (Area)'!BA8/('Données brutes POS (Area)'!BA$3+'Données brutes POS (Area)'!BA$17)*50),IF($C8="CAR d3-18:1",('Données brutes POS (Area)'!BA8/('Données brutes POS (Area)'!BA$28)*7.5)))</f>
        <v>11.646999704570318</v>
      </c>
      <c r="BC8" s="43">
        <f>IF($C8="(1,2) DG 24:0",('Données brutes POS (Area)'!BB8/('Données brutes POS (Area)'!BB$3+'Données brutes POS (Area)'!BB$17)*50),IF($C8="CAR d3-18:1",('Données brutes POS (Area)'!BB8/('Données brutes POS (Area)'!BB$28)*7.5)))</f>
        <v>5.1159396073881487</v>
      </c>
      <c r="BD8" s="43">
        <f>IF($C8="(1,2) DG 24:0",('Données brutes POS (Area)'!BC8/('Données brutes POS (Area)'!BC$3+'Données brutes POS (Area)'!BC$17)*50),IF($C8="CAR d3-18:1",('Données brutes POS (Area)'!BC8/('Données brutes POS (Area)'!BC$28)*7.5)))</f>
        <v>17.991071719280839</v>
      </c>
      <c r="BE8" s="43">
        <f>IF($C8="(1,2) DG 24:0",('Données brutes POS (Area)'!BD8/('Données brutes POS (Area)'!BD$3+'Données brutes POS (Area)'!BD$17)*50),IF($C8="CAR d3-18:1",('Données brutes POS (Area)'!BD8/('Données brutes POS (Area)'!BD$28)*7.5)))</f>
        <v>2.1236205617966335</v>
      </c>
      <c r="BF8" s="43">
        <f>IF($C8="(1,2) DG 24:0",('Données brutes POS (Area)'!BE8/('Données brutes POS (Area)'!BE$3+'Données brutes POS (Area)'!BE$17)*50),IF($C8="CAR d3-18:1",('Données brutes POS (Area)'!BE8/('Données brutes POS (Area)'!BE$28)*7.5)))</f>
        <v>2.1863296522132214</v>
      </c>
      <c r="BG8" s="43">
        <f>IF($C8="(1,2) DG 24:0",('Données brutes POS (Area)'!BF8/('Données brutes POS (Area)'!BF$3+'Données brutes POS (Area)'!BF$17)*50),IF($C8="CAR d3-18:1",('Données brutes POS (Area)'!BF8/('Données brutes POS (Area)'!BF$28)*7.5)))</f>
        <v>8.4355647486500906</v>
      </c>
      <c r="BH8" s="43">
        <f>IF($C8="(1,2) DG 24:0",('Données brutes POS (Area)'!BG8/('Données brutes POS (Area)'!BG$3+'Données brutes POS (Area)'!BG$17)*50),IF($C8="CAR d3-18:1",('Données brutes POS (Area)'!BG8/('Données brutes POS (Area)'!BG$28)*7.5)))</f>
        <v>5.542046568844321</v>
      </c>
      <c r="BI8" s="43">
        <f>IF($C8="(1,2) DG 24:0",('Données brutes POS (Area)'!BH8/('Données brutes POS (Area)'!BH$3+'Données brutes POS (Area)'!BH$17)*50),IF($C8="CAR d3-18:1",('Données brutes POS (Area)'!BH8/('Données brutes POS (Area)'!BH$28)*7.5)))</f>
        <v>3.0096580958388337</v>
      </c>
      <c r="BJ8" s="43">
        <f>IF($C8="(1,2) DG 24:0",('Données brutes POS (Area)'!BI8/('Données brutes POS (Area)'!BI$3+'Données brutes POS (Area)'!BI$17)*50),IF($C8="CAR d3-18:1",('Données brutes POS (Area)'!BI8/('Données brutes POS (Area)'!BI$28)*7.5)))</f>
        <v>8.6552747072190179</v>
      </c>
      <c r="BK8" s="43">
        <f>IF($C8="(1,2) DG 24:0",('Données brutes POS (Area)'!BJ8/('Données brutes POS (Area)'!BJ$3+'Données brutes POS (Area)'!BJ$17)*50),IF($C8="CAR d3-18:1",('Données brutes POS (Area)'!BJ8/('Données brutes POS (Area)'!BJ$28)*7.5)))</f>
        <v>46.487616345894004</v>
      </c>
      <c r="BL8" s="43">
        <f>IF($C8="(1,2) DG 24:0",('Données brutes POS (Area)'!BK8/('Données brutes POS (Area)'!BK$3+'Données brutes POS (Area)'!BK$17)*50),IF($C8="CAR d3-18:1",('Données brutes POS (Area)'!BK8/('Données brutes POS (Area)'!BK$28)*7.5)))</f>
        <v>11.443590787089427</v>
      </c>
      <c r="BM8" s="43">
        <f>IF($C8="(1,2) DG 24:0",('Données brutes POS (Area)'!BL8/('Données brutes POS (Area)'!BL$3+'Données brutes POS (Area)'!BL$17)*50),IF($C8="CAR d3-18:1",('Données brutes POS (Area)'!BL8/('Données brutes POS (Area)'!BL$28)*7.5)))</f>
        <v>15.721057908714773</v>
      </c>
      <c r="BN8" s="43">
        <f>IF($C8="(1,2) DG 24:0",('Données brutes POS (Area)'!BM8/('Données brutes POS (Area)'!BM$3+'Données brutes POS (Area)'!BM$17)*50),IF($C8="CAR d3-18:1",('Données brutes POS (Area)'!BM8/('Données brutes POS (Area)'!BM$28)*7.5)))</f>
        <v>4.307745635908895</v>
      </c>
      <c r="BO8" s="43">
        <f>IF($C8="(1,2) DG 24:0",('Données brutes POS (Area)'!BN8/('Données brutes POS (Area)'!BN$3+'Données brutes POS (Area)'!BN$17)*50),IF($C8="CAR d3-18:1",('Données brutes POS (Area)'!BN8/('Données brutes POS (Area)'!BN$28)*7.5)))</f>
        <v>3.8659404946798683</v>
      </c>
      <c r="BP8" s="43">
        <f>IF($C8="(1,2) DG 24:0",('Données brutes POS (Area)'!BO8/('Données brutes POS (Area)'!BO$3+'Données brutes POS (Area)'!BO$17)*50),IF($C8="CAR d3-18:1",('Données brutes POS (Area)'!BO8/('Données brutes POS (Area)'!BO$28)*7.5)))</f>
        <v>4.5331391456275369</v>
      </c>
      <c r="BQ8" s="43">
        <f>IF($C8="(1,2) DG 24:0",('Données brutes POS (Area)'!BP8/('Données brutes POS (Area)'!BP$3+'Données brutes POS (Area)'!BP$17)*50),IF($C8="CAR d3-18:1",('Données brutes POS (Area)'!BP8/('Données brutes POS (Area)'!BP$28)*7.5)))</f>
        <v>6.3983952476808987</v>
      </c>
    </row>
    <row r="9" spans="1:69" x14ac:dyDescent="0.25">
      <c r="A9" s="11" t="s">
        <v>3</v>
      </c>
      <c r="B9" s="16" t="s">
        <v>9</v>
      </c>
      <c r="C9" s="12" t="s">
        <v>2</v>
      </c>
      <c r="D9" s="44">
        <f>IF($C9="(1,2) DG 24:0",('Données brutes POS (Area)'!C9/('Données brutes POS (Area)'!C$3+'Données brutes POS (Area)'!C$17)*50),IF($C9="CAR d3-18:1",('Données brutes POS (Area)'!C9/('Données brutes POS (Area)'!C$28)*7.5)))</f>
        <v>2.8338015969248236</v>
      </c>
      <c r="E9" s="44">
        <f>IF($C9="(1,2) DG 24:0",('Données brutes POS (Area)'!D9/('Données brutes POS (Area)'!D$3+'Données brutes POS (Area)'!D$17)*50),IF($C9="CAR d3-18:1",('Données brutes POS (Area)'!D9/('Données brutes POS (Area)'!D$28)*7.5)))</f>
        <v>1.0324994949860684</v>
      </c>
      <c r="F9" s="44">
        <f>IF($C9="(1,2) DG 24:0",('Données brutes POS (Area)'!E9/('Données brutes POS (Area)'!E$3+'Données brutes POS (Area)'!E$17)*50),IF($C9="CAR d3-18:1",('Données brutes POS (Area)'!E9/('Données brutes POS (Area)'!E$28)*7.5)))</f>
        <v>1.9703155780030981</v>
      </c>
      <c r="G9" s="44">
        <f>IF($C9="(1,2) DG 24:0",('Données brutes POS (Area)'!F9/('Données brutes POS (Area)'!F$3+'Données brutes POS (Area)'!F$17)*50),IF($C9="CAR d3-18:1",('Données brutes POS (Area)'!F9/('Données brutes POS (Area)'!F$28)*7.5)))</f>
        <v>1.0744299653857712</v>
      </c>
      <c r="H9" s="44">
        <f>IF($C9="(1,2) DG 24:0",('Données brutes POS (Area)'!G9/('Données brutes POS (Area)'!G$3+'Données brutes POS (Area)'!G$17)*50),IF($C9="CAR d3-18:1",('Données brutes POS (Area)'!G9/('Données brutes POS (Area)'!G$28)*7.5)))</f>
        <v>0.88306887547262258</v>
      </c>
      <c r="I9" s="44">
        <f>IF($C9="(1,2) DG 24:0",('Données brutes POS (Area)'!H9/('Données brutes POS (Area)'!H$3+'Données brutes POS (Area)'!H$17)*50),IF($C9="CAR d3-18:1",('Données brutes POS (Area)'!H9/('Données brutes POS (Area)'!H$28)*7.5)))</f>
        <v>0.96054687853607756</v>
      </c>
      <c r="J9" s="44">
        <f>IF($C9="(1,2) DG 24:0",('Données brutes POS (Area)'!I9/('Données brutes POS (Area)'!I$3+'Données brutes POS (Area)'!I$17)*50),IF($C9="CAR d3-18:1",('Données brutes POS (Area)'!I9/('Données brutes POS (Area)'!I$28)*7.5)))</f>
        <v>1.4483981444614049</v>
      </c>
      <c r="K9" s="44">
        <f>IF($C9="(1,2) DG 24:0",('Données brutes POS (Area)'!J9/('Données brutes POS (Area)'!J$3+'Données brutes POS (Area)'!J$17)*50),IF($C9="CAR d3-18:1",('Données brutes POS (Area)'!J9/('Données brutes POS (Area)'!J$28)*7.5)))</f>
        <v>0.87128604225850248</v>
      </c>
      <c r="L9" s="44">
        <f>IF($C9="(1,2) DG 24:0",('Données brutes POS (Area)'!K9/('Données brutes POS (Area)'!K$3+'Données brutes POS (Area)'!K$17)*50),IF($C9="CAR d3-18:1",('Données brutes POS (Area)'!K9/('Données brutes POS (Area)'!K$28)*7.5)))</f>
        <v>2.1907180919372462</v>
      </c>
      <c r="M9" s="44">
        <f>IF($C9="(1,2) DG 24:0",('Données brutes POS (Area)'!L9/('Données brutes POS (Area)'!L$3+'Données brutes POS (Area)'!L$17)*50),IF($C9="CAR d3-18:1",('Données brutes POS (Area)'!L9/('Données brutes POS (Area)'!L$28)*7.5)))</f>
        <v>0.65220107251625903</v>
      </c>
      <c r="N9" s="44">
        <f>IF($C9="(1,2) DG 24:0",('Données brutes POS (Area)'!M9/('Données brutes POS (Area)'!M$3+'Données brutes POS (Area)'!M$17)*50),IF($C9="CAR d3-18:1",('Données brutes POS (Area)'!M9/('Données brutes POS (Area)'!M$28)*7.5)))</f>
        <v>0.83381576552158165</v>
      </c>
      <c r="O9" s="44">
        <f>IF($C9="(1,2) DG 24:0",('Données brutes POS (Area)'!N9/('Données brutes POS (Area)'!N$3+'Données brutes POS (Area)'!N$17)*50),IF($C9="CAR d3-18:1",('Données brutes POS (Area)'!N9/('Données brutes POS (Area)'!N$28)*7.5)))</f>
        <v>0.94059043826829403</v>
      </c>
      <c r="P9" s="44">
        <f>IF($C9="(1,2) DG 24:0",('Données brutes POS (Area)'!O9/('Données brutes POS (Area)'!O$3+'Données brutes POS (Area)'!O$17)*50),IF($C9="CAR d3-18:1",('Données brutes POS (Area)'!O9/('Données brutes POS (Area)'!O$28)*7.5)))</f>
        <v>1.8823153352857478</v>
      </c>
      <c r="Q9" s="44">
        <f>IF($C9="(1,2) DG 24:0",('Données brutes POS (Area)'!P9/('Données brutes POS (Area)'!P$3+'Données brutes POS (Area)'!P$17)*50),IF($C9="CAR d3-18:1",('Données brutes POS (Area)'!P9/('Données brutes POS (Area)'!P$28)*7.5)))</f>
        <v>0.45790540980168609</v>
      </c>
      <c r="R9" s="44">
        <f>IF($C9="(1,2) DG 24:0",('Données brutes POS (Area)'!Q9/('Données brutes POS (Area)'!Q$3+'Données brutes POS (Area)'!Q$17)*50),IF($C9="CAR d3-18:1",('Données brutes POS (Area)'!Q9/('Données brutes POS (Area)'!Q$28)*7.5)))</f>
        <v>1.7838467331407635</v>
      </c>
      <c r="S9" s="44">
        <f>IF($C9="(1,2) DG 24:0",('Données brutes POS (Area)'!R9/('Données brutes POS (Area)'!R$3+'Données brutes POS (Area)'!R$17)*50),IF($C9="CAR d3-18:1",('Données brutes POS (Area)'!R9/('Données brutes POS (Area)'!R$28)*7.5)))</f>
        <v>1.1285749209404254</v>
      </c>
      <c r="T9" s="44">
        <f>IF($C9="(1,2) DG 24:0",('Données brutes POS (Area)'!S9/('Données brutes POS (Area)'!S$3+'Données brutes POS (Area)'!S$17)*50),IF($C9="CAR d3-18:1",('Données brutes POS (Area)'!S9/('Données brutes POS (Area)'!S$28)*7.5)))</f>
        <v>0.78280540741617</v>
      </c>
      <c r="U9" s="44">
        <f>IF($C9="(1,2) DG 24:0",('Données brutes POS (Area)'!T9/('Données brutes POS (Area)'!T$3+'Données brutes POS (Area)'!T$17)*50),IF($C9="CAR d3-18:1",('Données brutes POS (Area)'!T9/('Données brutes POS (Area)'!T$28)*7.5)))</f>
        <v>0.80029947529809287</v>
      </c>
      <c r="V9" s="44">
        <f>IF($C9="(1,2) DG 24:0",('Données brutes POS (Area)'!U9/('Données brutes POS (Area)'!U$3+'Données brutes POS (Area)'!U$17)*50),IF($C9="CAR d3-18:1",('Données brutes POS (Area)'!U9/('Données brutes POS (Area)'!U$28)*7.5)))</f>
        <v>1.0257441153698548</v>
      </c>
      <c r="W9" s="44">
        <f>IF($C9="(1,2) DG 24:0",('Données brutes POS (Area)'!V9/('Données brutes POS (Area)'!V$3+'Données brutes POS (Area)'!V$17)*50),IF($C9="CAR d3-18:1",('Données brutes POS (Area)'!V9/('Données brutes POS (Area)'!V$28)*7.5)))</f>
        <v>0.80173179078562462</v>
      </c>
      <c r="X9" s="44">
        <f>IF($C9="(1,2) DG 24:0",('Données brutes POS (Area)'!W9/('Données brutes POS (Area)'!W$3+'Données brutes POS (Area)'!W$17)*50),IF($C9="CAR d3-18:1",('Données brutes POS (Area)'!W9/('Données brutes POS (Area)'!W$28)*7.5)))</f>
        <v>2.1807377396291163</v>
      </c>
      <c r="Y9" s="44">
        <f>IF($C9="(1,2) DG 24:0",('Données brutes POS (Area)'!X9/('Données brutes POS (Area)'!X$3+'Données brutes POS (Area)'!X$17)*50),IF($C9="CAR d3-18:1",('Données brutes POS (Area)'!X9/('Données brutes POS (Area)'!X$28)*7.5)))</f>
        <v>0.37673520605752414</v>
      </c>
      <c r="Z9" s="44">
        <f>IF($C9="(1,2) DG 24:0",('Données brutes POS (Area)'!Y9/('Données brutes POS (Area)'!Y$3+'Données brutes POS (Area)'!Y$17)*50),IF($C9="CAR d3-18:1",('Données brutes POS (Area)'!Y9/('Données brutes POS (Area)'!Y$28)*7.5)))</f>
        <v>0.76832630131454394</v>
      </c>
      <c r="AA9" s="44">
        <f>IF($C9="(1,2) DG 24:0",('Données brutes POS (Area)'!Z9/('Données brutes POS (Area)'!Z$3+'Données brutes POS (Area)'!Z$17)*50),IF($C9="CAR d3-18:1",('Données brutes POS (Area)'!Z9/('Données brutes POS (Area)'!Z$28)*7.5)))</f>
        <v>0.74369489914122622</v>
      </c>
      <c r="AB9" s="44">
        <f>IF($C9="(1,2) DG 24:0",('Données brutes POS (Area)'!AA9/('Données brutes POS (Area)'!AA$3+'Données brutes POS (Area)'!AA$17)*50),IF($C9="CAR d3-18:1",('Données brutes POS (Area)'!AA9/('Données brutes POS (Area)'!AA$28)*7.5)))</f>
        <v>0.75604341587269375</v>
      </c>
      <c r="AC9" s="44">
        <f>IF($C9="(1,2) DG 24:0",('Données brutes POS (Area)'!AB9/('Données brutes POS (Area)'!AB$3+'Données brutes POS (Area)'!AB$17)*50),IF($C9="CAR d3-18:1",('Données brutes POS (Area)'!AB9/('Données brutes POS (Area)'!AB$28)*7.5)))</f>
        <v>2.448687056081194</v>
      </c>
      <c r="AD9" s="44">
        <f>IF($C9="(1,2) DG 24:0",('Données brutes POS (Area)'!AC9/('Données brutes POS (Area)'!AC$3+'Données brutes POS (Area)'!AC$17)*50),IF($C9="CAR d3-18:1",('Données brutes POS (Area)'!AC9/('Données brutes POS (Area)'!AC$28)*7.5)))</f>
        <v>0.81705821885411334</v>
      </c>
      <c r="AE9" s="44">
        <f>IF($C9="(1,2) DG 24:0",('Données brutes POS (Area)'!AD9/('Données brutes POS (Area)'!AD$3+'Données brutes POS (Area)'!AD$17)*50),IF($C9="CAR d3-18:1",('Données brutes POS (Area)'!AD9/('Données brutes POS (Area)'!AD$28)*7.5)))</f>
        <v>1.4085659249014175</v>
      </c>
      <c r="AF9" s="44">
        <f>IF($C9="(1,2) DG 24:0",('Données brutes POS (Area)'!AE9/('Données brutes POS (Area)'!AE$3+'Données brutes POS (Area)'!AE$17)*50),IF($C9="CAR d3-18:1",('Données brutes POS (Area)'!AE9/('Données brutes POS (Area)'!AE$28)*7.5)))</f>
        <v>0.8115923622664788</v>
      </c>
      <c r="AG9" s="44">
        <f>IF($C9="(1,2) DG 24:0",('Données brutes POS (Area)'!AF9/('Données brutes POS (Area)'!AF$3+'Données brutes POS (Area)'!AF$17)*50),IF($C9="CAR d3-18:1",('Données brutes POS (Area)'!AF9/('Données brutes POS (Area)'!AF$28)*7.5)))</f>
        <v>0.70099377083108227</v>
      </c>
      <c r="AH9" s="44">
        <f>IF($C9="(1,2) DG 24:0",('Données brutes POS (Area)'!AG9/('Données brutes POS (Area)'!AG$3+'Données brutes POS (Area)'!AG$17)*50),IF($C9="CAR d3-18:1",('Données brutes POS (Area)'!AG9/('Données brutes POS (Area)'!AG$28)*7.5)))</f>
        <v>0.74655136701359492</v>
      </c>
      <c r="AI9" s="44">
        <f>IF($C9="(1,2) DG 24:0",('Données brutes POS (Area)'!AH9/('Données brutes POS (Area)'!AH$3+'Données brutes POS (Area)'!AH$17)*50),IF($C9="CAR d3-18:1",('Données brutes POS (Area)'!AH9/('Données brutes POS (Area)'!AH$28)*7.5)))</f>
        <v>1.6289653799607042</v>
      </c>
      <c r="AJ9" s="44">
        <f>IF($C9="(1,2) DG 24:0",('Données brutes POS (Area)'!AI9/('Données brutes POS (Area)'!AI$3+'Données brutes POS (Area)'!AI$17)*50),IF($C9="CAR d3-18:1",('Données brutes POS (Area)'!AI9/('Données brutes POS (Area)'!AI$28)*7.5)))</f>
        <v>0.5236074370022189</v>
      </c>
      <c r="AK9" s="44">
        <f>IF($C9="(1,2) DG 24:0",('Données brutes POS (Area)'!AJ9/('Données brutes POS (Area)'!AJ$3+'Données brutes POS (Area)'!AJ$17)*50),IF($C9="CAR d3-18:1",('Données brutes POS (Area)'!AJ9/('Données brutes POS (Area)'!AJ$28)*7.5)))</f>
        <v>0.39297181516243218</v>
      </c>
      <c r="AL9" s="44">
        <f>IF($C9="(1,2) DG 24:0",('Données brutes POS (Area)'!AK9/('Données brutes POS (Area)'!AK$3+'Données brutes POS (Area)'!AK$17)*50),IF($C9="CAR d3-18:1",('Données brutes POS (Area)'!AK9/('Données brutes POS (Area)'!AK$28)*7.5)))</f>
        <v>1.1141066773482846</v>
      </c>
      <c r="AM9" s="44">
        <f>IF($C9="(1,2) DG 24:0",('Données brutes POS (Area)'!AL9/('Données brutes POS (Area)'!AL$3+'Données brutes POS (Area)'!AL$17)*50),IF($C9="CAR d3-18:1",('Données brutes POS (Area)'!AL9/('Données brutes POS (Area)'!AL$28)*7.5)))</f>
        <v>1.5615523396127864</v>
      </c>
      <c r="AN9" s="44">
        <f>IF($C9="(1,2) DG 24:0",('Données brutes POS (Area)'!AM9/('Données brutes POS (Area)'!AM$3+'Données brutes POS (Area)'!AM$17)*50),IF($C9="CAR d3-18:1",('Données brutes POS (Area)'!AM9/('Données brutes POS (Area)'!AM$28)*7.5)))</f>
        <v>1.4236954433757616</v>
      </c>
      <c r="AO9" s="44">
        <f>IF($C9="(1,2) DG 24:0",('Données brutes POS (Area)'!AN9/('Données brutes POS (Area)'!AN$3+'Données brutes POS (Area)'!AN$17)*50),IF($C9="CAR d3-18:1",('Données brutes POS (Area)'!AN9/('Données brutes POS (Area)'!AN$28)*7.5)))</f>
        <v>1.6457487859497619</v>
      </c>
      <c r="AP9" s="44">
        <f>IF($C9="(1,2) DG 24:0",('Données brutes POS (Area)'!AO9/('Données brutes POS (Area)'!AO$3+'Données brutes POS (Area)'!AO$17)*50),IF($C9="CAR d3-18:1",('Données brutes POS (Area)'!AO9/('Données brutes POS (Area)'!AO$28)*7.5)))</f>
        <v>1.8130586106269349</v>
      </c>
      <c r="AQ9" s="44">
        <f>IF($C9="(1,2) DG 24:0",('Données brutes POS (Area)'!AP9/('Données brutes POS (Area)'!AP$3+'Données brutes POS (Area)'!AP$17)*50),IF($C9="CAR d3-18:1",('Données brutes POS (Area)'!AP9/('Données brutes POS (Area)'!AP$28)*7.5)))</f>
        <v>1.1429602265530274</v>
      </c>
      <c r="AR9" s="44">
        <f>IF($C9="(1,2) DG 24:0",('Données brutes POS (Area)'!AQ9/('Données brutes POS (Area)'!AQ$3+'Données brutes POS (Area)'!AQ$17)*50),IF($C9="CAR d3-18:1",('Données brutes POS (Area)'!AQ9/('Données brutes POS (Area)'!AQ$28)*7.5)))</f>
        <v>5.3353967960602997</v>
      </c>
      <c r="AS9" s="44">
        <f>IF($C9="(1,2) DG 24:0",('Données brutes POS (Area)'!AR9/('Données brutes POS (Area)'!AR$3+'Données brutes POS (Area)'!AR$17)*50),IF($C9="CAR d3-18:1",('Données brutes POS (Area)'!AR9/('Données brutes POS (Area)'!AR$28)*7.5)))</f>
        <v>0.89581851345686592</v>
      </c>
      <c r="AT9" s="44">
        <f>IF($C9="(1,2) DG 24:0",('Données brutes POS (Area)'!AS9/('Données brutes POS (Area)'!AS$3+'Données brutes POS (Area)'!AS$17)*50),IF($C9="CAR d3-18:1",('Données brutes POS (Area)'!AS9/('Données brutes POS (Area)'!AS$28)*7.5)))</f>
        <v>1.6475659144384722</v>
      </c>
      <c r="AU9" s="44">
        <f>IF($C9="(1,2) DG 24:0",('Données brutes POS (Area)'!AT9/('Données brutes POS (Area)'!AT$3+'Données brutes POS (Area)'!AT$17)*50),IF($C9="CAR d3-18:1",('Données brutes POS (Area)'!AT9/('Données brutes POS (Area)'!AT$28)*7.5)))</f>
        <v>1.3796636760663301</v>
      </c>
      <c r="AV9" s="44">
        <f>IF($C9="(1,2) DG 24:0",('Données brutes POS (Area)'!AU9/('Données brutes POS (Area)'!AU$3+'Données brutes POS (Area)'!AU$17)*50),IF($C9="CAR d3-18:1",('Données brutes POS (Area)'!AU9/('Données brutes POS (Area)'!AU$28)*7.5)))</f>
        <v>1.1253264019605356</v>
      </c>
      <c r="AW9" s="44">
        <f>IF($C9="(1,2) DG 24:0",('Données brutes POS (Area)'!AV9/('Données brutes POS (Area)'!AV$3+'Données brutes POS (Area)'!AV$17)*50),IF($C9="CAR d3-18:1",('Données brutes POS (Area)'!AV9/('Données brutes POS (Area)'!AV$28)*7.5)))</f>
        <v>1.7299793104018351</v>
      </c>
      <c r="AX9" s="44">
        <f>IF($C9="(1,2) DG 24:0",('Données brutes POS (Area)'!AW9/('Données brutes POS (Area)'!AW$3+'Données brutes POS (Area)'!AW$17)*50),IF($C9="CAR d3-18:1",('Données brutes POS (Area)'!AW9/('Données brutes POS (Area)'!AW$28)*7.5)))</f>
        <v>2.3000431738973428</v>
      </c>
      <c r="AY9" s="44">
        <f>IF($C9="(1,2) DG 24:0",('Données brutes POS (Area)'!AX9/('Données brutes POS (Area)'!AX$3+'Données brutes POS (Area)'!AX$17)*50),IF($C9="CAR d3-18:1",('Données brutes POS (Area)'!AX9/('Données brutes POS (Area)'!AX$28)*7.5)))</f>
        <v>2.9664864001126996</v>
      </c>
      <c r="AZ9" s="44">
        <f>IF($C9="(1,2) DG 24:0",('Données brutes POS (Area)'!AY9/('Données brutes POS (Area)'!AY$3+'Données brutes POS (Area)'!AY$17)*50),IF($C9="CAR d3-18:1",('Données brutes POS (Area)'!AY9/('Données brutes POS (Area)'!AY$28)*7.5)))</f>
        <v>7.9221565304450197</v>
      </c>
      <c r="BA9" s="44">
        <f>IF($C9="(1,2) DG 24:0",('Données brutes POS (Area)'!AZ9/('Données brutes POS (Area)'!AZ$3+'Données brutes POS (Area)'!AZ$17)*50),IF($C9="CAR d3-18:1",('Données brutes POS (Area)'!AZ9/('Données brutes POS (Area)'!AZ$28)*7.5)))</f>
        <v>3.6580892619549172</v>
      </c>
      <c r="BB9" s="44">
        <f>IF($C9="(1,2) DG 24:0",('Données brutes POS (Area)'!BA9/('Données brutes POS (Area)'!BA$3+'Données brutes POS (Area)'!BA$17)*50),IF($C9="CAR d3-18:1",('Données brutes POS (Area)'!BA9/('Données brutes POS (Area)'!BA$28)*7.5)))</f>
        <v>3.5913274782715185</v>
      </c>
      <c r="BC9" s="44">
        <f>IF($C9="(1,2) DG 24:0",('Données brutes POS (Area)'!BB9/('Données brutes POS (Area)'!BB$3+'Données brutes POS (Area)'!BB$17)*50),IF($C9="CAR d3-18:1",('Données brutes POS (Area)'!BB9/('Données brutes POS (Area)'!BB$28)*7.5)))</f>
        <v>1.9390317423833114</v>
      </c>
      <c r="BD9" s="44">
        <f>IF($C9="(1,2) DG 24:0",('Données brutes POS (Area)'!BC9/('Données brutes POS (Area)'!BC$3+'Données brutes POS (Area)'!BC$17)*50),IF($C9="CAR d3-18:1",('Données brutes POS (Area)'!BC9/('Données brutes POS (Area)'!BC$28)*7.5)))</f>
        <v>5.6124573205869321</v>
      </c>
      <c r="BE9" s="44">
        <f>IF($C9="(1,2) DG 24:0",('Données brutes POS (Area)'!BD9/('Données brutes POS (Area)'!BD$3+'Données brutes POS (Area)'!BD$17)*50),IF($C9="CAR d3-18:1",('Données brutes POS (Area)'!BD9/('Données brutes POS (Area)'!BD$28)*7.5)))</f>
        <v>0.91091640833722587</v>
      </c>
      <c r="BF9" s="44">
        <f>IF($C9="(1,2) DG 24:0",('Données brutes POS (Area)'!BE9/('Données brutes POS (Area)'!BE$3+'Données brutes POS (Area)'!BE$17)*50),IF($C9="CAR d3-18:1",('Données brutes POS (Area)'!BE9/('Données brutes POS (Area)'!BE$28)*7.5)))</f>
        <v>0.83607814375872647</v>
      </c>
      <c r="BG9" s="44">
        <f>IF($C9="(1,2) DG 24:0",('Données brutes POS (Area)'!BF9/('Données brutes POS (Area)'!BF$3+'Données brutes POS (Area)'!BF$17)*50),IF($C9="CAR d3-18:1",('Données brutes POS (Area)'!BF9/('Données brutes POS (Area)'!BF$28)*7.5)))</f>
        <v>3.1110293629097017</v>
      </c>
      <c r="BH9" s="44">
        <f>IF($C9="(1,2) DG 24:0",('Données brutes POS (Area)'!BG9/('Données brutes POS (Area)'!BG$3+'Données brutes POS (Area)'!BG$17)*50),IF($C9="CAR d3-18:1",('Données brutes POS (Area)'!BG9/('Données brutes POS (Area)'!BG$28)*7.5)))</f>
        <v>1.5538516106251818</v>
      </c>
      <c r="BI9" s="44">
        <f>IF($C9="(1,2) DG 24:0",('Données brutes POS (Area)'!BH9/('Données brutes POS (Area)'!BH$3+'Données brutes POS (Area)'!BH$17)*50),IF($C9="CAR d3-18:1",('Données brutes POS (Area)'!BH9/('Données brutes POS (Area)'!BH$28)*7.5)))</f>
        <v>1.787132254436699</v>
      </c>
      <c r="BJ9" s="44">
        <f>IF($C9="(1,2) DG 24:0",('Données brutes POS (Area)'!BI9/('Données brutes POS (Area)'!BI$3+'Données brutes POS (Area)'!BI$17)*50),IF($C9="CAR d3-18:1",('Données brutes POS (Area)'!BI9/('Données brutes POS (Area)'!BI$28)*7.5)))</f>
        <v>3.604628642431341</v>
      </c>
      <c r="BK9" s="44">
        <f>IF($C9="(1,2) DG 24:0",('Données brutes POS (Area)'!BJ9/('Données brutes POS (Area)'!BJ$3+'Données brutes POS (Area)'!BJ$17)*50),IF($C9="CAR d3-18:1",('Données brutes POS (Area)'!BJ9/('Données brutes POS (Area)'!BJ$28)*7.5)))</f>
        <v>15.07911557869701</v>
      </c>
      <c r="BL9" s="44">
        <f>IF($C9="(1,2) DG 24:0",('Données brutes POS (Area)'!BK9/('Données brutes POS (Area)'!BK$3+'Données brutes POS (Area)'!BK$17)*50),IF($C9="CAR d3-18:1",('Données brutes POS (Area)'!BK9/('Données brutes POS (Area)'!BK$28)*7.5)))</f>
        <v>5.3363114104698273</v>
      </c>
      <c r="BM9" s="44">
        <f>IF($C9="(1,2) DG 24:0",('Données brutes POS (Area)'!BL9/('Données brutes POS (Area)'!BL$3+'Données brutes POS (Area)'!BL$17)*50),IF($C9="CAR d3-18:1",('Données brutes POS (Area)'!BL9/('Données brutes POS (Area)'!BL$28)*7.5)))</f>
        <v>6.4526508776386189</v>
      </c>
      <c r="BN9" s="44">
        <f>IF($C9="(1,2) DG 24:0",('Données brutes POS (Area)'!BM9/('Données brutes POS (Area)'!BM$3+'Données brutes POS (Area)'!BM$17)*50),IF($C9="CAR d3-18:1",('Données brutes POS (Area)'!BM9/('Données brutes POS (Area)'!BM$28)*7.5)))</f>
        <v>1.1846090183083029</v>
      </c>
      <c r="BO9" s="44">
        <f>IF($C9="(1,2) DG 24:0",('Données brutes POS (Area)'!BN9/('Données brutes POS (Area)'!BN$3+'Données brutes POS (Area)'!BN$17)*50),IF($C9="CAR d3-18:1",('Données brutes POS (Area)'!BN9/('Données brutes POS (Area)'!BN$28)*7.5)))</f>
        <v>1.6335014753438519</v>
      </c>
      <c r="BP9" s="44">
        <f>IF($C9="(1,2) DG 24:0",('Données brutes POS (Area)'!BO9/('Données brutes POS (Area)'!BO$3+'Données brutes POS (Area)'!BO$17)*50),IF($C9="CAR d3-18:1",('Données brutes POS (Area)'!BO9/('Données brutes POS (Area)'!BO$28)*7.5)))</f>
        <v>1.6560775485471209</v>
      </c>
      <c r="BQ9" s="44">
        <f>IF($C9="(1,2) DG 24:0",('Données brutes POS (Area)'!BP9/('Données brutes POS (Area)'!BP$3+'Données brutes POS (Area)'!BP$17)*50),IF($C9="CAR d3-18:1",('Données brutes POS (Area)'!BP9/('Données brutes POS (Area)'!BP$28)*7.5)))</f>
        <v>3.0773479948069249</v>
      </c>
    </row>
    <row r="10" spans="1:69" x14ac:dyDescent="0.25">
      <c r="A10" s="9" t="s">
        <v>3</v>
      </c>
      <c r="B10" s="15" t="s">
        <v>148</v>
      </c>
      <c r="C10" s="10" t="s">
        <v>2</v>
      </c>
      <c r="D10" s="43">
        <f>IF($C10="(1,2) DG 24:0",('Données brutes POS (Area)'!C10/('Données brutes POS (Area)'!C$3+'Données brutes POS (Area)'!C$17)*50),IF($C10="CAR d3-18:1",('Données brutes POS (Area)'!C10/('Données brutes POS (Area)'!C$28)*7.5)))</f>
        <v>0.24703072596873227</v>
      </c>
      <c r="E10" s="43">
        <f>IF($C10="(1,2) DG 24:0",('Données brutes POS (Area)'!D10/('Données brutes POS (Area)'!D$3+'Données brutes POS (Area)'!D$17)*50),IF($C10="CAR d3-18:1",('Données brutes POS (Area)'!D10/('Données brutes POS (Area)'!D$28)*7.5)))</f>
        <v>0.12423848121604639</v>
      </c>
      <c r="F10" s="43">
        <f>IF($C10="(1,2) DG 24:0",('Données brutes POS (Area)'!E10/('Données brutes POS (Area)'!E$3+'Données brutes POS (Area)'!E$17)*50),IF($C10="CAR d3-18:1",('Données brutes POS (Area)'!E10/('Données brutes POS (Area)'!E$28)*7.5)))</f>
        <v>0.26783442549917819</v>
      </c>
      <c r="G10" s="43">
        <f>IF($C10="(1,2) DG 24:0",('Données brutes POS (Area)'!F10/('Données brutes POS (Area)'!F$3+'Données brutes POS (Area)'!F$17)*50),IF($C10="CAR d3-18:1",('Données brutes POS (Area)'!F10/('Données brutes POS (Area)'!F$28)*7.5)))</f>
        <v>0.17402398831231106</v>
      </c>
      <c r="H10" s="43">
        <f>IF($C10="(1,2) DG 24:0",('Données brutes POS (Area)'!G10/('Données brutes POS (Area)'!G$3+'Données brutes POS (Area)'!G$17)*50),IF($C10="CAR d3-18:1",('Données brutes POS (Area)'!G10/('Données brutes POS (Area)'!G$28)*7.5)))</f>
        <v>8.5997250139670314E-2</v>
      </c>
      <c r="I10" s="43">
        <f>IF($C10="(1,2) DG 24:0",('Données brutes POS (Area)'!H10/('Données brutes POS (Area)'!H$3+'Données brutes POS (Area)'!H$17)*50),IF($C10="CAR d3-18:1",('Données brutes POS (Area)'!H10/('Données brutes POS (Area)'!H$28)*7.5)))</f>
        <v>0.1785210754450495</v>
      </c>
      <c r="J10" s="43">
        <f>IF($C10="(1,2) DG 24:0",('Données brutes POS (Area)'!I10/('Données brutes POS (Area)'!I$3+'Données brutes POS (Area)'!I$17)*50),IF($C10="CAR d3-18:1",('Données brutes POS (Area)'!I10/('Données brutes POS (Area)'!I$28)*7.5)))</f>
        <v>0.16192504808294889</v>
      </c>
      <c r="K10" s="43">
        <f>IF($C10="(1,2) DG 24:0",('Données brutes POS (Area)'!J10/('Données brutes POS (Area)'!J$3+'Données brutes POS (Area)'!J$17)*50),IF($C10="CAR d3-18:1",('Données brutes POS (Area)'!J10/('Données brutes POS (Area)'!J$28)*7.5)))</f>
        <v>0.13632250419689249</v>
      </c>
      <c r="L10" s="43">
        <f>IF($C10="(1,2) DG 24:0",('Données brutes POS (Area)'!K10/('Données brutes POS (Area)'!K$3+'Données brutes POS (Area)'!K$17)*50),IF($C10="CAR d3-18:1",('Données brutes POS (Area)'!K10/('Données brutes POS (Area)'!K$28)*7.5)))</f>
        <v>0.20673222516162276</v>
      </c>
      <c r="M10" s="43">
        <f>IF($C10="(1,2) DG 24:0",('Données brutes POS (Area)'!L10/('Données brutes POS (Area)'!L$3+'Données brutes POS (Area)'!L$17)*50),IF($C10="CAR d3-18:1",('Données brutes POS (Area)'!L10/('Données brutes POS (Area)'!L$28)*7.5)))</f>
        <v>0.10369932859738309</v>
      </c>
      <c r="N10" s="43">
        <f>IF($C10="(1,2) DG 24:0",('Données brutes POS (Area)'!M10/('Données brutes POS (Area)'!M$3+'Données brutes POS (Area)'!M$17)*50),IF($C10="CAR d3-18:1",('Données brutes POS (Area)'!M10/('Données brutes POS (Area)'!M$28)*7.5)))</f>
        <v>0.15188935671566098</v>
      </c>
      <c r="O10" s="43">
        <f>IF($C10="(1,2) DG 24:0",('Données brutes POS (Area)'!N10/('Données brutes POS (Area)'!N$3+'Données brutes POS (Area)'!N$17)*50),IF($C10="CAR d3-18:1",('Données brutes POS (Area)'!N10/('Données brutes POS (Area)'!N$28)*7.5)))</f>
        <v>0.13338373181702354</v>
      </c>
      <c r="P10" s="43">
        <f>IF($C10="(1,2) DG 24:0",('Données brutes POS (Area)'!O10/('Données brutes POS (Area)'!O$3+'Données brutes POS (Area)'!O$17)*50),IF($C10="CAR d3-18:1",('Données brutes POS (Area)'!O10/('Données brutes POS (Area)'!O$28)*7.5)))</f>
        <v>0.20753937364254194</v>
      </c>
      <c r="Q10" s="43">
        <f>IF($C10="(1,2) DG 24:0",('Données brutes POS (Area)'!P10/('Données brutes POS (Area)'!P$3+'Données brutes POS (Area)'!P$17)*50),IF($C10="CAR d3-18:1",('Données brutes POS (Area)'!P10/('Données brutes POS (Area)'!P$28)*7.5)))</f>
        <v>5.2930711282844115E-2</v>
      </c>
      <c r="R10" s="43">
        <f>IF($C10="(1,2) DG 24:0",('Données brutes POS (Area)'!Q10/('Données brutes POS (Area)'!Q$3+'Données brutes POS (Area)'!Q$17)*50),IF($C10="CAR d3-18:1",('Données brutes POS (Area)'!Q10/('Données brutes POS (Area)'!Q$28)*7.5)))</f>
        <v>0.20527328312860069</v>
      </c>
      <c r="S10" s="43">
        <f>IF($C10="(1,2) DG 24:0",('Données brutes POS (Area)'!R10/('Données brutes POS (Area)'!R$3+'Données brutes POS (Area)'!R$17)*50),IF($C10="CAR d3-18:1",('Données brutes POS (Area)'!R10/('Données brutes POS (Area)'!R$28)*7.5)))</f>
        <v>0.12422227734083868</v>
      </c>
      <c r="T10" s="43">
        <f>IF($C10="(1,2) DG 24:0",('Données brutes POS (Area)'!S10/('Données brutes POS (Area)'!S$3+'Données brutes POS (Area)'!S$17)*50),IF($C10="CAR d3-18:1",('Données brutes POS (Area)'!S10/('Données brutes POS (Area)'!S$28)*7.5)))</f>
        <v>0.1003626280112376</v>
      </c>
      <c r="U10" s="43">
        <f>IF($C10="(1,2) DG 24:0",('Données brutes POS (Area)'!T10/('Données brutes POS (Area)'!T$3+'Données brutes POS (Area)'!T$17)*50),IF($C10="CAR d3-18:1",('Données brutes POS (Area)'!T10/('Données brutes POS (Area)'!T$28)*7.5)))</f>
        <v>0.10031049654481146</v>
      </c>
      <c r="V10" s="43">
        <f>IF($C10="(1,2) DG 24:0",('Données brutes POS (Area)'!U10/('Données brutes POS (Area)'!U$3+'Données brutes POS (Area)'!U$17)*50),IF($C10="CAR d3-18:1",('Données brutes POS (Area)'!U10/('Données brutes POS (Area)'!U$28)*7.5)))</f>
        <v>0.23947305331609406</v>
      </c>
      <c r="W10" s="43">
        <f>IF($C10="(1,2) DG 24:0",('Données brutes POS (Area)'!V10/('Données brutes POS (Area)'!V$3+'Données brutes POS (Area)'!V$17)*50),IF($C10="CAR d3-18:1",('Données brutes POS (Area)'!V10/('Données brutes POS (Area)'!V$28)*7.5)))</f>
        <v>0.11389648325731722</v>
      </c>
      <c r="X10" s="43">
        <f>IF($C10="(1,2) DG 24:0",('Données brutes POS (Area)'!W10/('Données brutes POS (Area)'!W$3+'Données brutes POS (Area)'!W$17)*50),IF($C10="CAR d3-18:1",('Données brutes POS (Area)'!W10/('Données brutes POS (Area)'!W$28)*7.5)))</f>
        <v>0.30727943311018274</v>
      </c>
      <c r="Y10" s="43">
        <f>IF($C10="(1,2) DG 24:0",('Données brutes POS (Area)'!X10/('Données brutes POS (Area)'!X$3+'Données brutes POS (Area)'!X$17)*50),IF($C10="CAR d3-18:1",('Données brutes POS (Area)'!X10/('Données brutes POS (Area)'!X$28)*7.5)))</f>
        <v>5.9907046176402801E-2</v>
      </c>
      <c r="Z10" s="43">
        <f>IF($C10="(1,2) DG 24:0",('Données brutes POS (Area)'!Y10/('Données brutes POS (Area)'!Y$3+'Données brutes POS (Area)'!Y$17)*50),IF($C10="CAR d3-18:1",('Données brutes POS (Area)'!Y10/('Données brutes POS (Area)'!Y$28)*7.5)))</f>
        <v>0.17336724882815718</v>
      </c>
      <c r="AA10" s="43">
        <f>IF($C10="(1,2) DG 24:0",('Données brutes POS (Area)'!Z10/('Données brutes POS (Area)'!Z$3+'Données brutes POS (Area)'!Z$17)*50),IF($C10="CAR d3-18:1",('Données brutes POS (Area)'!Z10/('Données brutes POS (Area)'!Z$28)*7.5)))</f>
        <v>0.14358527837106913</v>
      </c>
      <c r="AB10" s="43">
        <f>IF($C10="(1,2) DG 24:0",('Données brutes POS (Area)'!AA10/('Données brutes POS (Area)'!AA$3+'Données brutes POS (Area)'!AA$17)*50),IF($C10="CAR d3-18:1",('Données brutes POS (Area)'!AA10/('Données brutes POS (Area)'!AA$28)*7.5)))</f>
        <v>7.0417232343571931E-2</v>
      </c>
      <c r="AC10" s="43">
        <f>IF($C10="(1,2) DG 24:0",('Données brutes POS (Area)'!AB10/('Données brutes POS (Area)'!AB$3+'Données brutes POS (Area)'!AB$17)*50),IF($C10="CAR d3-18:1",('Données brutes POS (Area)'!AB10/('Données brutes POS (Area)'!AB$28)*7.5)))</f>
        <v>0.23486595321077688</v>
      </c>
      <c r="AD10" s="43">
        <f>IF($C10="(1,2) DG 24:0",('Données brutes POS (Area)'!AC10/('Données brutes POS (Area)'!AC$3+'Données brutes POS (Area)'!AC$17)*50),IF($C10="CAR d3-18:1",('Données brutes POS (Area)'!AC10/('Données brutes POS (Area)'!AC$28)*7.5)))</f>
        <v>0.14265063403450948</v>
      </c>
      <c r="AE10" s="43">
        <f>IF($C10="(1,2) DG 24:0",('Données brutes POS (Area)'!AD10/('Données brutes POS (Area)'!AD$3+'Données brutes POS (Area)'!AD$17)*50),IF($C10="CAR d3-18:1",('Données brutes POS (Area)'!AD10/('Données brutes POS (Area)'!AD$28)*7.5)))</f>
        <v>0.19080391112763812</v>
      </c>
      <c r="AF10" s="43">
        <f>IF($C10="(1,2) DG 24:0",('Données brutes POS (Area)'!AE10/('Données brutes POS (Area)'!AE$3+'Données brutes POS (Area)'!AE$17)*50),IF($C10="CAR d3-18:1",('Données brutes POS (Area)'!AE10/('Données brutes POS (Area)'!AE$28)*7.5)))</f>
        <v>0.14166323358231511</v>
      </c>
      <c r="AG10" s="43">
        <f>IF($C10="(1,2) DG 24:0",('Données brutes POS (Area)'!AF10/('Données brutes POS (Area)'!AF$3+'Données brutes POS (Area)'!AF$17)*50),IF($C10="CAR d3-18:1",('Données brutes POS (Area)'!AF10/('Données brutes POS (Area)'!AF$28)*7.5)))</f>
        <v>0.13230244093971644</v>
      </c>
      <c r="AH10" s="43">
        <f>IF($C10="(1,2) DG 24:0",('Données brutes POS (Area)'!AG10/('Données brutes POS (Area)'!AG$3+'Données brutes POS (Area)'!AG$17)*50),IF($C10="CAR d3-18:1",('Données brutes POS (Area)'!AG10/('Données brutes POS (Area)'!AG$28)*7.5)))</f>
        <v>0.12630981147576786</v>
      </c>
      <c r="AI10" s="43">
        <f>IF($C10="(1,2) DG 24:0",('Données brutes POS (Area)'!AH10/('Données brutes POS (Area)'!AH$3+'Données brutes POS (Area)'!AH$17)*50),IF($C10="CAR d3-18:1",('Données brutes POS (Area)'!AH10/('Données brutes POS (Area)'!AH$28)*7.5)))</f>
        <v>0.23529842749617358</v>
      </c>
      <c r="AJ10" s="43">
        <f>IF($C10="(1,2) DG 24:0",('Données brutes POS (Area)'!AI10/('Données brutes POS (Area)'!AI$3+'Données brutes POS (Area)'!AI$17)*50),IF($C10="CAR d3-18:1",('Données brutes POS (Area)'!AI10/('Données brutes POS (Area)'!AI$28)*7.5)))</f>
        <v>9.1184111837459669E-2</v>
      </c>
      <c r="AK10" s="43">
        <f>IF($C10="(1,2) DG 24:0",('Données brutes POS (Area)'!AJ10/('Données brutes POS (Area)'!AJ$3+'Données brutes POS (Area)'!AJ$17)*50),IF($C10="CAR d3-18:1",('Données brutes POS (Area)'!AJ10/('Données brutes POS (Area)'!AJ$28)*7.5)))</f>
        <v>6.663261606990846E-2</v>
      </c>
      <c r="AL10" s="43">
        <f>IF($C10="(1,2) DG 24:0",('Données brutes POS (Area)'!AK10/('Données brutes POS (Area)'!AK$3+'Données brutes POS (Area)'!AK$17)*50),IF($C10="CAR d3-18:1",('Données brutes POS (Area)'!AK10/('Données brutes POS (Area)'!AK$28)*7.5)))</f>
        <v>0.11247362792400593</v>
      </c>
      <c r="AM10" s="43">
        <f>IF($C10="(1,2) DG 24:0",('Données brutes POS (Area)'!AL10/('Données brutes POS (Area)'!AL$3+'Données brutes POS (Area)'!AL$17)*50),IF($C10="CAR d3-18:1",('Données brutes POS (Area)'!AL10/('Données brutes POS (Area)'!AL$28)*7.5)))</f>
        <v>0.21642641492217021</v>
      </c>
      <c r="AN10" s="43">
        <f>IF($C10="(1,2) DG 24:0",('Données brutes POS (Area)'!AM10/('Données brutes POS (Area)'!AM$3+'Données brutes POS (Area)'!AM$17)*50),IF($C10="CAR d3-18:1",('Données brutes POS (Area)'!AM10/('Données brutes POS (Area)'!AM$28)*7.5)))</f>
        <v>0.1407627654048938</v>
      </c>
      <c r="AO10" s="43">
        <f>IF($C10="(1,2) DG 24:0",('Données brutes POS (Area)'!AN10/('Données brutes POS (Area)'!AN$3+'Données brutes POS (Area)'!AN$17)*50),IF($C10="CAR d3-18:1",('Données brutes POS (Area)'!AN10/('Données brutes POS (Area)'!AN$28)*7.5)))</f>
        <v>0.17430014083531259</v>
      </c>
      <c r="AP10" s="43">
        <f>IF($C10="(1,2) DG 24:0",('Données brutes POS (Area)'!AO10/('Données brutes POS (Area)'!AO$3+'Données brutes POS (Area)'!AO$17)*50),IF($C10="CAR d3-18:1",('Données brutes POS (Area)'!AO10/('Données brutes POS (Area)'!AO$28)*7.5)))</f>
        <v>0.20117748765204838</v>
      </c>
      <c r="AQ10" s="43">
        <f>IF($C10="(1,2) DG 24:0",('Données brutes POS (Area)'!AP10/('Données brutes POS (Area)'!AP$3+'Données brutes POS (Area)'!AP$17)*50),IF($C10="CAR d3-18:1",('Données brutes POS (Area)'!AP10/('Données brutes POS (Area)'!AP$28)*7.5)))</f>
        <v>0.23277442597986175</v>
      </c>
      <c r="AR10" s="43">
        <f>IF($C10="(1,2) DG 24:0",('Données brutes POS (Area)'!AQ10/('Données brutes POS (Area)'!AQ$3+'Données brutes POS (Area)'!AQ$17)*50),IF($C10="CAR d3-18:1",('Données brutes POS (Area)'!AQ10/('Données brutes POS (Area)'!AQ$28)*7.5)))</f>
        <v>0.50238954039486239</v>
      </c>
      <c r="AS10" s="43">
        <f>IF($C10="(1,2) DG 24:0",('Données brutes POS (Area)'!AR10/('Données brutes POS (Area)'!AR$3+'Données brutes POS (Area)'!AR$17)*50),IF($C10="CAR d3-18:1",('Données brutes POS (Area)'!AR10/('Données brutes POS (Area)'!AR$28)*7.5)))</f>
        <v>0.18228857067131449</v>
      </c>
      <c r="AT10" s="43">
        <f>IF($C10="(1,2) DG 24:0",('Données brutes POS (Area)'!AS10/('Données brutes POS (Area)'!AS$3+'Données brutes POS (Area)'!AS$17)*50),IF($C10="CAR d3-18:1",('Données brutes POS (Area)'!AS10/('Données brutes POS (Area)'!AS$28)*7.5)))</f>
        <v>0.20816981915365557</v>
      </c>
      <c r="AU10" s="43">
        <f>IF($C10="(1,2) DG 24:0",('Données brutes POS (Area)'!AT10/('Données brutes POS (Area)'!AT$3+'Données brutes POS (Area)'!AT$17)*50),IF($C10="CAR d3-18:1",('Données brutes POS (Area)'!AT10/('Données brutes POS (Area)'!AT$28)*7.5)))</f>
        <v>0.20860643356465322</v>
      </c>
      <c r="AV10" s="43">
        <f>IF($C10="(1,2) DG 24:0",('Données brutes POS (Area)'!AU10/('Données brutes POS (Area)'!AU$3+'Données brutes POS (Area)'!AU$17)*50),IF($C10="CAR d3-18:1",('Données brutes POS (Area)'!AU10/('Données brutes POS (Area)'!AU$28)*7.5)))</f>
        <v>0.26218829110128594</v>
      </c>
      <c r="AW10" s="43">
        <f>IF($C10="(1,2) DG 24:0",('Données brutes POS (Area)'!AV10/('Données brutes POS (Area)'!AV$3+'Données brutes POS (Area)'!AV$17)*50),IF($C10="CAR d3-18:1",('Données brutes POS (Area)'!AV10/('Données brutes POS (Area)'!AV$28)*7.5)))</f>
        <v>0.27445892713707321</v>
      </c>
      <c r="AX10" s="43">
        <f>IF($C10="(1,2) DG 24:0",('Données brutes POS (Area)'!AW10/('Données brutes POS (Area)'!AW$3+'Données brutes POS (Area)'!AW$17)*50),IF($C10="CAR d3-18:1",('Données brutes POS (Area)'!AW10/('Données brutes POS (Area)'!AW$28)*7.5)))</f>
        <v>0.30526471517561499</v>
      </c>
      <c r="AY10" s="43">
        <f>IF($C10="(1,2) DG 24:0",('Données brutes POS (Area)'!AX10/('Données brutes POS (Area)'!AX$3+'Données brutes POS (Area)'!AX$17)*50),IF($C10="CAR d3-18:1",('Données brutes POS (Area)'!AX10/('Données brutes POS (Area)'!AX$28)*7.5)))</f>
        <v>0.35865623668542618</v>
      </c>
      <c r="AZ10" s="43">
        <f>IF($C10="(1,2) DG 24:0",('Données brutes POS (Area)'!AY10/('Données brutes POS (Area)'!AY$3+'Données brutes POS (Area)'!AY$17)*50),IF($C10="CAR d3-18:1",('Données brutes POS (Area)'!AY10/('Données brutes POS (Area)'!AY$28)*7.5)))</f>
        <v>0.70608264464783366</v>
      </c>
      <c r="BA10" s="43">
        <f>IF($C10="(1,2) DG 24:0",('Données brutes POS (Area)'!AZ10/('Données brutes POS (Area)'!AZ$3+'Données brutes POS (Area)'!AZ$17)*50),IF($C10="CAR d3-18:1",('Données brutes POS (Area)'!AZ10/('Données brutes POS (Area)'!AZ$28)*7.5)))</f>
        <v>0.38273953288942958</v>
      </c>
      <c r="BB10" s="43">
        <f>IF($C10="(1,2) DG 24:0",('Données brutes POS (Area)'!BA10/('Données brutes POS (Area)'!BA$3+'Données brutes POS (Area)'!BA$17)*50),IF($C10="CAR d3-18:1",('Données brutes POS (Area)'!BA10/('Données brutes POS (Area)'!BA$28)*7.5)))</f>
        <v>0.30188819209667761</v>
      </c>
      <c r="BC10" s="43">
        <f>IF($C10="(1,2) DG 24:0",('Données brutes POS (Area)'!BB10/('Données brutes POS (Area)'!BB$3+'Données brutes POS (Area)'!BB$17)*50),IF($C10="CAR d3-18:1",('Données brutes POS (Area)'!BB10/('Données brutes POS (Area)'!BB$28)*7.5)))</f>
        <v>0.26855470204455367</v>
      </c>
      <c r="BD10" s="43">
        <f>IF($C10="(1,2) DG 24:0",('Données brutes POS (Area)'!BC10/('Données brutes POS (Area)'!BC$3+'Données brutes POS (Area)'!BC$17)*50),IF($C10="CAR d3-18:1",('Données brutes POS (Area)'!BC10/('Données brutes POS (Area)'!BC$28)*7.5)))</f>
        <v>0.5956575832501253</v>
      </c>
      <c r="BE10" s="43">
        <f>IF($C10="(1,2) DG 24:0",('Données brutes POS (Area)'!BD10/('Données brutes POS (Area)'!BD$3+'Données brutes POS (Area)'!BD$17)*50),IF($C10="CAR d3-18:1",('Données brutes POS (Area)'!BD10/('Données brutes POS (Area)'!BD$28)*7.5)))</f>
        <v>0.18593826733093469</v>
      </c>
      <c r="BF10" s="43">
        <f>IF($C10="(1,2) DG 24:0",('Données brutes POS (Area)'!BE10/('Données brutes POS (Area)'!BE$3+'Données brutes POS (Area)'!BE$17)*50),IF($C10="CAR d3-18:1",('Données brutes POS (Area)'!BE10/('Données brutes POS (Area)'!BE$28)*7.5)))</f>
        <v>0.16998537655650126</v>
      </c>
      <c r="BG10" s="43">
        <f>IF($C10="(1,2) DG 24:0",('Données brutes POS (Area)'!BF10/('Données brutes POS (Area)'!BF$3+'Données brutes POS (Area)'!BF$17)*50),IF($C10="CAR d3-18:1",('Données brutes POS (Area)'!BF10/('Données brutes POS (Area)'!BF$28)*7.5)))</f>
        <v>0.37523460031041589</v>
      </c>
      <c r="BH10" s="43">
        <f>IF($C10="(1,2) DG 24:0",('Données brutes POS (Area)'!BG10/('Données brutes POS (Area)'!BG$3+'Données brutes POS (Area)'!BG$17)*50),IF($C10="CAR d3-18:1",('Données brutes POS (Area)'!BG10/('Données brutes POS (Area)'!BG$28)*7.5)))</f>
        <v>0.17180266358829996</v>
      </c>
      <c r="BI10" s="43">
        <f>IF($C10="(1,2) DG 24:0",('Données brutes POS (Area)'!BH10/('Données brutes POS (Area)'!BH$3+'Données brutes POS (Area)'!BH$17)*50),IF($C10="CAR d3-18:1",('Données brutes POS (Area)'!BH10/('Données brutes POS (Area)'!BH$28)*7.5)))</f>
        <v>0.24655837374841214</v>
      </c>
      <c r="BJ10" s="43">
        <f>IF($C10="(1,2) DG 24:0",('Données brutes POS (Area)'!BI10/('Données brutes POS (Area)'!BI$3+'Données brutes POS (Area)'!BI$17)*50),IF($C10="CAR d3-18:1",('Données brutes POS (Area)'!BI10/('Données brutes POS (Area)'!BI$28)*7.5)))</f>
        <v>0.40663925252229099</v>
      </c>
      <c r="BK10" s="43">
        <f>IF($C10="(1,2) DG 24:0",('Données brutes POS (Area)'!BJ10/('Données brutes POS (Area)'!BJ$3+'Données brutes POS (Area)'!BJ$17)*50),IF($C10="CAR d3-18:1",('Données brutes POS (Area)'!BJ10/('Données brutes POS (Area)'!BJ$28)*7.5)))</f>
        <v>2.7063691769167129</v>
      </c>
      <c r="BL10" s="43">
        <f>IF($C10="(1,2) DG 24:0",('Données brutes POS (Area)'!BK10/('Données brutes POS (Area)'!BK$3+'Données brutes POS (Area)'!BK$17)*50),IF($C10="CAR d3-18:1",('Données brutes POS (Area)'!BK10/('Données brutes POS (Area)'!BK$28)*7.5)))</f>
        <v>0.95465662205213453</v>
      </c>
      <c r="BM10" s="43">
        <f>IF($C10="(1,2) DG 24:0",('Données brutes POS (Area)'!BL10/('Données brutes POS (Area)'!BL$3+'Données brutes POS (Area)'!BL$17)*50),IF($C10="CAR d3-18:1",('Données brutes POS (Area)'!BL10/('Données brutes POS (Area)'!BL$28)*7.5)))</f>
        <v>0.82027900859914615</v>
      </c>
      <c r="BN10" s="43">
        <f>IF($C10="(1,2) DG 24:0",('Données brutes POS (Area)'!BM10/('Données brutes POS (Area)'!BM$3+'Données brutes POS (Area)'!BM$17)*50),IF($C10="CAR d3-18:1",('Données brutes POS (Area)'!BM10/('Données brutes POS (Area)'!BM$28)*7.5)))</f>
        <v>0.16080332510299408</v>
      </c>
      <c r="BO10" s="43">
        <f>IF($C10="(1,2) DG 24:0",('Données brutes POS (Area)'!BN10/('Données brutes POS (Area)'!BN$3+'Données brutes POS (Area)'!BN$17)*50),IF($C10="CAR d3-18:1",('Données brutes POS (Area)'!BN10/('Données brutes POS (Area)'!BN$28)*7.5)))</f>
        <v>0.22683090078151835</v>
      </c>
      <c r="BP10" s="43">
        <f>IF($C10="(1,2) DG 24:0",('Données brutes POS (Area)'!BO10/('Données brutes POS (Area)'!BO$3+'Données brutes POS (Area)'!BO$17)*50),IF($C10="CAR d3-18:1",('Données brutes POS (Area)'!BO10/('Données brutes POS (Area)'!BO$28)*7.5)))</f>
        <v>0.16644831270075755</v>
      </c>
      <c r="BQ10" s="43">
        <f>IF($C10="(1,2) DG 24:0",('Données brutes POS (Area)'!BP10/('Données brutes POS (Area)'!BP$3+'Données brutes POS (Area)'!BP$17)*50),IF($C10="CAR d3-18:1",('Données brutes POS (Area)'!BP10/('Données brutes POS (Area)'!BP$28)*7.5)))</f>
        <v>0.40372296338854397</v>
      </c>
    </row>
    <row r="11" spans="1:69" x14ac:dyDescent="0.25">
      <c r="A11" s="11" t="s">
        <v>3</v>
      </c>
      <c r="B11" s="16" t="s">
        <v>10</v>
      </c>
      <c r="C11" s="12" t="s">
        <v>2</v>
      </c>
      <c r="D11" s="44">
        <f>IF($C11="(1,2) DG 24:0",('Données brutes POS (Area)'!C11/('Données brutes POS (Area)'!C$3+'Données brutes POS (Area)'!C$17)*50),IF($C11="CAR d3-18:1",('Données brutes POS (Area)'!C11/('Données brutes POS (Area)'!C$28)*7.5)))</f>
        <v>0.14583129095505909</v>
      </c>
      <c r="E11" s="44">
        <f>IF($C11="(1,2) DG 24:0",('Données brutes POS (Area)'!D11/('Données brutes POS (Area)'!D$3+'Données brutes POS (Area)'!D$17)*50),IF($C11="CAR d3-18:1",('Données brutes POS (Area)'!D11/('Données brutes POS (Area)'!D$28)*7.5)))</f>
        <v>5.681569405985027E-2</v>
      </c>
      <c r="F11" s="44">
        <f>IF($C11="(1,2) DG 24:0",('Données brutes POS (Area)'!E11/('Données brutes POS (Area)'!E$3+'Données brutes POS (Area)'!E$17)*50),IF($C11="CAR d3-18:1",('Données brutes POS (Area)'!E11/('Données brutes POS (Area)'!E$28)*7.5)))</f>
        <v>0.13703616000475</v>
      </c>
      <c r="G11" s="44">
        <f>IF($C11="(1,2) DG 24:0",('Données brutes POS (Area)'!F11/('Données brutes POS (Area)'!F$3+'Données brutes POS (Area)'!F$17)*50),IF($C11="CAR d3-18:1",('Données brutes POS (Area)'!F11/('Données brutes POS (Area)'!F$28)*7.5)))</f>
        <v>7.8023724614959017E-2</v>
      </c>
      <c r="H11" s="44">
        <f>IF($C11="(1,2) DG 24:0",('Données brutes POS (Area)'!G11/('Données brutes POS (Area)'!G$3+'Données brutes POS (Area)'!G$17)*50),IF($C11="CAR d3-18:1",('Données brutes POS (Area)'!G11/('Données brutes POS (Area)'!G$28)*7.5)))</f>
        <v>9.4229356957582791E-2</v>
      </c>
      <c r="I11" s="44">
        <f>IF($C11="(1,2) DG 24:0",('Données brutes POS (Area)'!H11/('Données brutes POS (Area)'!H$3+'Données brutes POS (Area)'!H$17)*50),IF($C11="CAR d3-18:1",('Données brutes POS (Area)'!H11/('Données brutes POS (Area)'!H$28)*7.5)))</f>
        <v>4.9343285952184068E-2</v>
      </c>
      <c r="J11" s="44">
        <f>IF($C11="(1,2) DG 24:0",('Données brutes POS (Area)'!I11/('Données brutes POS (Area)'!I$3+'Données brutes POS (Area)'!I$17)*50),IF($C11="CAR d3-18:1",('Données brutes POS (Area)'!I11/('Données brutes POS (Area)'!I$28)*7.5)))</f>
        <v>5.9604325599203117E-2</v>
      </c>
      <c r="K11" s="44">
        <f>IF($C11="(1,2) DG 24:0",('Données brutes POS (Area)'!J11/('Données brutes POS (Area)'!J$3+'Données brutes POS (Area)'!J$17)*50),IF($C11="CAR d3-18:1",('Données brutes POS (Area)'!J11/('Données brutes POS (Area)'!J$28)*7.5)))</f>
        <v>6.1526354470499728E-2</v>
      </c>
      <c r="L11" s="44">
        <f>IF($C11="(1,2) DG 24:0",('Données brutes POS (Area)'!K11/('Données brutes POS (Area)'!K$3+'Données brutes POS (Area)'!K$17)*50),IF($C11="CAR d3-18:1",('Données brutes POS (Area)'!K11/('Données brutes POS (Area)'!K$28)*7.5)))</f>
        <v>0.10368083713930699</v>
      </c>
      <c r="M11" s="44">
        <f>IF($C11="(1,2) DG 24:0",('Données brutes POS (Area)'!L11/('Données brutes POS (Area)'!L$3+'Données brutes POS (Area)'!L$17)*50),IF($C11="CAR d3-18:1",('Données brutes POS (Area)'!L11/('Données brutes POS (Area)'!L$28)*7.5)))</f>
        <v>7.0643348732188069E-2</v>
      </c>
      <c r="N11" s="44">
        <f>IF($C11="(1,2) DG 24:0",('Données brutes POS (Area)'!M11/('Données brutes POS (Area)'!M$3+'Données brutes POS (Area)'!M$17)*50),IF($C11="CAR d3-18:1",('Données brutes POS (Area)'!M11/('Données brutes POS (Area)'!M$28)*7.5)))</f>
        <v>9.2792537053048019E-2</v>
      </c>
      <c r="O11" s="44">
        <f>IF($C11="(1,2) DG 24:0",('Données brutes POS (Area)'!N11/('Données brutes POS (Area)'!N$3+'Données brutes POS (Area)'!N$17)*50),IF($C11="CAR d3-18:1",('Données brutes POS (Area)'!N11/('Données brutes POS (Area)'!N$28)*7.5)))</f>
        <v>6.2944734435242219E-2</v>
      </c>
      <c r="P11" s="44">
        <f>IF($C11="(1,2) DG 24:0",('Données brutes POS (Area)'!O11/('Données brutes POS (Area)'!O$3+'Données brutes POS (Area)'!O$17)*50),IF($C11="CAR d3-18:1",('Données brutes POS (Area)'!O11/('Données brutes POS (Area)'!O$28)*7.5)))</f>
        <v>6.6878986237613111E-2</v>
      </c>
      <c r="Q11" s="44">
        <f>IF($C11="(1,2) DG 24:0",('Données brutes POS (Area)'!P11/('Données brutes POS (Area)'!P$3+'Données brutes POS (Area)'!P$17)*50),IF($C11="CAR d3-18:1",('Données brutes POS (Area)'!P11/('Données brutes POS (Area)'!P$28)*7.5)))</f>
        <v>3.996133237259402E-2</v>
      </c>
      <c r="R11" s="44">
        <f>IF($C11="(1,2) DG 24:0",('Données brutes POS (Area)'!Q11/('Données brutes POS (Area)'!Q$3+'Données brutes POS (Area)'!Q$17)*50),IF($C11="CAR d3-18:1",('Données brutes POS (Area)'!Q11/('Données brutes POS (Area)'!Q$28)*7.5)))</f>
        <v>8.8508400281405816E-2</v>
      </c>
      <c r="S11" s="44">
        <f>IF($C11="(1,2) DG 24:0",('Données brutes POS (Area)'!R11/('Données brutes POS (Area)'!R$3+'Données brutes POS (Area)'!R$17)*50),IF($C11="CAR d3-18:1",('Données brutes POS (Area)'!R11/('Données brutes POS (Area)'!R$28)*7.5)))</f>
        <v>7.3208472867197685E-2</v>
      </c>
      <c r="T11" s="44">
        <f>IF($C11="(1,2) DG 24:0",('Données brutes POS (Area)'!S11/('Données brutes POS (Area)'!S$3+'Données brutes POS (Area)'!S$17)*50),IF($C11="CAR d3-18:1",('Données brutes POS (Area)'!S11/('Données brutes POS (Area)'!S$28)*7.5)))</f>
        <v>6.900937489891168E-2</v>
      </c>
      <c r="U11" s="44">
        <f>IF($C11="(1,2) DG 24:0",('Données brutes POS (Area)'!T11/('Données brutes POS (Area)'!T$3+'Données brutes POS (Area)'!T$17)*50),IF($C11="CAR d3-18:1",('Données brutes POS (Area)'!T11/('Données brutes POS (Area)'!T$28)*7.5)))</f>
        <v>0.13059327581792846</v>
      </c>
      <c r="V11" s="44">
        <f>IF($C11="(1,2) DG 24:0",('Données brutes POS (Area)'!U11/('Données brutes POS (Area)'!U$3+'Données brutes POS (Area)'!U$17)*50),IF($C11="CAR d3-18:1",('Données brutes POS (Area)'!U11/('Données brutes POS (Area)'!U$28)*7.5)))</f>
        <v>6.2612456586845514E-2</v>
      </c>
      <c r="W11" s="44">
        <f>IF($C11="(1,2) DG 24:0",('Données brutes POS (Area)'!V11/('Données brutes POS (Area)'!V$3+'Données brutes POS (Area)'!V$17)*50),IF($C11="CAR d3-18:1",('Données brutes POS (Area)'!V11/('Données brutes POS (Area)'!V$28)*7.5)))</f>
        <v>9.2005646235328697E-2</v>
      </c>
      <c r="X11" s="44">
        <f>IF($C11="(1,2) DG 24:0",('Données brutes POS (Area)'!W11/('Données brutes POS (Area)'!W$3+'Données brutes POS (Area)'!W$17)*50),IF($C11="CAR d3-18:1",('Données brutes POS (Area)'!W11/('Données brutes POS (Area)'!W$28)*7.5)))</f>
        <v>0.13591134918470099</v>
      </c>
      <c r="Y11" s="44">
        <f>IF($C11="(1,2) DG 24:0",('Données brutes POS (Area)'!X11/('Données brutes POS (Area)'!X$3+'Données brutes POS (Area)'!X$17)*50),IF($C11="CAR d3-18:1",('Données brutes POS (Area)'!X11/('Données brutes POS (Area)'!X$28)*7.5)))</f>
        <v>8.4061058473999861E-2</v>
      </c>
      <c r="Z11" s="44">
        <f>IF($C11="(1,2) DG 24:0",('Données brutes POS (Area)'!Y11/('Données brutes POS (Area)'!Y$3+'Données brutes POS (Area)'!Y$17)*50),IF($C11="CAR d3-18:1",('Données brutes POS (Area)'!Y11/('Données brutes POS (Area)'!Y$28)*7.5)))</f>
        <v>7.197544690178273E-2</v>
      </c>
      <c r="AA11" s="44">
        <f>IF($C11="(1,2) DG 24:0",('Données brutes POS (Area)'!Z11/('Données brutes POS (Area)'!Z$3+'Données brutes POS (Area)'!Z$17)*50),IF($C11="CAR d3-18:1",('Données brutes POS (Area)'!Z11/('Données brutes POS (Area)'!Z$28)*7.5)))</f>
        <v>7.6421259288245086E-2</v>
      </c>
      <c r="AB11" s="44">
        <f>IF($C11="(1,2) DG 24:0",('Données brutes POS (Area)'!AA11/('Données brutes POS (Area)'!AA$3+'Données brutes POS (Area)'!AA$17)*50),IF($C11="CAR d3-18:1",('Données brutes POS (Area)'!AA11/('Données brutes POS (Area)'!AA$28)*7.5)))</f>
        <v>0.11810136639070104</v>
      </c>
      <c r="AC11" s="44">
        <f>IF($C11="(1,2) DG 24:0",('Données brutes POS (Area)'!AB11/('Données brutes POS (Area)'!AB$3+'Données brutes POS (Area)'!AB$17)*50),IF($C11="CAR d3-18:1",('Données brutes POS (Area)'!AB11/('Données brutes POS (Area)'!AB$28)*7.5)))</f>
        <v>0.12385616043021244</v>
      </c>
      <c r="AD11" s="44">
        <f>IF($C11="(1,2) DG 24:0",('Données brutes POS (Area)'!AC11/('Données brutes POS (Area)'!AC$3+'Données brutes POS (Area)'!AC$17)*50),IF($C11="CAR d3-18:1",('Données brutes POS (Area)'!AC11/('Données brutes POS (Area)'!AC$28)*7.5)))</f>
        <v>8.2719821030228957E-2</v>
      </c>
      <c r="AE11" s="44">
        <f>IF($C11="(1,2) DG 24:0",('Données brutes POS (Area)'!AD11/('Données brutes POS (Area)'!AD$3+'Données brutes POS (Area)'!AD$17)*50),IF($C11="CAR d3-18:1",('Données brutes POS (Area)'!AD11/('Données brutes POS (Area)'!AD$28)*7.5)))</f>
        <v>8.7897249439145411E-2</v>
      </c>
      <c r="AF11" s="44">
        <f>IF($C11="(1,2) DG 24:0",('Données brutes POS (Area)'!AE11/('Données brutes POS (Area)'!AE$3+'Données brutes POS (Area)'!AE$17)*50),IF($C11="CAR d3-18:1",('Données brutes POS (Area)'!AE11/('Données brutes POS (Area)'!AE$28)*7.5)))</f>
        <v>6.7250543491523984E-2</v>
      </c>
      <c r="AG11" s="44">
        <f>IF($C11="(1,2) DG 24:0",('Données brutes POS (Area)'!AF11/('Données brutes POS (Area)'!AF$3+'Données brutes POS (Area)'!AF$17)*50),IF($C11="CAR d3-18:1",('Données brutes POS (Area)'!AF11/('Données brutes POS (Area)'!AF$28)*7.5)))</f>
        <v>6.026500918660084E-2</v>
      </c>
      <c r="AH11" s="44">
        <f>IF($C11="(1,2) DG 24:0",('Données brutes POS (Area)'!AG11/('Données brutes POS (Area)'!AG$3+'Données brutes POS (Area)'!AG$17)*50),IF($C11="CAR d3-18:1",('Données brutes POS (Area)'!AG11/('Données brutes POS (Area)'!AG$28)*7.5)))</f>
        <v>4.259353242246619E-2</v>
      </c>
      <c r="AI11" s="44">
        <f>IF($C11="(1,2) DG 24:0",('Données brutes POS (Area)'!AH11/('Données brutes POS (Area)'!AH$3+'Données brutes POS (Area)'!AH$17)*50),IF($C11="CAR d3-18:1",('Données brutes POS (Area)'!AH11/('Données brutes POS (Area)'!AH$28)*7.5)))</f>
        <v>0.15451486965876754</v>
      </c>
      <c r="AJ11" s="44">
        <f>IF($C11="(1,2) DG 24:0",('Données brutes POS (Area)'!AI11/('Données brutes POS (Area)'!AI$3+'Données brutes POS (Area)'!AI$17)*50),IF($C11="CAR d3-18:1",('Données brutes POS (Area)'!AI11/('Données brutes POS (Area)'!AI$28)*7.5)))</f>
        <v>5.542546136486666E-2</v>
      </c>
      <c r="AK11" s="44">
        <f>IF($C11="(1,2) DG 24:0",('Données brutes POS (Area)'!AJ11/('Données brutes POS (Area)'!AJ$3+'Données brutes POS (Area)'!AJ$17)*50),IF($C11="CAR d3-18:1",('Données brutes POS (Area)'!AJ11/('Données brutes POS (Area)'!AJ$28)*7.5)))</f>
        <v>4.2994722157502475E-2</v>
      </c>
      <c r="AL11" s="44">
        <f>IF($C11="(1,2) DG 24:0",('Données brutes POS (Area)'!AK11/('Données brutes POS (Area)'!AK$3+'Données brutes POS (Area)'!AK$17)*50),IF($C11="CAR d3-18:1",('Données brutes POS (Area)'!AK11/('Données brutes POS (Area)'!AK$28)*7.5)))</f>
        <v>5.0133163072152022E-2</v>
      </c>
      <c r="AM11" s="44">
        <f>IF($C11="(1,2) DG 24:0",('Données brutes POS (Area)'!AL11/('Données brutes POS (Area)'!AL$3+'Données brutes POS (Area)'!AL$17)*50),IF($C11="CAR d3-18:1",('Données brutes POS (Area)'!AL11/('Données brutes POS (Area)'!AL$28)*7.5)))</f>
        <v>9.0467702299179692E-2</v>
      </c>
      <c r="AN11" s="44">
        <f>IF($C11="(1,2) DG 24:0",('Données brutes POS (Area)'!AM11/('Données brutes POS (Area)'!AM$3+'Données brutes POS (Area)'!AM$17)*50),IF($C11="CAR d3-18:1",('Données brutes POS (Area)'!AM11/('Données brutes POS (Area)'!AM$28)*7.5)))</f>
        <v>6.5103228373848646E-2</v>
      </c>
      <c r="AO11" s="44">
        <f>IF($C11="(1,2) DG 24:0",('Données brutes POS (Area)'!AN11/('Données brutes POS (Area)'!AN$3+'Données brutes POS (Area)'!AN$17)*50),IF($C11="CAR d3-18:1",('Données brutes POS (Area)'!AN11/('Données brutes POS (Area)'!AN$28)*7.5)))</f>
        <v>0.13061871275839135</v>
      </c>
      <c r="AP11" s="44">
        <f>IF($C11="(1,2) DG 24:0",('Données brutes POS (Area)'!AO11/('Données brutes POS (Area)'!AO$3+'Données brutes POS (Area)'!AO$17)*50),IF($C11="CAR d3-18:1",('Données brutes POS (Area)'!AO11/('Données brutes POS (Area)'!AO$28)*7.5)))</f>
        <v>7.6840537402883505E-2</v>
      </c>
      <c r="AQ11" s="44">
        <f>IF($C11="(1,2) DG 24:0",('Données brutes POS (Area)'!AP11/('Données brutes POS (Area)'!AP$3+'Données brutes POS (Area)'!AP$17)*50),IF($C11="CAR d3-18:1",('Données brutes POS (Area)'!AP11/('Données brutes POS (Area)'!AP$28)*7.5)))</f>
        <v>0.25678934959030286</v>
      </c>
      <c r="AR11" s="44">
        <f>IF($C11="(1,2) DG 24:0",('Données brutes POS (Area)'!AQ11/('Données brutes POS (Area)'!AQ$3+'Données brutes POS (Area)'!AQ$17)*50),IF($C11="CAR d3-18:1",('Données brutes POS (Area)'!AQ11/('Données brutes POS (Area)'!AQ$28)*7.5)))</f>
        <v>9.6901146494794366E-2</v>
      </c>
      <c r="AS11" s="44">
        <f>IF($C11="(1,2) DG 24:0",('Données brutes POS (Area)'!AR11/('Données brutes POS (Area)'!AR$3+'Données brutes POS (Area)'!AR$17)*50),IF($C11="CAR d3-18:1",('Données brutes POS (Area)'!AR11/('Données brutes POS (Area)'!AR$28)*7.5)))</f>
        <v>5.6319093527099705E-2</v>
      </c>
      <c r="AT11" s="44">
        <f>IF($C11="(1,2) DG 24:0",('Données brutes POS (Area)'!AS11/('Données brutes POS (Area)'!AS$3+'Données brutes POS (Area)'!AS$17)*50),IF($C11="CAR d3-18:1",('Données brutes POS (Area)'!AS11/('Données brutes POS (Area)'!AS$28)*7.5)))</f>
        <v>7.1782163143994146E-2</v>
      </c>
      <c r="AU11" s="44">
        <f>IF($C11="(1,2) DG 24:0",('Données brutes POS (Area)'!AT11/('Données brutes POS (Area)'!AT$3+'Données brutes POS (Area)'!AT$17)*50),IF($C11="CAR d3-18:1",('Données brutes POS (Area)'!AT11/('Données brutes POS (Area)'!AT$28)*7.5)))</f>
        <v>5.37417682429032E-2</v>
      </c>
      <c r="AV11" s="44">
        <f>IF($C11="(1,2) DG 24:0",('Données brutes POS (Area)'!AU11/('Données brutes POS (Area)'!AU$3+'Données brutes POS (Area)'!AU$17)*50),IF($C11="CAR d3-18:1",('Données brutes POS (Area)'!AU11/('Données brutes POS (Area)'!AU$28)*7.5)))</f>
        <v>6.0156482148723663E-2</v>
      </c>
      <c r="AW11" s="44">
        <f>IF($C11="(1,2) DG 24:0",('Données brutes POS (Area)'!AV11/('Données brutes POS (Area)'!AV$3+'Données brutes POS (Area)'!AV$17)*50),IF($C11="CAR d3-18:1",('Données brutes POS (Area)'!AV11/('Données brutes POS (Area)'!AV$28)*7.5)))</f>
        <v>6.7722915545997936E-2</v>
      </c>
      <c r="AX11" s="44">
        <f>IF($C11="(1,2) DG 24:0",('Données brutes POS (Area)'!AW11/('Données brutes POS (Area)'!AW$3+'Données brutes POS (Area)'!AW$17)*50),IF($C11="CAR d3-18:1",('Données brutes POS (Area)'!AW11/('Données brutes POS (Area)'!AW$28)*7.5)))</f>
        <v>6.8578476391740043E-2</v>
      </c>
      <c r="AY11" s="44">
        <f>IF($C11="(1,2) DG 24:0",('Données brutes POS (Area)'!AX11/('Données brutes POS (Area)'!AX$3+'Données brutes POS (Area)'!AX$17)*50),IF($C11="CAR d3-18:1",('Données brutes POS (Area)'!AX11/('Données brutes POS (Area)'!AX$28)*7.5)))</f>
        <v>0.13274243690842963</v>
      </c>
      <c r="AZ11" s="44">
        <f>IF($C11="(1,2) DG 24:0",('Données brutes POS (Area)'!AY11/('Données brutes POS (Area)'!AY$3+'Données brutes POS (Area)'!AY$17)*50),IF($C11="CAR d3-18:1",('Données brutes POS (Area)'!AY11/('Données brutes POS (Area)'!AY$28)*7.5)))</f>
        <v>0.20572002461105762</v>
      </c>
      <c r="BA11" s="44">
        <f>IF($C11="(1,2) DG 24:0",('Données brutes POS (Area)'!AZ11/('Données brutes POS (Area)'!AZ$3+'Données brutes POS (Area)'!AZ$17)*50),IF($C11="CAR d3-18:1",('Données brutes POS (Area)'!AZ11/('Données brutes POS (Area)'!AZ$28)*7.5)))</f>
        <v>0.14081109536892031</v>
      </c>
      <c r="BB11" s="44">
        <f>IF($C11="(1,2) DG 24:0",('Données brutes POS (Area)'!BA11/('Données brutes POS (Area)'!BA$3+'Données brutes POS (Area)'!BA$17)*50),IF($C11="CAR d3-18:1",('Données brutes POS (Area)'!BA11/('Données brutes POS (Area)'!BA$28)*7.5)))</f>
        <v>0.14274530229086371</v>
      </c>
      <c r="BC11" s="44">
        <f>IF($C11="(1,2) DG 24:0",('Données brutes POS (Area)'!BB11/('Données brutes POS (Area)'!BB$3+'Données brutes POS (Area)'!BB$17)*50),IF($C11="CAR d3-18:1",('Données brutes POS (Area)'!BB11/('Données brutes POS (Area)'!BB$28)*7.5)))</f>
        <v>0.1407762349389203</v>
      </c>
      <c r="BD11" s="44">
        <f>IF($C11="(1,2) DG 24:0",('Données brutes POS (Area)'!BC11/('Données brutes POS (Area)'!BC$3+'Données brutes POS (Area)'!BC$17)*50),IF($C11="CAR d3-18:1",('Données brutes POS (Area)'!BC11/('Données brutes POS (Area)'!BC$28)*7.5)))</f>
        <v>0.21269418018532482</v>
      </c>
      <c r="BE11" s="44">
        <f>IF($C11="(1,2) DG 24:0",('Données brutes POS (Area)'!BD11/('Données brutes POS (Area)'!BD$3+'Données brutes POS (Area)'!BD$17)*50),IF($C11="CAR d3-18:1",('Données brutes POS (Area)'!BD11/('Données brutes POS (Area)'!BD$28)*7.5)))</f>
        <v>4.4975995912626958E-2</v>
      </c>
      <c r="BF11" s="44">
        <f>IF($C11="(1,2) DG 24:0",('Données brutes POS (Area)'!BE11/('Données brutes POS (Area)'!BE$3+'Données brutes POS (Area)'!BE$17)*50),IF($C11="CAR d3-18:1",('Données brutes POS (Area)'!BE11/('Données brutes POS (Area)'!BE$28)*7.5)))</f>
        <v>6.8773524026648783E-2</v>
      </c>
      <c r="BG11" s="44">
        <f>IF($C11="(1,2) DG 24:0",('Données brutes POS (Area)'!BF11/('Données brutes POS (Area)'!BF$3+'Données brutes POS (Area)'!BF$17)*50),IF($C11="CAR d3-18:1",('Données brutes POS (Area)'!BF11/('Données brutes POS (Area)'!BF$28)*7.5)))</f>
        <v>0.18527728226844828</v>
      </c>
      <c r="BH11" s="44">
        <f>IF($C11="(1,2) DG 24:0",('Données brutes POS (Area)'!BG11/('Données brutes POS (Area)'!BG$3+'Données brutes POS (Area)'!BG$17)*50),IF($C11="CAR d3-18:1",('Données brutes POS (Area)'!BG11/('Données brutes POS (Area)'!BG$28)*7.5)))</f>
        <v>0.12131533409115026</v>
      </c>
      <c r="BI11" s="44">
        <f>IF($C11="(1,2) DG 24:0",('Données brutes POS (Area)'!BH11/('Données brutes POS (Area)'!BH$3+'Données brutes POS (Area)'!BH$17)*50),IF($C11="CAR d3-18:1",('Données brutes POS (Area)'!BH11/('Données brutes POS (Area)'!BH$28)*7.5)))</f>
        <v>9.1838473814435176E-2</v>
      </c>
      <c r="BJ11" s="44">
        <f>IF($C11="(1,2) DG 24:0",('Données brutes POS (Area)'!BI11/('Données brutes POS (Area)'!BI$3+'Données brutes POS (Area)'!BI$17)*50),IF($C11="CAR d3-18:1",('Données brutes POS (Area)'!BI11/('Données brutes POS (Area)'!BI$28)*7.5)))</f>
        <v>0.11517473322962508</v>
      </c>
      <c r="BK11" s="44">
        <f>IF($C11="(1,2) DG 24:0",('Données brutes POS (Area)'!BJ11/('Données brutes POS (Area)'!BJ$3+'Données brutes POS (Area)'!BJ$17)*50),IF($C11="CAR d3-18:1",('Données brutes POS (Area)'!BJ11/('Données brutes POS (Area)'!BJ$28)*7.5)))</f>
        <v>0.22892458979407096</v>
      </c>
      <c r="BL11" s="44">
        <f>IF($C11="(1,2) DG 24:0",('Données brutes POS (Area)'!BK11/('Données brutes POS (Area)'!BK$3+'Données brutes POS (Area)'!BK$17)*50),IF($C11="CAR d3-18:1",('Données brutes POS (Area)'!BK11/('Données brutes POS (Area)'!BK$28)*7.5)))</f>
        <v>0.136120334734527</v>
      </c>
      <c r="BM11" s="44">
        <f>IF($C11="(1,2) DG 24:0",('Données brutes POS (Area)'!BL11/('Données brutes POS (Area)'!BL$3+'Données brutes POS (Area)'!BL$17)*50),IF($C11="CAR d3-18:1",('Données brutes POS (Area)'!BL11/('Données brutes POS (Area)'!BL$28)*7.5)))</f>
        <v>0.17799113937714678</v>
      </c>
      <c r="BN11" s="44">
        <f>IF($C11="(1,2) DG 24:0",('Données brutes POS (Area)'!BM11/('Données brutes POS (Area)'!BM$3+'Données brutes POS (Area)'!BM$17)*50),IF($C11="CAR d3-18:1",('Données brutes POS (Area)'!BM11/('Données brutes POS (Area)'!BM$28)*7.5)))</f>
        <v>0.12061530867771529</v>
      </c>
      <c r="BO11" s="44">
        <f>IF($C11="(1,2) DG 24:0",('Données brutes POS (Area)'!BN11/('Données brutes POS (Area)'!BN$3+'Données brutes POS (Area)'!BN$17)*50),IF($C11="CAR d3-18:1",('Données brutes POS (Area)'!BN11/('Données brutes POS (Area)'!BN$28)*7.5)))</f>
        <v>0.10653802688763464</v>
      </c>
      <c r="BP11" s="44">
        <f>IF($C11="(1,2) DG 24:0",('Données brutes POS (Area)'!BO11/('Données brutes POS (Area)'!BO$3+'Données brutes POS (Area)'!BO$17)*50),IF($C11="CAR d3-18:1",('Données brutes POS (Area)'!BO11/('Données brutes POS (Area)'!BO$28)*7.5)))</f>
        <v>0.18560617596844442</v>
      </c>
      <c r="BQ11" s="44">
        <f>IF($C11="(1,2) DG 24:0",('Données brutes POS (Area)'!BP11/('Données brutes POS (Area)'!BP$3+'Données brutes POS (Area)'!BP$17)*50),IF($C11="CAR d3-18:1",('Données brutes POS (Area)'!BP11/('Données brutes POS (Area)'!BP$28)*7.5)))</f>
        <v>0.12569597191289919</v>
      </c>
    </row>
    <row r="12" spans="1:69" x14ac:dyDescent="0.25">
      <c r="A12" s="9" t="s">
        <v>3</v>
      </c>
      <c r="B12" s="15" t="s">
        <v>11</v>
      </c>
      <c r="C12" s="10" t="s">
        <v>2</v>
      </c>
      <c r="D12" s="43">
        <f>IF($C12="(1,2) DG 24:0",('Données brutes POS (Area)'!C12/('Données brutes POS (Area)'!C$3+'Données brutes POS (Area)'!C$17)*50),IF($C12="CAR d3-18:1",('Données brutes POS (Area)'!C12/('Données brutes POS (Area)'!C$28)*7.5)))</f>
        <v>1.3878113874413087</v>
      </c>
      <c r="E12" s="43">
        <f>IF($C12="(1,2) DG 24:0",('Données brutes POS (Area)'!D12/('Données brutes POS (Area)'!D$3+'Données brutes POS (Area)'!D$17)*50),IF($C12="CAR d3-18:1",('Données brutes POS (Area)'!D12/('Données brutes POS (Area)'!D$28)*7.5)))</f>
        <v>0.49499586597342782</v>
      </c>
      <c r="F12" s="43">
        <f>IF($C12="(1,2) DG 24:0",('Données brutes POS (Area)'!E12/('Données brutes POS (Area)'!E$3+'Données brutes POS (Area)'!E$17)*50),IF($C12="CAR d3-18:1",('Données brutes POS (Area)'!E12/('Données brutes POS (Area)'!E$28)*7.5)))</f>
        <v>1.1401614415196613</v>
      </c>
      <c r="G12" s="43">
        <f>IF($C12="(1,2) DG 24:0",('Données brutes POS (Area)'!F12/('Données brutes POS (Area)'!F$3+'Données brutes POS (Area)'!F$17)*50),IF($C12="CAR d3-18:1",('Données brutes POS (Area)'!F12/('Données brutes POS (Area)'!F$28)*7.5)))</f>
        <v>0.68932509901886319</v>
      </c>
      <c r="H12" s="43">
        <f>IF($C12="(1,2) DG 24:0",('Données brutes POS (Area)'!G12/('Données brutes POS (Area)'!G$3+'Données brutes POS (Area)'!G$17)*50),IF($C12="CAR d3-18:1",('Données brutes POS (Area)'!G12/('Données brutes POS (Area)'!G$28)*7.5)))</f>
        <v>0.68124166895518923</v>
      </c>
      <c r="I12" s="43">
        <f>IF($C12="(1,2) DG 24:0",('Données brutes POS (Area)'!H12/('Données brutes POS (Area)'!H$3+'Données brutes POS (Area)'!H$17)*50),IF($C12="CAR d3-18:1",('Données brutes POS (Area)'!H12/('Données brutes POS (Area)'!H$28)*7.5)))</f>
        <v>0.27940141384017142</v>
      </c>
      <c r="J12" s="43">
        <f>IF($C12="(1,2) DG 24:0",('Données brutes POS (Area)'!I12/('Données brutes POS (Area)'!I$3+'Données brutes POS (Area)'!I$17)*50),IF($C12="CAR d3-18:1",('Données brutes POS (Area)'!I12/('Données brutes POS (Area)'!I$28)*7.5)))</f>
        <v>0.44129149756504221</v>
      </c>
      <c r="K12" s="43">
        <f>IF($C12="(1,2) DG 24:0",('Données brutes POS (Area)'!J12/('Données brutes POS (Area)'!J$3+'Données brutes POS (Area)'!J$17)*50),IF($C12="CAR d3-18:1",('Données brutes POS (Area)'!J12/('Données brutes POS (Area)'!J$28)*7.5)))</f>
        <v>0.37472080824494647</v>
      </c>
      <c r="L12" s="43">
        <f>IF($C12="(1,2) DG 24:0",('Données brutes POS (Area)'!K12/('Données brutes POS (Area)'!K$3+'Données brutes POS (Area)'!K$17)*50),IF($C12="CAR d3-18:1",('Données brutes POS (Area)'!K12/('Données brutes POS (Area)'!K$28)*7.5)))</f>
        <v>0.76349608710966932</v>
      </c>
      <c r="M12" s="43">
        <f>IF($C12="(1,2) DG 24:0",('Données brutes POS (Area)'!L12/('Données brutes POS (Area)'!L$3+'Données brutes POS (Area)'!L$17)*50),IF($C12="CAR d3-18:1",('Données brutes POS (Area)'!L12/('Données brutes POS (Area)'!L$28)*7.5)))</f>
        <v>0.4024377632558353</v>
      </c>
      <c r="N12" s="43">
        <f>IF($C12="(1,2) DG 24:0",('Données brutes POS (Area)'!M12/('Données brutes POS (Area)'!M$3+'Données brutes POS (Area)'!M$17)*50),IF($C12="CAR d3-18:1",('Données brutes POS (Area)'!M12/('Données brutes POS (Area)'!M$28)*7.5)))</f>
        <v>0.51264620374110703</v>
      </c>
      <c r="O12" s="43">
        <f>IF($C12="(1,2) DG 24:0",('Données brutes POS (Area)'!N12/('Données brutes POS (Area)'!N$3+'Données brutes POS (Area)'!N$17)*50),IF($C12="CAR d3-18:1",('Données brutes POS (Area)'!N12/('Données brutes POS (Area)'!N$28)*7.5)))</f>
        <v>0.35503157093842241</v>
      </c>
      <c r="P12" s="43">
        <f>IF($C12="(1,2) DG 24:0",('Données brutes POS (Area)'!O12/('Données brutes POS (Area)'!O$3+'Données brutes POS (Area)'!O$17)*50),IF($C12="CAR d3-18:1",('Données brutes POS (Area)'!O12/('Données brutes POS (Area)'!O$28)*7.5)))</f>
        <v>0.45927994595298766</v>
      </c>
      <c r="Q12" s="43">
        <f>IF($C12="(1,2) DG 24:0",('Données brutes POS (Area)'!P12/('Données brutes POS (Area)'!P$3+'Données brutes POS (Area)'!P$17)*50),IF($C12="CAR d3-18:1",('Données brutes POS (Area)'!P12/('Données brutes POS (Area)'!P$28)*7.5)))</f>
        <v>0.32634871129492815</v>
      </c>
      <c r="R12" s="43">
        <f>IF($C12="(1,2) DG 24:0",('Données brutes POS (Area)'!Q12/('Données brutes POS (Area)'!Q$3+'Données brutes POS (Area)'!Q$17)*50),IF($C12="CAR d3-18:1",('Données brutes POS (Area)'!Q12/('Données brutes POS (Area)'!Q$28)*7.5)))</f>
        <v>0.57978624554497982</v>
      </c>
      <c r="S12" s="43">
        <f>IF($C12="(1,2) DG 24:0",('Données brutes POS (Area)'!R12/('Données brutes POS (Area)'!R$3+'Données brutes POS (Area)'!R$17)*50),IF($C12="CAR d3-18:1",('Données brutes POS (Area)'!R12/('Données brutes POS (Area)'!R$28)*7.5)))</f>
        <v>0.35646607655159368</v>
      </c>
      <c r="T12" s="43">
        <f>IF($C12="(1,2) DG 24:0",('Données brutes POS (Area)'!S12/('Données brutes POS (Area)'!S$3+'Données brutes POS (Area)'!S$17)*50),IF($C12="CAR d3-18:1",('Données brutes POS (Area)'!S12/('Données brutes POS (Area)'!S$28)*7.5)))</f>
        <v>0.4324585942099447</v>
      </c>
      <c r="U12" s="43">
        <f>IF($C12="(1,2) DG 24:0",('Données brutes POS (Area)'!T12/('Données brutes POS (Area)'!T$3+'Données brutes POS (Area)'!T$17)*50),IF($C12="CAR d3-18:1",('Données brutes POS (Area)'!T12/('Données brutes POS (Area)'!T$28)*7.5)))</f>
        <v>0.60913860338043402</v>
      </c>
      <c r="V12" s="43">
        <f>IF($C12="(1,2) DG 24:0",('Données brutes POS (Area)'!U12/('Données brutes POS (Area)'!U$3+'Données brutes POS (Area)'!U$17)*50),IF($C12="CAR d3-18:1",('Données brutes POS (Area)'!U12/('Données brutes POS (Area)'!U$28)*7.5)))</f>
        <v>0.62238219909026604</v>
      </c>
      <c r="W12" s="43">
        <f>IF($C12="(1,2) DG 24:0",('Données brutes POS (Area)'!V12/('Données brutes POS (Area)'!V$3+'Données brutes POS (Area)'!V$17)*50),IF($C12="CAR d3-18:1",('Données brutes POS (Area)'!V12/('Données brutes POS (Area)'!V$28)*7.5)))</f>
        <v>0.57212659207751826</v>
      </c>
      <c r="X12" s="43">
        <f>IF($C12="(1,2) DG 24:0",('Données brutes POS (Area)'!W12/('Données brutes POS (Area)'!W$3+'Données brutes POS (Area)'!W$17)*50),IF($C12="CAR d3-18:1",('Données brutes POS (Area)'!W12/('Données brutes POS (Area)'!W$28)*7.5)))</f>
        <v>0.89134506666222502</v>
      </c>
      <c r="Y12" s="43">
        <f>IF($C12="(1,2) DG 24:0",('Données brutes POS (Area)'!X12/('Données brutes POS (Area)'!X$3+'Données brutes POS (Area)'!X$17)*50),IF($C12="CAR d3-18:1",('Données brutes POS (Area)'!X12/('Données brutes POS (Area)'!X$28)*7.5)))</f>
        <v>0.20359096249871431</v>
      </c>
      <c r="Z12" s="43">
        <f>IF($C12="(1,2) DG 24:0",('Données brutes POS (Area)'!Y12/('Données brutes POS (Area)'!Y$3+'Données brutes POS (Area)'!Y$17)*50),IF($C12="CAR d3-18:1",('Données brutes POS (Area)'!Y12/('Données brutes POS (Area)'!Y$28)*7.5)))</f>
        <v>0.37739125915295141</v>
      </c>
      <c r="AA12" s="43">
        <f>IF($C12="(1,2) DG 24:0",('Données brutes POS (Area)'!Z12/('Données brutes POS (Area)'!Z$3+'Données brutes POS (Area)'!Z$17)*50),IF($C12="CAR d3-18:1",('Données brutes POS (Area)'!Z12/('Données brutes POS (Area)'!Z$28)*7.5)))</f>
        <v>0.37169653423524185</v>
      </c>
      <c r="AB12" s="43">
        <f>IF($C12="(1,2) DG 24:0",('Données brutes POS (Area)'!AA12/('Données brutes POS (Area)'!AA$3+'Données brutes POS (Area)'!AA$17)*50),IF($C12="CAR d3-18:1",('Données brutes POS (Area)'!AA12/('Données brutes POS (Area)'!AA$28)*7.5)))</f>
        <v>0.72101338331157339</v>
      </c>
      <c r="AC12" s="43">
        <f>IF($C12="(1,2) DG 24:0",('Données brutes POS (Area)'!AB12/('Données brutes POS (Area)'!AB$3+'Données brutes POS (Area)'!AB$17)*50),IF($C12="CAR d3-18:1",('Données brutes POS (Area)'!AB12/('Données brutes POS (Area)'!AB$28)*7.5)))</f>
        <v>1.0297126936023415</v>
      </c>
      <c r="AD12" s="43">
        <f>IF($C12="(1,2) DG 24:0",('Données brutes POS (Area)'!AC12/('Données brutes POS (Area)'!AC$3+'Données brutes POS (Area)'!AC$17)*50),IF($C12="CAR d3-18:1",('Données brutes POS (Area)'!AC12/('Données brutes POS (Area)'!AC$28)*7.5)))</f>
        <v>0.53672210363179207</v>
      </c>
      <c r="AE12" s="43">
        <f>IF($C12="(1,2) DG 24:0",('Données brutes POS (Area)'!AD12/('Données brutes POS (Area)'!AD$3+'Données brutes POS (Area)'!AD$17)*50),IF($C12="CAR d3-18:1",('Données brutes POS (Area)'!AD12/('Données brutes POS (Area)'!AD$28)*7.5)))</f>
        <v>0.35407185721084572</v>
      </c>
      <c r="AF12" s="43">
        <f>IF($C12="(1,2) DG 24:0",('Données brutes POS (Area)'!AE12/('Données brutes POS (Area)'!AE$3+'Données brutes POS (Area)'!AE$17)*50),IF($C12="CAR d3-18:1",('Données brutes POS (Area)'!AE12/('Données brutes POS (Area)'!AE$28)*7.5)))</f>
        <v>0.38476304790605498</v>
      </c>
      <c r="AG12" s="43">
        <f>IF($C12="(1,2) DG 24:0",('Données brutes POS (Area)'!AF12/('Données brutes POS (Area)'!AF$3+'Données brutes POS (Area)'!AF$17)*50),IF($C12="CAR d3-18:1",('Données brutes POS (Area)'!AF12/('Données brutes POS (Area)'!AF$28)*7.5)))</f>
        <v>0.32553058719007977</v>
      </c>
      <c r="AH12" s="43">
        <f>IF($C12="(1,2) DG 24:0",('Données brutes POS (Area)'!AG12/('Données brutes POS (Area)'!AG$3+'Données brutes POS (Area)'!AG$17)*50),IF($C12="CAR d3-18:1",('Données brutes POS (Area)'!AG12/('Données brutes POS (Area)'!AG$28)*7.5)))</f>
        <v>0.31251504488615678</v>
      </c>
      <c r="AI12" s="43">
        <f>IF($C12="(1,2) DG 24:0",('Données brutes POS (Area)'!AH12/('Données brutes POS (Area)'!AH$3+'Données brutes POS (Area)'!AH$17)*50),IF($C12="CAR d3-18:1",('Données brutes POS (Area)'!AH12/('Données brutes POS (Area)'!AH$28)*7.5)))</f>
        <v>1.3468012579141526</v>
      </c>
      <c r="AJ12" s="43">
        <f>IF($C12="(1,2) DG 24:0",('Données brutes POS (Area)'!AI12/('Données brutes POS (Area)'!AI$3+'Données brutes POS (Area)'!AI$17)*50),IF($C12="CAR d3-18:1",('Données brutes POS (Area)'!AI12/('Données brutes POS (Area)'!AI$28)*7.5)))</f>
        <v>0.22781002974928263</v>
      </c>
      <c r="AK12" s="43">
        <f>IF($C12="(1,2) DG 24:0",('Données brutes POS (Area)'!AJ12/('Données brutes POS (Area)'!AJ$3+'Données brutes POS (Area)'!AJ$17)*50),IF($C12="CAR d3-18:1",('Données brutes POS (Area)'!AJ12/('Données brutes POS (Area)'!AJ$28)*7.5)))</f>
        <v>0.23086648649701577</v>
      </c>
      <c r="AL12" s="43">
        <f>IF($C12="(1,2) DG 24:0",('Données brutes POS (Area)'!AK12/('Données brutes POS (Area)'!AK$3+'Données brutes POS (Area)'!AK$17)*50),IF($C12="CAR d3-18:1",('Données brutes POS (Area)'!AK12/('Données brutes POS (Area)'!AK$28)*7.5)))</f>
        <v>0.24256635762870279</v>
      </c>
      <c r="AM12" s="43">
        <f>IF($C12="(1,2) DG 24:0",('Données brutes POS (Area)'!AL12/('Données brutes POS (Area)'!AL$3+'Données brutes POS (Area)'!AL$17)*50),IF($C12="CAR d3-18:1",('Données brutes POS (Area)'!AL12/('Données brutes POS (Area)'!AL$28)*7.5)))</f>
        <v>0.70251456063232953</v>
      </c>
      <c r="AN12" s="43">
        <f>IF($C12="(1,2) DG 24:0",('Données brutes POS (Area)'!AM12/('Données brutes POS (Area)'!AM$3+'Données brutes POS (Area)'!AM$17)*50),IF($C12="CAR d3-18:1",('Données brutes POS (Area)'!AM12/('Données brutes POS (Area)'!AM$28)*7.5)))</f>
        <v>0.68259196719636894</v>
      </c>
      <c r="AO12" s="43">
        <f>IF($C12="(1,2) DG 24:0",('Données brutes POS (Area)'!AN12/('Données brutes POS (Area)'!AN$3+'Données brutes POS (Area)'!AN$17)*50),IF($C12="CAR d3-18:1",('Données brutes POS (Area)'!AN12/('Données brutes POS (Area)'!AN$28)*7.5)))</f>
        <v>0.8506704080508265</v>
      </c>
      <c r="AP12" s="43">
        <f>IF($C12="(1,2) DG 24:0",('Données brutes POS (Area)'!AO12/('Données brutes POS (Area)'!AO$3+'Données brutes POS (Area)'!AO$17)*50),IF($C12="CAR d3-18:1",('Données brutes POS (Area)'!AO12/('Données brutes POS (Area)'!AO$28)*7.5)))</f>
        <v>0.49611754456737028</v>
      </c>
      <c r="AQ12" s="43">
        <f>IF($C12="(1,2) DG 24:0",('Données brutes POS (Area)'!AP12/('Données brutes POS (Area)'!AP$3+'Données brutes POS (Area)'!AP$17)*50),IF($C12="CAR d3-18:1",('Données brutes POS (Area)'!AP12/('Données brutes POS (Area)'!AP$28)*7.5)))</f>
        <v>0.61837778589053249</v>
      </c>
      <c r="AR12" s="43">
        <f>IF($C12="(1,2) DG 24:0",('Données brutes POS (Area)'!AQ12/('Données brutes POS (Area)'!AQ$3+'Données brutes POS (Area)'!AQ$17)*50),IF($C12="CAR d3-18:1",('Données brutes POS (Area)'!AQ12/('Données brutes POS (Area)'!AQ$28)*7.5)))</f>
        <v>0.95910970662773631</v>
      </c>
      <c r="AS12" s="43">
        <f>IF($C12="(1,2) DG 24:0",('Données brutes POS (Area)'!AR12/('Données brutes POS (Area)'!AR$3+'Données brutes POS (Area)'!AR$17)*50),IF($C12="CAR d3-18:1",('Données brutes POS (Area)'!AR12/('Données brutes POS (Area)'!AR$28)*7.5)))</f>
        <v>0.39627929754603569</v>
      </c>
      <c r="AT12" s="43">
        <f>IF($C12="(1,2) DG 24:0",('Données brutes POS (Area)'!AS12/('Données brutes POS (Area)'!AS$3+'Données brutes POS (Area)'!AS$17)*50),IF($C12="CAR d3-18:1",('Données brutes POS (Area)'!AS12/('Données brutes POS (Area)'!AS$28)*7.5)))</f>
        <v>0.43903496167761136</v>
      </c>
      <c r="AU12" s="43">
        <f>IF($C12="(1,2) DG 24:0",('Données brutes POS (Area)'!AT12/('Données brutes POS (Area)'!AT$3+'Données brutes POS (Area)'!AT$17)*50),IF($C12="CAR d3-18:1",('Données brutes POS (Area)'!AT12/('Données brutes POS (Area)'!AT$28)*7.5)))</f>
        <v>0.43906876979952758</v>
      </c>
      <c r="AV12" s="43">
        <f>IF($C12="(1,2) DG 24:0",('Données brutes POS (Area)'!AU12/('Données brutes POS (Area)'!AU$3+'Données brutes POS (Area)'!AU$17)*50),IF($C12="CAR d3-18:1",('Données brutes POS (Area)'!AU12/('Données brutes POS (Area)'!AU$28)*7.5)))</f>
        <v>0.21831449811503786</v>
      </c>
      <c r="AW12" s="43">
        <f>IF($C12="(1,2) DG 24:0",('Données brutes POS (Area)'!AV12/('Données brutes POS (Area)'!AV$3+'Données brutes POS (Area)'!AV$17)*50),IF($C12="CAR d3-18:1",('Données brutes POS (Area)'!AV12/('Données brutes POS (Area)'!AV$28)*7.5)))</f>
        <v>0.62014521644201592</v>
      </c>
      <c r="AX12" s="43">
        <f>IF($C12="(1,2) DG 24:0",('Données brutes POS (Area)'!AW12/('Données brutes POS (Area)'!AW$3+'Données brutes POS (Area)'!AW$17)*50),IF($C12="CAR d3-18:1",('Données brutes POS (Area)'!AW12/('Données brutes POS (Area)'!AW$28)*7.5)))</f>
        <v>0.56854716764466484</v>
      </c>
      <c r="AY12" s="43">
        <f>IF($C12="(1,2) DG 24:0",('Données brutes POS (Area)'!AX12/('Données brutes POS (Area)'!AX$3+'Données brutes POS (Area)'!AX$17)*50),IF($C12="CAR d3-18:1",('Données brutes POS (Area)'!AX12/('Données brutes POS (Area)'!AX$28)*7.5)))</f>
        <v>1.7552917834399864</v>
      </c>
      <c r="AZ12" s="43">
        <f>IF($C12="(1,2) DG 24:0",('Données brutes POS (Area)'!AY12/('Données brutes POS (Area)'!AY$3+'Données brutes POS (Area)'!AY$17)*50),IF($C12="CAR d3-18:1",('Données brutes POS (Area)'!AY12/('Données brutes POS (Area)'!AY$28)*7.5)))</f>
        <v>2.1398380908311254</v>
      </c>
      <c r="BA12" s="43">
        <f>IF($C12="(1,2) DG 24:0",('Données brutes POS (Area)'!AZ12/('Données brutes POS (Area)'!AZ$3+'Données brutes POS (Area)'!AZ$17)*50),IF($C12="CAR d3-18:1",('Données brutes POS (Area)'!AZ12/('Données brutes POS (Area)'!AZ$28)*7.5)))</f>
        <v>1.3649252950460278</v>
      </c>
      <c r="BB12" s="43">
        <f>IF($C12="(1,2) DG 24:0",('Données brutes POS (Area)'!BA12/('Données brutes POS (Area)'!BA$3+'Données brutes POS (Area)'!BA$17)*50),IF($C12="CAR d3-18:1",('Données brutes POS (Area)'!BA12/('Données brutes POS (Area)'!BA$28)*7.5)))</f>
        <v>1.3331099653268565</v>
      </c>
      <c r="BC12" s="43">
        <f>IF($C12="(1,2) DG 24:0",('Données brutes POS (Area)'!BB12/('Données brutes POS (Area)'!BB$3+'Données brutes POS (Area)'!BB$17)*50),IF($C12="CAR d3-18:1",('Données brutes POS (Area)'!BB12/('Données brutes POS (Area)'!BB$28)*7.5)))</f>
        <v>0.93287157059953629</v>
      </c>
      <c r="BD12" s="43">
        <f>IF($C12="(1,2) DG 24:0",('Données brutes POS (Area)'!BC12/('Données brutes POS (Area)'!BC$3+'Données brutes POS (Area)'!BC$17)*50),IF($C12="CAR d3-18:1",('Données brutes POS (Area)'!BC12/('Données brutes POS (Area)'!BC$28)*7.5)))</f>
        <v>2.3017394189982183</v>
      </c>
      <c r="BE12" s="43">
        <f>IF($C12="(1,2) DG 24:0",('Données brutes POS (Area)'!BD12/('Données brutes POS (Area)'!BD$3+'Données brutes POS (Area)'!BD$17)*50),IF($C12="CAR d3-18:1",('Données brutes POS (Area)'!BD12/('Données brutes POS (Area)'!BD$28)*7.5)))</f>
        <v>0.37683013594473852</v>
      </c>
      <c r="BF12" s="43">
        <f>IF($C12="(1,2) DG 24:0",('Données brutes POS (Area)'!BE12/('Données brutes POS (Area)'!BE$3+'Données brutes POS (Area)'!BE$17)*50),IF($C12="CAR d3-18:1",('Données brutes POS (Area)'!BE12/('Données brutes POS (Area)'!BE$28)*7.5)))</f>
        <v>0.41608010844408322</v>
      </c>
      <c r="BG12" s="43">
        <f>IF($C12="(1,2) DG 24:0",('Données brutes POS (Area)'!BF12/('Données brutes POS (Area)'!BF$3+'Données brutes POS (Area)'!BF$17)*50),IF($C12="CAR d3-18:1",('Données brutes POS (Area)'!BF12/('Données brutes POS (Area)'!BF$28)*7.5)))</f>
        <v>1.4819970282497186</v>
      </c>
      <c r="BH12" s="43">
        <f>IF($C12="(1,2) DG 24:0",('Données brutes POS (Area)'!BG12/('Données brutes POS (Area)'!BG$3+'Données brutes POS (Area)'!BG$17)*50),IF($C12="CAR d3-18:1",('Données brutes POS (Area)'!BG12/('Données brutes POS (Area)'!BG$28)*7.5)))</f>
        <v>0.88732583680196231</v>
      </c>
      <c r="BI12" s="43">
        <f>IF($C12="(1,2) DG 24:0",('Données brutes POS (Area)'!BH12/('Données brutes POS (Area)'!BH$3+'Données brutes POS (Area)'!BH$17)*50),IF($C12="CAR d3-18:1",('Données brutes POS (Area)'!BH12/('Données brutes POS (Area)'!BH$28)*7.5)))</f>
        <v>0.77204585208865917</v>
      </c>
      <c r="BJ12" s="43">
        <f>IF($C12="(1,2) DG 24:0",('Données brutes POS (Area)'!BI12/('Données brutes POS (Area)'!BI$3+'Données brutes POS (Area)'!BI$17)*50),IF($C12="CAR d3-18:1",('Données brutes POS (Area)'!BI12/('Données brutes POS (Area)'!BI$28)*7.5)))</f>
        <v>1.3542591799453889</v>
      </c>
      <c r="BK12" s="43">
        <f>IF($C12="(1,2) DG 24:0",('Données brutes POS (Area)'!BJ12/('Données brutes POS (Area)'!BJ$3+'Données brutes POS (Area)'!BJ$17)*50),IF($C12="CAR d3-18:1",('Données brutes POS (Area)'!BJ12/('Données brutes POS (Area)'!BJ$28)*7.5)))</f>
        <v>3.4908854132709841</v>
      </c>
      <c r="BL12" s="43">
        <f>IF($C12="(1,2) DG 24:0",('Données brutes POS (Area)'!BK12/('Données brutes POS (Area)'!BK$3+'Données brutes POS (Area)'!BK$17)*50),IF($C12="CAR d3-18:1",('Données brutes POS (Area)'!BK12/('Données brutes POS (Area)'!BK$28)*7.5)))</f>
        <v>1.1211395879732473</v>
      </c>
      <c r="BM12" s="43">
        <f>IF($C12="(1,2) DG 24:0",('Données brutes POS (Area)'!BL12/('Données brutes POS (Area)'!BL$3+'Données brutes POS (Area)'!BL$17)*50),IF($C12="CAR d3-18:1",('Données brutes POS (Area)'!BL12/('Données brutes POS (Area)'!BL$28)*7.5)))</f>
        <v>2.2682952078416503</v>
      </c>
      <c r="BN12" s="43">
        <f>IF($C12="(1,2) DG 24:0",('Données brutes POS (Area)'!BM12/('Données brutes POS (Area)'!BM$3+'Données brutes POS (Area)'!BM$17)*50),IF($C12="CAR d3-18:1",('Données brutes POS (Area)'!BM12/('Données brutes POS (Area)'!BM$28)*7.5)))</f>
        <v>0.63896448603249201</v>
      </c>
      <c r="BO12" s="43">
        <f>IF($C12="(1,2) DG 24:0",('Données brutes POS (Area)'!BN12/('Données brutes POS (Area)'!BN$3+'Données brutes POS (Area)'!BN$17)*50),IF($C12="CAR d3-18:1",('Données brutes POS (Area)'!BN12/('Données brutes POS (Area)'!BN$28)*7.5)))</f>
        <v>0.67713965456616687</v>
      </c>
      <c r="BP12" s="43">
        <f>IF($C12="(1,2) DG 24:0",('Données brutes POS (Area)'!BO12/('Données brutes POS (Area)'!BO$3+'Données brutes POS (Area)'!BO$17)*50),IF($C12="CAR d3-18:1",('Données brutes POS (Area)'!BO12/('Données brutes POS (Area)'!BO$28)*7.5)))</f>
        <v>0.96238585229491602</v>
      </c>
      <c r="BQ12" s="43">
        <f>IF($C12="(1,2) DG 24:0",('Données brutes POS (Area)'!BP12/('Données brutes POS (Area)'!BP$3+'Données brutes POS (Area)'!BP$17)*50),IF($C12="CAR d3-18:1",('Données brutes POS (Area)'!BP12/('Données brutes POS (Area)'!BP$28)*7.5)))</f>
        <v>0.98871020367389506</v>
      </c>
    </row>
    <row r="13" spans="1:69" x14ac:dyDescent="0.25">
      <c r="A13" s="11" t="s">
        <v>3</v>
      </c>
      <c r="B13" s="16" t="s">
        <v>12</v>
      </c>
      <c r="C13" s="12" t="s">
        <v>2</v>
      </c>
      <c r="D13" s="44">
        <f>IF($C13="(1,2) DG 24:0",('Données brutes POS (Area)'!C13/('Données brutes POS (Area)'!C$3+'Données brutes POS (Area)'!C$17)*50),IF($C13="CAR d3-18:1",('Données brutes POS (Area)'!C13/('Données brutes POS (Area)'!C$28)*7.5)))</f>
        <v>10.364143297559467</v>
      </c>
      <c r="E13" s="44">
        <f>IF($C13="(1,2) DG 24:0",('Données brutes POS (Area)'!D13/('Données brutes POS (Area)'!D$3+'Données brutes POS (Area)'!D$17)*50),IF($C13="CAR d3-18:1",('Données brutes POS (Area)'!D13/('Données brutes POS (Area)'!D$28)*7.5)))</f>
        <v>4.0442329726440498</v>
      </c>
      <c r="F13" s="44">
        <f>IF($C13="(1,2) DG 24:0",('Données brutes POS (Area)'!E13/('Données brutes POS (Area)'!E$3+'Données brutes POS (Area)'!E$17)*50),IF($C13="CAR d3-18:1",('Données brutes POS (Area)'!E13/('Données brutes POS (Area)'!E$28)*7.5)))</f>
        <v>4.1898935922687404</v>
      </c>
      <c r="G13" s="44">
        <f>IF($C13="(1,2) DG 24:0",('Données brutes POS (Area)'!F13/('Données brutes POS (Area)'!F$3+'Données brutes POS (Area)'!F$17)*50),IF($C13="CAR d3-18:1",('Données brutes POS (Area)'!F13/('Données brutes POS (Area)'!F$28)*7.5)))</f>
        <v>2.6566835956597981</v>
      </c>
      <c r="H13" s="44">
        <f>IF($C13="(1,2) DG 24:0",('Données brutes POS (Area)'!G13/('Données brutes POS (Area)'!G$3+'Données brutes POS (Area)'!G$17)*50),IF($C13="CAR d3-18:1",('Données brutes POS (Area)'!G13/('Données brutes POS (Area)'!G$28)*7.5)))</f>
        <v>4.7333319996388665</v>
      </c>
      <c r="I13" s="44">
        <f>IF($C13="(1,2) DG 24:0",('Données brutes POS (Area)'!H13/('Données brutes POS (Area)'!H$3+'Données brutes POS (Area)'!H$17)*50),IF($C13="CAR d3-18:1",('Données brutes POS (Area)'!H13/('Données brutes POS (Area)'!H$28)*7.5)))</f>
        <v>1.6248534088037434</v>
      </c>
      <c r="J13" s="44">
        <f>IF($C13="(1,2) DG 24:0",('Données brutes POS (Area)'!I13/('Données brutes POS (Area)'!I$3+'Données brutes POS (Area)'!I$17)*50),IF($C13="CAR d3-18:1",('Données brutes POS (Area)'!I13/('Données brutes POS (Area)'!I$28)*7.5)))</f>
        <v>2.1478490939173986</v>
      </c>
      <c r="K13" s="44">
        <f>IF($C13="(1,2) DG 24:0",('Données brutes POS (Area)'!J13/('Données brutes POS (Area)'!J$3+'Données brutes POS (Area)'!J$17)*50),IF($C13="CAR d3-18:1",('Données brutes POS (Area)'!J13/('Données brutes POS (Area)'!J$28)*7.5)))</f>
        <v>2.9189163504410787</v>
      </c>
      <c r="L13" s="44">
        <f>IF($C13="(1,2) DG 24:0",('Données brutes POS (Area)'!K13/('Données brutes POS (Area)'!K$3+'Données brutes POS (Area)'!K$17)*50),IF($C13="CAR d3-18:1",('Données brutes POS (Area)'!K13/('Données brutes POS (Area)'!K$28)*7.5)))</f>
        <v>5.5781921325540242</v>
      </c>
      <c r="M13" s="44">
        <f>IF($C13="(1,2) DG 24:0",('Données brutes POS (Area)'!L13/('Données brutes POS (Area)'!L$3+'Données brutes POS (Area)'!L$17)*50),IF($C13="CAR d3-18:1",('Données brutes POS (Area)'!L13/('Données brutes POS (Area)'!L$28)*7.5)))</f>
        <v>3.3427469795638758</v>
      </c>
      <c r="N13" s="44">
        <f>IF($C13="(1,2) DG 24:0",('Données brutes POS (Area)'!M13/('Données brutes POS (Area)'!M$3+'Données brutes POS (Area)'!M$17)*50),IF($C13="CAR d3-18:1",('Données brutes POS (Area)'!M13/('Données brutes POS (Area)'!M$28)*7.5)))</f>
        <v>3.962044650209831</v>
      </c>
      <c r="O13" s="44">
        <f>IF($C13="(1,2) DG 24:0",('Données brutes POS (Area)'!N13/('Données brutes POS (Area)'!N$3+'Données brutes POS (Area)'!N$17)*50),IF($C13="CAR d3-18:1",('Données brutes POS (Area)'!N13/('Données brutes POS (Area)'!N$28)*7.5)))</f>
        <v>2.2299679562374171</v>
      </c>
      <c r="P13" s="44">
        <f>IF($C13="(1,2) DG 24:0",('Données brutes POS (Area)'!O13/('Données brutes POS (Area)'!O$3+'Données brutes POS (Area)'!O$17)*50),IF($C13="CAR d3-18:1",('Données brutes POS (Area)'!O13/('Données brutes POS (Area)'!O$28)*7.5)))</f>
        <v>3.0328847032201187</v>
      </c>
      <c r="Q13" s="44">
        <f>IF($C13="(1,2) DG 24:0",('Données brutes POS (Area)'!P13/('Données brutes POS (Area)'!P$3+'Données brutes POS (Area)'!P$17)*50),IF($C13="CAR d3-18:1",('Données brutes POS (Area)'!P13/('Données brutes POS (Area)'!P$28)*7.5)))</f>
        <v>2.2918942801549327</v>
      </c>
      <c r="R13" s="44">
        <f>IF($C13="(1,2) DG 24:0",('Données brutes POS (Area)'!Q13/('Données brutes POS (Area)'!Q$3+'Données brutes POS (Area)'!Q$17)*50),IF($C13="CAR d3-18:1",('Données brutes POS (Area)'!Q13/('Données brutes POS (Area)'!Q$28)*7.5)))</f>
        <v>2.647997723234933</v>
      </c>
      <c r="S13" s="44">
        <f>IF($C13="(1,2) DG 24:0",('Données brutes POS (Area)'!R13/('Données brutes POS (Area)'!R$3+'Données brutes POS (Area)'!R$17)*50),IF($C13="CAR d3-18:1",('Données brutes POS (Area)'!R13/('Données brutes POS (Area)'!R$28)*7.5)))</f>
        <v>3.0390379359118671</v>
      </c>
      <c r="T13" s="44">
        <f>IF($C13="(1,2) DG 24:0",('Données brutes POS (Area)'!S13/('Données brutes POS (Area)'!S$3+'Données brutes POS (Area)'!S$17)*50),IF($C13="CAR d3-18:1",('Données brutes POS (Area)'!S13/('Données brutes POS (Area)'!S$28)*7.5)))</f>
        <v>2.0496419428069208</v>
      </c>
      <c r="U13" s="44">
        <f>IF($C13="(1,2) DG 24:0",('Données brutes POS (Area)'!T13/('Données brutes POS (Area)'!T$3+'Données brutes POS (Area)'!T$17)*50),IF($C13="CAR d3-18:1",('Données brutes POS (Area)'!T13/('Données brutes POS (Area)'!T$28)*7.5)))</f>
        <v>4.4561917620317013</v>
      </c>
      <c r="V13" s="44">
        <f>IF($C13="(1,2) DG 24:0",('Données brutes POS (Area)'!U13/('Données brutes POS (Area)'!U$3+'Données brutes POS (Area)'!U$17)*50),IF($C13="CAR d3-18:1",('Données brutes POS (Area)'!U13/('Données brutes POS (Area)'!U$28)*7.5)))</f>
        <v>5.0714394580822653</v>
      </c>
      <c r="W13" s="44">
        <f>IF($C13="(1,2) DG 24:0",('Données brutes POS (Area)'!V13/('Données brutes POS (Area)'!V$3+'Données brutes POS (Area)'!V$17)*50),IF($C13="CAR d3-18:1",('Données brutes POS (Area)'!V13/('Données brutes POS (Area)'!V$28)*7.5)))</f>
        <v>3.639380286755598</v>
      </c>
      <c r="X13" s="44">
        <f>IF($C13="(1,2) DG 24:0",('Données brutes POS (Area)'!W13/('Données brutes POS (Area)'!W$3+'Données brutes POS (Area)'!W$17)*50),IF($C13="CAR d3-18:1",('Données brutes POS (Area)'!W13/('Données brutes POS (Area)'!W$28)*7.5)))</f>
        <v>4.0503722890280178</v>
      </c>
      <c r="Y13" s="44">
        <f>IF($C13="(1,2) DG 24:0",('Données brutes POS (Area)'!X13/('Données brutes POS (Area)'!X$3+'Données brutes POS (Area)'!X$17)*50),IF($C13="CAR d3-18:1",('Données brutes POS (Area)'!X13/('Données brutes POS (Area)'!X$28)*7.5)))</f>
        <v>1.8334688147632383</v>
      </c>
      <c r="Z13" s="44">
        <f>IF($C13="(1,2) DG 24:0",('Données brutes POS (Area)'!Y13/('Données brutes POS (Area)'!Y$3+'Données brutes POS (Area)'!Y$17)*50),IF($C13="CAR d3-18:1",('Données brutes POS (Area)'!Y13/('Données brutes POS (Area)'!Y$28)*7.5)))</f>
        <v>3.0204754573898662</v>
      </c>
      <c r="AA13" s="44">
        <f>IF($C13="(1,2) DG 24:0",('Données brutes POS (Area)'!Z13/('Données brutes POS (Area)'!Z$3+'Données brutes POS (Area)'!Z$17)*50),IF($C13="CAR d3-18:1",('Données brutes POS (Area)'!Z13/('Données brutes POS (Area)'!Z$28)*7.5)))</f>
        <v>2.8519504647627634</v>
      </c>
      <c r="AB13" s="44">
        <f>IF($C13="(1,2) DG 24:0",('Données brutes POS (Area)'!AA13/('Données brutes POS (Area)'!AA$3+'Données brutes POS (Area)'!AA$17)*50),IF($C13="CAR d3-18:1",('Données brutes POS (Area)'!AA13/('Données brutes POS (Area)'!AA$28)*7.5)))</f>
        <v>2.2686089621239041</v>
      </c>
      <c r="AC13" s="44">
        <f>IF($C13="(1,2) DG 24:0",('Données brutes POS (Area)'!AB13/('Données brutes POS (Area)'!AB$3+'Données brutes POS (Area)'!AB$17)*50),IF($C13="CAR d3-18:1",('Données brutes POS (Area)'!AB13/('Données brutes POS (Area)'!AB$28)*7.5)))</f>
        <v>5.0205452216995017</v>
      </c>
      <c r="AD13" s="44">
        <f>IF($C13="(1,2) DG 24:0",('Données brutes POS (Area)'!AC13/('Données brutes POS (Area)'!AC$3+'Données brutes POS (Area)'!AC$17)*50),IF($C13="CAR d3-18:1",('Données brutes POS (Area)'!AC13/('Données brutes POS (Area)'!AC$28)*7.5)))</f>
        <v>3.5263439472440892</v>
      </c>
      <c r="AE13" s="44">
        <f>IF($C13="(1,2) DG 24:0",('Données brutes POS (Area)'!AD13/('Données brutes POS (Area)'!AD$3+'Données brutes POS (Area)'!AD$17)*50),IF($C13="CAR d3-18:1",('Données brutes POS (Area)'!AD13/('Données brutes POS (Area)'!AD$28)*7.5)))</f>
        <v>3.12166053495111</v>
      </c>
      <c r="AF13" s="44">
        <f>IF($C13="(1,2) DG 24:0",('Données brutes POS (Area)'!AE13/('Données brutes POS (Area)'!AE$3+'Données brutes POS (Area)'!AE$17)*50),IF($C13="CAR d3-18:1",('Données brutes POS (Area)'!AE13/('Données brutes POS (Area)'!AE$28)*7.5)))</f>
        <v>2.8209358856352407</v>
      </c>
      <c r="AG13" s="44">
        <f>IF($C13="(1,2) DG 24:0",('Données brutes POS (Area)'!AF13/('Données brutes POS (Area)'!AF$3+'Données brutes POS (Area)'!AF$17)*50),IF($C13="CAR d3-18:1",('Données brutes POS (Area)'!AF13/('Données brutes POS (Area)'!AF$28)*7.5)))</f>
        <v>1.6410501040572485</v>
      </c>
      <c r="AH13" s="44">
        <f>IF($C13="(1,2) DG 24:0",('Données brutes POS (Area)'!AG13/('Données brutes POS (Area)'!AG$3+'Données brutes POS (Area)'!AG$17)*50),IF($C13="CAR d3-18:1",('Données brutes POS (Area)'!AG13/('Données brutes POS (Area)'!AG$28)*7.5)))</f>
        <v>2.4155246605182858</v>
      </c>
      <c r="AI13" s="44">
        <f>IF($C13="(1,2) DG 24:0",('Données brutes POS (Area)'!AH13/('Données brutes POS (Area)'!AH$3+'Données brutes POS (Area)'!AH$17)*50),IF($C13="CAR d3-18:1",('Données brutes POS (Area)'!AH13/('Données brutes POS (Area)'!AH$28)*7.5)))</f>
        <v>3.8784912686309445</v>
      </c>
      <c r="AJ13" s="44">
        <f>IF($C13="(1,2) DG 24:0",('Données brutes POS (Area)'!AI13/('Données brutes POS (Area)'!AI$3+'Données brutes POS (Area)'!AI$17)*50),IF($C13="CAR d3-18:1",('Données brutes POS (Area)'!AI13/('Données brutes POS (Area)'!AI$28)*7.5)))</f>
        <v>1.9319285379529612</v>
      </c>
      <c r="AK13" s="44">
        <f>IF($C13="(1,2) DG 24:0",('Données brutes POS (Area)'!AJ13/('Données brutes POS (Area)'!AJ$3+'Données brutes POS (Area)'!AJ$17)*50),IF($C13="CAR d3-18:1",('Données brutes POS (Area)'!AJ13/('Données brutes POS (Area)'!AJ$28)*7.5)))</f>
        <v>1.7236484598851001</v>
      </c>
      <c r="AL13" s="44">
        <f>IF($C13="(1,2) DG 24:0",('Données brutes POS (Area)'!AK13/('Données brutes POS (Area)'!AK$3+'Données brutes POS (Area)'!AK$17)*50),IF($C13="CAR d3-18:1",('Données brutes POS (Area)'!AK13/('Données brutes POS (Area)'!AK$28)*7.5)))</f>
        <v>2.0059878600993764</v>
      </c>
      <c r="AM13" s="44">
        <f>IF($C13="(1,2) DG 24:0",('Données brutes POS (Area)'!AL13/('Données brutes POS (Area)'!AL$3+'Données brutes POS (Area)'!AL$17)*50),IF($C13="CAR d3-18:1",('Données brutes POS (Area)'!AL13/('Données brutes POS (Area)'!AL$28)*7.5)))</f>
        <v>2.9576047641822605</v>
      </c>
      <c r="AN13" s="44">
        <f>IF($C13="(1,2) DG 24:0",('Données brutes POS (Area)'!AM13/('Données brutes POS (Area)'!AM$3+'Données brutes POS (Area)'!AM$17)*50),IF($C13="CAR d3-18:1",('Données brutes POS (Area)'!AM13/('Données brutes POS (Area)'!AM$28)*7.5)))</f>
        <v>4.3366761882006379</v>
      </c>
      <c r="AO13" s="44">
        <f>IF($C13="(1,2) DG 24:0",('Données brutes POS (Area)'!AN13/('Données brutes POS (Area)'!AN$3+'Données brutes POS (Area)'!AN$17)*50),IF($C13="CAR d3-18:1",('Données brutes POS (Area)'!AN13/('Données brutes POS (Area)'!AN$28)*7.5)))</f>
        <v>5.4474601057290544</v>
      </c>
      <c r="AP13" s="44">
        <f>IF($C13="(1,2) DG 24:0",('Données brutes POS (Area)'!AO13/('Données brutes POS (Area)'!AO$3+'Données brutes POS (Area)'!AO$17)*50),IF($C13="CAR d3-18:1",('Données brutes POS (Area)'!AO13/('Données brutes POS (Area)'!AO$28)*7.5)))</f>
        <v>3.6019167957562264</v>
      </c>
      <c r="AQ13" s="44">
        <f>IF($C13="(1,2) DG 24:0",('Données brutes POS (Area)'!AP13/('Données brutes POS (Area)'!AP$3+'Données brutes POS (Area)'!AP$17)*50),IF($C13="CAR d3-18:1",('Données brutes POS (Area)'!AP13/('Données brutes POS (Area)'!AP$28)*7.5)))</f>
        <v>1.7964086933015246</v>
      </c>
      <c r="AR13" s="44">
        <f>IF($C13="(1,2) DG 24:0",('Données brutes POS (Area)'!AQ13/('Données brutes POS (Area)'!AQ$3+'Données brutes POS (Area)'!AQ$17)*50),IF($C13="CAR d3-18:1",('Données brutes POS (Area)'!AQ13/('Données brutes POS (Area)'!AQ$28)*7.5)))</f>
        <v>4.5921033470713084</v>
      </c>
      <c r="AS13" s="44">
        <f>IF($C13="(1,2) DG 24:0",('Données brutes POS (Area)'!AR13/('Données brutes POS (Area)'!AR$3+'Données brutes POS (Area)'!AR$17)*50),IF($C13="CAR d3-18:1",('Données brutes POS (Area)'!AR13/('Données brutes POS (Area)'!AR$28)*7.5)))</f>
        <v>1.8532750245498231</v>
      </c>
      <c r="AT13" s="44">
        <f>IF($C13="(1,2) DG 24:0",('Données brutes POS (Area)'!AS13/('Données brutes POS (Area)'!AS$3+'Données brutes POS (Area)'!AS$17)*50),IF($C13="CAR d3-18:1",('Données brutes POS (Area)'!AS13/('Données brutes POS (Area)'!AS$28)*7.5)))</f>
        <v>3.2771964977631232</v>
      </c>
      <c r="AU13" s="44">
        <f>IF($C13="(1,2) DG 24:0",('Données brutes POS (Area)'!AT13/('Données brutes POS (Area)'!AT$3+'Données brutes POS (Area)'!AT$17)*50),IF($C13="CAR d3-18:1",('Données brutes POS (Area)'!AT13/('Données brutes POS (Area)'!AT$28)*7.5)))</f>
        <v>2.2337105746888981</v>
      </c>
      <c r="AV13" s="44">
        <f>IF($C13="(1,2) DG 24:0",('Données brutes POS (Area)'!AU13/('Données brutes POS (Area)'!AU$3+'Données brutes POS (Area)'!AU$17)*50),IF($C13="CAR d3-18:1",('Données brutes POS (Area)'!AU13/('Données brutes POS (Area)'!AU$28)*7.5)))</f>
        <v>1.8146302588227117</v>
      </c>
      <c r="AW13" s="44">
        <f>IF($C13="(1,2) DG 24:0",('Données brutes POS (Area)'!AV13/('Données brutes POS (Area)'!AV$3+'Données brutes POS (Area)'!AV$17)*50),IF($C13="CAR d3-18:1",('Données brutes POS (Area)'!AV13/('Données brutes POS (Area)'!AV$28)*7.5)))</f>
        <v>3.3629544948443444</v>
      </c>
      <c r="AX13" s="44">
        <f>IF($C13="(1,2) DG 24:0",('Données brutes POS (Area)'!AW13/('Données brutes POS (Area)'!AW$3+'Données brutes POS (Area)'!AW$17)*50),IF($C13="CAR d3-18:1",('Données brutes POS (Area)'!AW13/('Données brutes POS (Area)'!AW$28)*7.5)))</f>
        <v>3.5500028638953749</v>
      </c>
      <c r="AY13" s="44">
        <f>IF($C13="(1,2) DG 24:0",('Données brutes POS (Area)'!AX13/('Données brutes POS (Area)'!AX$3+'Données brutes POS (Area)'!AX$17)*50),IF($C13="CAR d3-18:1",('Données brutes POS (Area)'!AX13/('Données brutes POS (Area)'!AX$28)*7.5)))</f>
        <v>10.939032392448231</v>
      </c>
      <c r="AZ13" s="44">
        <f>IF($C13="(1,2) DG 24:0",('Données brutes POS (Area)'!AY13/('Données brutes POS (Area)'!AY$3+'Données brutes POS (Area)'!AY$17)*50),IF($C13="CAR d3-18:1",('Données brutes POS (Area)'!AY13/('Données brutes POS (Area)'!AY$28)*7.5)))</f>
        <v>8.9949465629777645</v>
      </c>
      <c r="BA13" s="44">
        <f>IF($C13="(1,2) DG 24:0",('Données brutes POS (Area)'!AZ13/('Données brutes POS (Area)'!AZ$3+'Données brutes POS (Area)'!AZ$17)*50),IF($C13="CAR d3-18:1",('Données brutes POS (Area)'!AZ13/('Données brutes POS (Area)'!AZ$28)*7.5)))</f>
        <v>9.3403609487348849</v>
      </c>
      <c r="BB13" s="44">
        <f>IF($C13="(1,2) DG 24:0",('Données brutes POS (Area)'!BA13/('Données brutes POS (Area)'!BA$3+'Données brutes POS (Area)'!BA$17)*50),IF($C13="CAR d3-18:1",('Données brutes POS (Area)'!BA13/('Données brutes POS (Area)'!BA$28)*7.5)))</f>
        <v>7.3124401638077945</v>
      </c>
      <c r="BC13" s="44">
        <f>IF($C13="(1,2) DG 24:0",('Données brutes POS (Area)'!BB13/('Données brutes POS (Area)'!BB$3+'Données brutes POS (Area)'!BB$17)*50),IF($C13="CAR d3-18:1",('Données brutes POS (Area)'!BB13/('Données brutes POS (Area)'!BB$28)*7.5)))</f>
        <v>4.4049394564049775</v>
      </c>
      <c r="BD13" s="44">
        <f>IF($C13="(1,2) DG 24:0",('Données brutes POS (Area)'!BC13/('Données brutes POS (Area)'!BC$3+'Données brutes POS (Area)'!BC$17)*50),IF($C13="CAR d3-18:1",('Données brutes POS (Area)'!BC13/('Données brutes POS (Area)'!BC$28)*7.5)))</f>
        <v>10.382723435807096</v>
      </c>
      <c r="BE13" s="44">
        <f>IF($C13="(1,2) DG 24:0",('Données brutes POS (Area)'!BD13/('Données brutes POS (Area)'!BD$3+'Données brutes POS (Area)'!BD$17)*50),IF($C13="CAR d3-18:1",('Données brutes POS (Area)'!BD13/('Données brutes POS (Area)'!BD$28)*7.5)))</f>
        <v>2.732799849014298</v>
      </c>
      <c r="BF13" s="44">
        <f>IF($C13="(1,2) DG 24:0",('Données brutes POS (Area)'!BE13/('Données brutes POS (Area)'!BE$3+'Données brutes POS (Area)'!BE$17)*50),IF($C13="CAR d3-18:1",('Données brutes POS (Area)'!BE13/('Données brutes POS (Area)'!BE$28)*7.5)))</f>
        <v>3.5171242431074896</v>
      </c>
      <c r="BG13" s="44">
        <f>IF($C13="(1,2) DG 24:0",('Données brutes POS (Area)'!BF13/('Données brutes POS (Area)'!BF$3+'Données brutes POS (Area)'!BF$17)*50),IF($C13="CAR d3-18:1",('Données brutes POS (Area)'!BF13/('Données brutes POS (Area)'!BF$28)*7.5)))</f>
        <v>5.8129474445366718</v>
      </c>
      <c r="BH13" s="44">
        <f>IF($C13="(1,2) DG 24:0",('Données brutes POS (Area)'!BG13/('Données brutes POS (Area)'!BG$3+'Données brutes POS (Area)'!BG$17)*50),IF($C13="CAR d3-18:1",('Données brutes POS (Area)'!BG13/('Données brutes POS (Area)'!BG$28)*7.5)))</f>
        <v>5.5161647891359795</v>
      </c>
      <c r="BI13" s="44">
        <f>IF($C13="(1,2) DG 24:0",('Données brutes POS (Area)'!BH13/('Données brutes POS (Area)'!BH$3+'Données brutes POS (Area)'!BH$17)*50),IF($C13="CAR d3-18:1",('Données brutes POS (Area)'!BH13/('Données brutes POS (Area)'!BH$28)*7.5)))</f>
        <v>5.0024748526224734</v>
      </c>
      <c r="BJ13" s="44">
        <f>IF($C13="(1,2) DG 24:0",('Données brutes POS (Area)'!BI13/('Données brutes POS (Area)'!BI$3+'Données brutes POS (Area)'!BI$17)*50),IF($C13="CAR d3-18:1",('Données brutes POS (Area)'!BI13/('Données brutes POS (Area)'!BI$28)*7.5)))</f>
        <v>6.6111048346498364</v>
      </c>
      <c r="BK13" s="44">
        <f>IF($C13="(1,2) DG 24:0",('Données brutes POS (Area)'!BJ13/('Données brutes POS (Area)'!BJ$3+'Données brutes POS (Area)'!BJ$17)*50),IF($C13="CAR d3-18:1",('Données brutes POS (Area)'!BJ13/('Données brutes POS (Area)'!BJ$28)*7.5)))</f>
        <v>32.770845235970306</v>
      </c>
      <c r="BL13" s="44">
        <f>IF($C13="(1,2) DG 24:0",('Données brutes POS (Area)'!BK13/('Données brutes POS (Area)'!BK$3+'Données brutes POS (Area)'!BK$17)*50),IF($C13="CAR d3-18:1",('Données brutes POS (Area)'!BK13/('Données brutes POS (Area)'!BK$28)*7.5)))</f>
        <v>7.021434154451291</v>
      </c>
      <c r="BM13" s="44">
        <f>IF($C13="(1,2) DG 24:0",('Données brutes POS (Area)'!BL13/('Données brutes POS (Area)'!BL$3+'Données brutes POS (Area)'!BL$17)*50),IF($C13="CAR d3-18:1",('Données brutes POS (Area)'!BL13/('Données brutes POS (Area)'!BL$28)*7.5)))</f>
        <v>14.439272461026761</v>
      </c>
      <c r="BN13" s="44">
        <f>IF($C13="(1,2) DG 24:0",('Données brutes POS (Area)'!BM13/('Données brutes POS (Area)'!BM$3+'Données brutes POS (Area)'!BM$17)*50),IF($C13="CAR d3-18:1",('Données brutes POS (Area)'!BM13/('Données brutes POS (Area)'!BM$28)*7.5)))</f>
        <v>4.0513333850530859</v>
      </c>
      <c r="BO13" s="44">
        <f>IF($C13="(1,2) DG 24:0",('Données brutes POS (Area)'!BN13/('Données brutes POS (Area)'!BN$3+'Données brutes POS (Area)'!BN$17)*50),IF($C13="CAR d3-18:1",('Données brutes POS (Area)'!BN13/('Données brutes POS (Area)'!BN$28)*7.5)))</f>
        <v>4.7721380586725202</v>
      </c>
      <c r="BP13" s="44">
        <f>IF($C13="(1,2) DG 24:0",('Données brutes POS (Area)'!BO13/('Données brutes POS (Area)'!BO$3+'Données brutes POS (Area)'!BO$17)*50),IF($C13="CAR d3-18:1",('Données brutes POS (Area)'!BO13/('Données brutes POS (Area)'!BO$28)*7.5)))</f>
        <v>4.0459242899521479</v>
      </c>
      <c r="BQ13" s="44">
        <f>IF($C13="(1,2) DG 24:0",('Données brutes POS (Area)'!BP13/('Données brutes POS (Area)'!BP$3+'Données brutes POS (Area)'!BP$17)*50),IF($C13="CAR d3-18:1",('Données brutes POS (Area)'!BP13/('Données brutes POS (Area)'!BP$28)*7.5)))</f>
        <v>5.1860775848803993</v>
      </c>
    </row>
    <row r="14" spans="1:69" x14ac:dyDescent="0.25">
      <c r="A14" s="9" t="s">
        <v>3</v>
      </c>
      <c r="B14" s="15" t="s">
        <v>13</v>
      </c>
      <c r="C14" s="10" t="s">
        <v>2</v>
      </c>
      <c r="D14" s="43">
        <f>IF($C14="(1,2) DG 24:0",('Données brutes POS (Area)'!C14/('Données brutes POS (Area)'!C$3+'Données brutes POS (Area)'!C$17)*50),IF($C14="CAR d3-18:1",('Données brutes POS (Area)'!C14/('Données brutes POS (Area)'!C$28)*7.5)))</f>
        <v>7.5286726046127646</v>
      </c>
      <c r="E14" s="43">
        <f>IF($C14="(1,2) DG 24:0",('Données brutes POS (Area)'!D14/('Données brutes POS (Area)'!D$3+'Données brutes POS (Area)'!D$17)*50),IF($C14="CAR d3-18:1",('Données brutes POS (Area)'!D14/('Données brutes POS (Area)'!D$28)*7.5)))</f>
        <v>2.5406846865527424</v>
      </c>
      <c r="F14" s="43">
        <f>IF($C14="(1,2) DG 24:0",('Données brutes POS (Area)'!E14/('Données brutes POS (Area)'!E$3+'Données brutes POS (Area)'!E$17)*50),IF($C14="CAR d3-18:1",('Données brutes POS (Area)'!E14/('Données brutes POS (Area)'!E$28)*7.5)))</f>
        <v>4.5445984936503185</v>
      </c>
      <c r="G14" s="43">
        <f>IF($C14="(1,2) DG 24:0",('Données brutes POS (Area)'!F14/('Données brutes POS (Area)'!F$3+'Données brutes POS (Area)'!F$17)*50),IF($C14="CAR d3-18:1",('Données brutes POS (Area)'!F14/('Données brutes POS (Area)'!F$28)*7.5)))</f>
        <v>2.9624270813715063</v>
      </c>
      <c r="H14" s="43">
        <f>IF($C14="(1,2) DG 24:0",('Données brutes POS (Area)'!G14/('Données brutes POS (Area)'!G$3+'Données brutes POS (Area)'!G$17)*50),IF($C14="CAR d3-18:1",('Données brutes POS (Area)'!G14/('Données brutes POS (Area)'!G$28)*7.5)))</f>
        <v>1.9144514991955428</v>
      </c>
      <c r="I14" s="43">
        <f>IF($C14="(1,2) DG 24:0",('Données brutes POS (Area)'!H14/('Données brutes POS (Area)'!H$3+'Données brutes POS (Area)'!H$17)*50),IF($C14="CAR d3-18:1",('Données brutes POS (Area)'!H14/('Données brutes POS (Area)'!H$28)*7.5)))</f>
        <v>1.8945549511666728</v>
      </c>
      <c r="J14" s="43">
        <f>IF($C14="(1,2) DG 24:0",('Données brutes POS (Area)'!I14/('Données brutes POS (Area)'!I$3+'Données brutes POS (Area)'!I$17)*50),IF($C14="CAR d3-18:1",('Données brutes POS (Area)'!I14/('Données brutes POS (Area)'!I$28)*7.5)))</f>
        <v>2.3091978098598589</v>
      </c>
      <c r="K14" s="43">
        <f>IF($C14="(1,2) DG 24:0",('Données brutes POS (Area)'!J14/('Données brutes POS (Area)'!J$3+'Données brutes POS (Area)'!J$17)*50),IF($C14="CAR d3-18:1",('Données brutes POS (Area)'!J14/('Données brutes POS (Area)'!J$28)*7.5)))</f>
        <v>2.311611627500036</v>
      </c>
      <c r="L14" s="43">
        <f>IF($C14="(1,2) DG 24:0",('Données brutes POS (Area)'!K14/('Données brutes POS (Area)'!K$3+'Données brutes POS (Area)'!K$17)*50),IF($C14="CAR d3-18:1",('Données brutes POS (Area)'!K14/('Données brutes POS (Area)'!K$28)*7.5)))</f>
        <v>4.0900350540867674</v>
      </c>
      <c r="M14" s="43">
        <f>IF($C14="(1,2) DG 24:0",('Données brutes POS (Area)'!L14/('Données brutes POS (Area)'!L$3+'Données brutes POS (Area)'!L$17)*50),IF($C14="CAR d3-18:1",('Données brutes POS (Area)'!L14/('Données brutes POS (Area)'!L$28)*7.5)))</f>
        <v>1.6624662758917088</v>
      </c>
      <c r="N14" s="43">
        <f>IF($C14="(1,2) DG 24:0",('Données brutes POS (Area)'!M14/('Données brutes POS (Area)'!M$3+'Données brutes POS (Area)'!M$17)*50),IF($C14="CAR d3-18:1",('Données brutes POS (Area)'!M14/('Données brutes POS (Area)'!M$28)*7.5)))</f>
        <v>1.735969077589256</v>
      </c>
      <c r="O14" s="43">
        <f>IF($C14="(1,2) DG 24:0",('Données brutes POS (Area)'!N14/('Données brutes POS (Area)'!N$3+'Données brutes POS (Area)'!N$17)*50),IF($C14="CAR d3-18:1",('Données brutes POS (Area)'!N14/('Données brutes POS (Area)'!N$28)*7.5)))</f>
        <v>1.4536538479585186</v>
      </c>
      <c r="P14" s="43">
        <f>IF($C14="(1,2) DG 24:0",('Données brutes POS (Area)'!O14/('Données brutes POS (Area)'!O$3+'Données brutes POS (Area)'!O$17)*50),IF($C14="CAR d3-18:1",('Données brutes POS (Area)'!O14/('Données brutes POS (Area)'!O$28)*7.5)))</f>
        <v>3.7873558971340713</v>
      </c>
      <c r="Q14" s="43">
        <f>IF($C14="(1,2) DG 24:0",('Données brutes POS (Area)'!P14/('Données brutes POS (Area)'!P$3+'Données brutes POS (Area)'!P$17)*50),IF($C14="CAR d3-18:1",('Données brutes POS (Area)'!P14/('Données brutes POS (Area)'!P$28)*7.5)))</f>
        <v>1.2427732802607978</v>
      </c>
      <c r="R14" s="43">
        <f>IF($C14="(1,2) DG 24:0",('Données brutes POS (Area)'!Q14/('Données brutes POS (Area)'!Q$3+'Données brutes POS (Area)'!Q$17)*50),IF($C14="CAR d3-18:1",('Données brutes POS (Area)'!Q14/('Données brutes POS (Area)'!Q$28)*7.5)))</f>
        <v>2.2419399950013652</v>
      </c>
      <c r="S14" s="43">
        <f>IF($C14="(1,2) DG 24:0",('Données brutes POS (Area)'!R14/('Données brutes POS (Area)'!R$3+'Données brutes POS (Area)'!R$17)*50),IF($C14="CAR d3-18:1",('Données brutes POS (Area)'!R14/('Données brutes POS (Area)'!R$28)*7.5)))</f>
        <v>2.7690866162340666</v>
      </c>
      <c r="T14" s="43">
        <f>IF($C14="(1,2) DG 24:0",('Données brutes POS (Area)'!S14/('Données brutes POS (Area)'!S$3+'Données brutes POS (Area)'!S$17)*50),IF($C14="CAR d3-18:1",('Données brutes POS (Area)'!S14/('Données brutes POS (Area)'!S$28)*7.5)))</f>
        <v>1.6338370055006861</v>
      </c>
      <c r="U14" s="43">
        <f>IF($C14="(1,2) DG 24:0",('Données brutes POS (Area)'!T14/('Données brutes POS (Area)'!T$3+'Données brutes POS (Area)'!T$17)*50),IF($C14="CAR d3-18:1",('Données brutes POS (Area)'!T14/('Données brutes POS (Area)'!T$28)*7.5)))</f>
        <v>2.1037093826804751</v>
      </c>
      <c r="V14" s="43">
        <f>IF($C14="(1,2) DG 24:0",('Données brutes POS (Area)'!U14/('Données brutes POS (Area)'!U$3+'Données brutes POS (Area)'!U$17)*50),IF($C14="CAR d3-18:1",('Données brutes POS (Area)'!U14/('Données brutes POS (Area)'!U$28)*7.5)))</f>
        <v>1.7160464096310759</v>
      </c>
      <c r="W14" s="43">
        <f>IF($C14="(1,2) DG 24:0",('Données brutes POS (Area)'!V14/('Données brutes POS (Area)'!V$3+'Données brutes POS (Area)'!V$17)*50),IF($C14="CAR d3-18:1",('Données brutes POS (Area)'!V14/('Données brutes POS (Area)'!V$28)*7.5)))</f>
        <v>1.5830417012782632</v>
      </c>
      <c r="X14" s="43">
        <f>IF($C14="(1,2) DG 24:0",('Données brutes POS (Area)'!W14/('Données brutes POS (Area)'!W$3+'Données brutes POS (Area)'!W$17)*50),IF($C14="CAR d3-18:1",('Données brutes POS (Area)'!W14/('Données brutes POS (Area)'!W$28)*7.5)))</f>
        <v>3.7371669417812123</v>
      </c>
      <c r="Y14" s="43">
        <f>IF($C14="(1,2) DG 24:0",('Données brutes POS (Area)'!X14/('Données brutes POS (Area)'!X$3+'Données brutes POS (Area)'!X$17)*50),IF($C14="CAR d3-18:1",('Données brutes POS (Area)'!X14/('Données brutes POS (Area)'!X$28)*7.5)))</f>
        <v>1.3413966024944091</v>
      </c>
      <c r="Z14" s="43">
        <f>IF($C14="(1,2) DG 24:0",('Données brutes POS (Area)'!Y14/('Données brutes POS (Area)'!Y$3+'Données brutes POS (Area)'!Y$17)*50),IF($C14="CAR d3-18:1",('Données brutes POS (Area)'!Y14/('Données brutes POS (Area)'!Y$28)*7.5)))</f>
        <v>2.1787379224235188</v>
      </c>
      <c r="AA14" s="43">
        <f>IF($C14="(1,2) DG 24:0",('Données brutes POS (Area)'!Z14/('Données brutes POS (Area)'!Z$3+'Données brutes POS (Area)'!Z$17)*50),IF($C14="CAR d3-18:1",('Données brutes POS (Area)'!Z14/('Données brutes POS (Area)'!Z$28)*7.5)))</f>
        <v>1.9798703742640158</v>
      </c>
      <c r="AB14" s="43">
        <f>IF($C14="(1,2) DG 24:0",('Données brutes POS (Area)'!AA14/('Données brutes POS (Area)'!AA$3+'Données brutes POS (Area)'!AA$17)*50),IF($C14="CAR d3-18:1",('Données brutes POS (Area)'!AA14/('Données brutes POS (Area)'!AA$28)*7.5)))</f>
        <v>1.6408831947813982</v>
      </c>
      <c r="AC14" s="43">
        <f>IF($C14="(1,2) DG 24:0",('Données brutes POS (Area)'!AB14/('Données brutes POS (Area)'!AB$3+'Données brutes POS (Area)'!AB$17)*50),IF($C14="CAR d3-18:1",('Données brutes POS (Area)'!AB14/('Données brutes POS (Area)'!AB$28)*7.5)))</f>
        <v>3.6745939349854955</v>
      </c>
      <c r="AD14" s="43">
        <f>IF($C14="(1,2) DG 24:0",('Données brutes POS (Area)'!AC14/('Données brutes POS (Area)'!AC$3+'Données brutes POS (Area)'!AC$17)*50),IF($C14="CAR d3-18:1",('Données brutes POS (Area)'!AC14/('Données brutes POS (Area)'!AC$28)*7.5)))</f>
        <v>1.707226785114031</v>
      </c>
      <c r="AE14" s="43">
        <f>IF($C14="(1,2) DG 24:0",('Données brutes POS (Area)'!AD14/('Données brutes POS (Area)'!AD$3+'Données brutes POS (Area)'!AD$17)*50),IF($C14="CAR d3-18:1",('Données brutes POS (Area)'!AD14/('Données brutes POS (Area)'!AD$28)*7.5)))</f>
        <v>3.8198350727752879</v>
      </c>
      <c r="AF14" s="43">
        <f>IF($C14="(1,2) DG 24:0",('Données brutes POS (Area)'!AE14/('Données brutes POS (Area)'!AE$3+'Données brutes POS (Area)'!AE$17)*50),IF($C14="CAR d3-18:1",('Données brutes POS (Area)'!AE14/('Données brutes POS (Area)'!AE$28)*7.5)))</f>
        <v>1.74440711630875</v>
      </c>
      <c r="AG14" s="43">
        <f>IF($C14="(1,2) DG 24:0",('Données brutes POS (Area)'!AF14/('Données brutes POS (Area)'!AF$3+'Données brutes POS (Area)'!AF$17)*50),IF($C14="CAR d3-18:1",('Données brutes POS (Area)'!AF14/('Données brutes POS (Area)'!AF$28)*7.5)))</f>
        <v>1.9927727564741438</v>
      </c>
      <c r="AH14" s="43">
        <f>IF($C14="(1,2) DG 24:0",('Données brutes POS (Area)'!AG14/('Données brutes POS (Area)'!AG$3+'Données brutes POS (Area)'!AG$17)*50),IF($C14="CAR d3-18:1",('Données brutes POS (Area)'!AG14/('Données brutes POS (Area)'!AG$28)*7.5)))</f>
        <v>1.5051637786616685</v>
      </c>
      <c r="AI14" s="43">
        <f>IF($C14="(1,2) DG 24:0",('Données brutes POS (Area)'!AH14/('Données brutes POS (Area)'!AH$3+'Données brutes POS (Area)'!AH$17)*50),IF($C14="CAR d3-18:1",('Données brutes POS (Area)'!AH14/('Données brutes POS (Area)'!AH$28)*7.5)))</f>
        <v>3.4404857618907112</v>
      </c>
      <c r="AJ14" s="43">
        <f>IF($C14="(1,2) DG 24:0",('Données brutes POS (Area)'!AI14/('Données brutes POS (Area)'!AI$3+'Données brutes POS (Area)'!AI$17)*50),IF($C14="CAR d3-18:1",('Données brutes POS (Area)'!AI14/('Données brutes POS (Area)'!AI$28)*7.5)))</f>
        <v>1.5182339025312415</v>
      </c>
      <c r="AK14" s="43">
        <f>IF($C14="(1,2) DG 24:0",('Données brutes POS (Area)'!AJ14/('Données brutes POS (Area)'!AJ$3+'Données brutes POS (Area)'!AJ$17)*50),IF($C14="CAR d3-18:1",('Données brutes POS (Area)'!AJ14/('Données brutes POS (Area)'!AJ$28)*7.5)))</f>
        <v>1.2446485793741924</v>
      </c>
      <c r="AL14" s="43">
        <f>IF($C14="(1,2) DG 24:0",('Données brutes POS (Area)'!AK14/('Données brutes POS (Area)'!AK$3+'Données brutes POS (Area)'!AK$17)*50),IF($C14="CAR d3-18:1",('Données brutes POS (Area)'!AK14/('Données brutes POS (Area)'!AK$28)*7.5)))</f>
        <v>2.1729861294648001</v>
      </c>
      <c r="AM14" s="43">
        <f>IF($C14="(1,2) DG 24:0",('Données brutes POS (Area)'!AL14/('Données brutes POS (Area)'!AL$3+'Données brutes POS (Area)'!AL$17)*50),IF($C14="CAR d3-18:1",('Données brutes POS (Area)'!AL14/('Données brutes POS (Area)'!AL$28)*7.5)))</f>
        <v>2.2243707698649189</v>
      </c>
      <c r="AN14" s="43">
        <f>IF($C14="(1,2) DG 24:0",('Données brutes POS (Area)'!AM14/('Données brutes POS (Area)'!AM$3+'Données brutes POS (Area)'!AM$17)*50),IF($C14="CAR d3-18:1",('Données brutes POS (Area)'!AM14/('Données brutes POS (Area)'!AM$28)*7.5)))</f>
        <v>2.858861742396976</v>
      </c>
      <c r="AO14" s="43">
        <f>IF($C14="(1,2) DG 24:0",('Données brutes POS (Area)'!AN14/('Données brutes POS (Area)'!AN$3+'Données brutes POS (Area)'!AN$17)*50),IF($C14="CAR d3-18:1",('Données brutes POS (Area)'!AN14/('Données brutes POS (Area)'!AN$28)*7.5)))</f>
        <v>3.4146428975487968</v>
      </c>
      <c r="AP14" s="43">
        <f>IF($C14="(1,2) DG 24:0",('Données brutes POS (Area)'!AO14/('Données brutes POS (Area)'!AO$3+'Données brutes POS (Area)'!AO$17)*50),IF($C14="CAR d3-18:1",('Données brutes POS (Area)'!AO14/('Données brutes POS (Area)'!AO$28)*7.5)))</f>
        <v>2.8134720812317644</v>
      </c>
      <c r="AQ14" s="43">
        <f>IF($C14="(1,2) DG 24:0",('Données brutes POS (Area)'!AP14/('Données brutes POS (Area)'!AP$3+'Données brutes POS (Area)'!AP$17)*50),IF($C14="CAR d3-18:1",('Données brutes POS (Area)'!AP14/('Données brutes POS (Area)'!AP$28)*7.5)))</f>
        <v>1.7735112671631741</v>
      </c>
      <c r="AR14" s="43">
        <f>IF($C14="(1,2) DG 24:0",('Données brutes POS (Area)'!AQ14/('Données brutes POS (Area)'!AQ$3+'Données brutes POS (Area)'!AQ$17)*50),IF($C14="CAR d3-18:1",('Données brutes POS (Area)'!AQ14/('Données brutes POS (Area)'!AQ$28)*7.5)))</f>
        <v>7.1197902477146453</v>
      </c>
      <c r="AS14" s="43">
        <f>IF($C14="(1,2) DG 24:0",('Données brutes POS (Area)'!AR14/('Données brutes POS (Area)'!AR$3+'Données brutes POS (Area)'!AR$17)*50),IF($C14="CAR d3-18:1",('Données brutes POS (Area)'!AR14/('Données brutes POS (Area)'!AR$28)*7.5)))</f>
        <v>2.5388431461729724</v>
      </c>
      <c r="AT14" s="43">
        <f>IF($C14="(1,2) DG 24:0",('Données brutes POS (Area)'!AS14/('Données brutes POS (Area)'!AS$3+'Données brutes POS (Area)'!AS$17)*50),IF($C14="CAR d3-18:1",('Données brutes POS (Area)'!AS14/('Données brutes POS (Area)'!AS$28)*7.5)))</f>
        <v>2.3256328326496161</v>
      </c>
      <c r="AU14" s="43">
        <f>IF($C14="(1,2) DG 24:0",('Données brutes POS (Area)'!AT14/('Données brutes POS (Area)'!AT$3+'Données brutes POS (Area)'!AT$17)*50),IF($C14="CAR d3-18:1",('Données brutes POS (Area)'!AT14/('Données brutes POS (Area)'!AT$28)*7.5)))</f>
        <v>2.9603693265041295</v>
      </c>
      <c r="AV14" s="43">
        <f>IF($C14="(1,2) DG 24:0",('Données brutes POS (Area)'!AU14/('Données brutes POS (Area)'!AU$3+'Données brutes POS (Area)'!AU$17)*50),IF($C14="CAR d3-18:1",('Données brutes POS (Area)'!AU14/('Données brutes POS (Area)'!AU$28)*7.5)))</f>
        <v>2.3046798258386927</v>
      </c>
      <c r="AW14" s="43">
        <f>IF($C14="(1,2) DG 24:0",('Données brutes POS (Area)'!AV14/('Données brutes POS (Area)'!AV$3+'Données brutes POS (Area)'!AV$17)*50),IF($C14="CAR d3-18:1",('Données brutes POS (Area)'!AV14/('Données brutes POS (Area)'!AV$28)*7.5)))</f>
        <v>3.3820027547819977</v>
      </c>
      <c r="AX14" s="43">
        <f>IF($C14="(1,2) DG 24:0",('Données brutes POS (Area)'!AW14/('Données brutes POS (Area)'!AW$3+'Données brutes POS (Area)'!AW$17)*50),IF($C14="CAR d3-18:1",('Données brutes POS (Area)'!AW14/('Données brutes POS (Area)'!AW$28)*7.5)))</f>
        <v>2.2604463169312425</v>
      </c>
      <c r="AY14" s="43">
        <f>IF($C14="(1,2) DG 24:0",('Données brutes POS (Area)'!AX14/('Données brutes POS (Area)'!AX$3+'Données brutes POS (Area)'!AX$17)*50),IF($C14="CAR d3-18:1",('Données brutes POS (Area)'!AX14/('Données brutes POS (Area)'!AX$28)*7.5)))</f>
        <v>5.6017870301062027</v>
      </c>
      <c r="AZ14" s="43">
        <f>IF($C14="(1,2) DG 24:0",('Données brutes POS (Area)'!AY14/('Données brutes POS (Area)'!AY$3+'Données brutes POS (Area)'!AY$17)*50),IF($C14="CAR d3-18:1",('Données brutes POS (Area)'!AY14/('Données brutes POS (Area)'!AY$28)*7.5)))</f>
        <v>10.272923261402154</v>
      </c>
      <c r="BA14" s="43">
        <f>IF($C14="(1,2) DG 24:0",('Données brutes POS (Area)'!AZ14/('Données brutes POS (Area)'!AZ$3+'Données brutes POS (Area)'!AZ$17)*50),IF($C14="CAR d3-18:1",('Données brutes POS (Area)'!AZ14/('Données brutes POS (Area)'!AZ$28)*7.5)))</f>
        <v>5.681556241696808</v>
      </c>
      <c r="BB14" s="43">
        <f>IF($C14="(1,2) DG 24:0",('Données brutes POS (Area)'!BA14/('Données brutes POS (Area)'!BA$3+'Données brutes POS (Area)'!BA$17)*50),IF($C14="CAR d3-18:1",('Données brutes POS (Area)'!BA14/('Données brutes POS (Area)'!BA$28)*7.5)))</f>
        <v>6.7792783154118403</v>
      </c>
      <c r="BC14" s="43">
        <f>IF($C14="(1,2) DG 24:0",('Données brutes POS (Area)'!BB14/('Données brutes POS (Area)'!BB$3+'Données brutes POS (Area)'!BB$17)*50),IF($C14="CAR d3-18:1",('Données brutes POS (Area)'!BB14/('Données brutes POS (Area)'!BB$28)*7.5)))</f>
        <v>4.1344403798214451</v>
      </c>
      <c r="BD14" s="43">
        <f>IF($C14="(1,2) DG 24:0",('Données brutes POS (Area)'!BC14/('Données brutes POS (Area)'!BC$3+'Données brutes POS (Area)'!BC$17)*50),IF($C14="CAR d3-18:1",('Données brutes POS (Area)'!BC14/('Données brutes POS (Area)'!BC$28)*7.5)))</f>
        <v>8.1743293187798542</v>
      </c>
      <c r="BE14" s="43">
        <f>IF($C14="(1,2) DG 24:0",('Données brutes POS (Area)'!BD14/('Données brutes POS (Area)'!BD$3+'Données brutes POS (Area)'!BD$17)*50),IF($C14="CAR d3-18:1",('Données brutes POS (Area)'!BD14/('Données brutes POS (Area)'!BD$28)*7.5)))</f>
        <v>2.4553418290456044</v>
      </c>
      <c r="BF14" s="43">
        <f>IF($C14="(1,2) DG 24:0",('Données brutes POS (Area)'!BE14/('Données brutes POS (Area)'!BE$3+'Données brutes POS (Area)'!BE$17)*50),IF($C14="CAR d3-18:1",('Données brutes POS (Area)'!BE14/('Données brutes POS (Area)'!BE$28)*7.5)))</f>
        <v>2.5193336677664053</v>
      </c>
      <c r="BG14" s="43">
        <f>IF($C14="(1,2) DG 24:0",('Données brutes POS (Area)'!BF14/('Données brutes POS (Area)'!BF$3+'Données brutes POS (Area)'!BF$17)*50),IF($C14="CAR d3-18:1",('Données brutes POS (Area)'!BF14/('Données brutes POS (Area)'!BF$28)*7.5)))</f>
        <v>4.8263756123884471</v>
      </c>
      <c r="BH14" s="43">
        <f>IF($C14="(1,2) DG 24:0",('Données brutes POS (Area)'!BG14/('Données brutes POS (Area)'!BG$3+'Données brutes POS (Area)'!BG$17)*50),IF($C14="CAR d3-18:1",('Données brutes POS (Area)'!BG14/('Données brutes POS (Area)'!BG$28)*7.5)))</f>
        <v>4.3064407563328926</v>
      </c>
      <c r="BI14" s="43">
        <f>IF($C14="(1,2) DG 24:0",('Données brutes POS (Area)'!BH14/('Données brutes POS (Area)'!BH$3+'Données brutes POS (Area)'!BH$17)*50),IF($C14="CAR d3-18:1",('Données brutes POS (Area)'!BH14/('Données brutes POS (Area)'!BH$28)*7.5)))</f>
        <v>5.4398456761716609</v>
      </c>
      <c r="BJ14" s="43">
        <f>IF($C14="(1,2) DG 24:0",('Données brutes POS (Area)'!BI14/('Données brutes POS (Area)'!BI$3+'Données brutes POS (Area)'!BI$17)*50),IF($C14="CAR d3-18:1",('Données brutes POS (Area)'!BI14/('Données brutes POS (Area)'!BI$28)*7.5)))</f>
        <v>6.4598075597860323</v>
      </c>
      <c r="BK14" s="43">
        <f>IF($C14="(1,2) DG 24:0",('Données brutes POS (Area)'!BJ14/('Données brutes POS (Area)'!BJ$3+'Données brutes POS (Area)'!BJ$17)*50),IF($C14="CAR d3-18:1",('Données brutes POS (Area)'!BJ14/('Données brutes POS (Area)'!BJ$28)*7.5)))</f>
        <v>25.832873808331335</v>
      </c>
      <c r="BL14" s="43">
        <f>IF($C14="(1,2) DG 24:0",('Données brutes POS (Area)'!BK14/('Données brutes POS (Area)'!BK$3+'Données brutes POS (Area)'!BK$17)*50),IF($C14="CAR d3-18:1",('Données brutes POS (Area)'!BK14/('Données brutes POS (Area)'!BK$28)*7.5)))</f>
        <v>7.2634461611860619</v>
      </c>
      <c r="BM14" s="43">
        <f>IF($C14="(1,2) DG 24:0",('Données brutes POS (Area)'!BL14/('Données brutes POS (Area)'!BL$3+'Données brutes POS (Area)'!BL$17)*50),IF($C14="CAR d3-18:1",('Données brutes POS (Area)'!BL14/('Données brutes POS (Area)'!BL$28)*7.5)))</f>
        <v>11.322494602482893</v>
      </c>
      <c r="BN14" s="43">
        <f>IF($C14="(1,2) DG 24:0",('Données brutes POS (Area)'!BM14/('Données brutes POS (Area)'!BM$3+'Données brutes POS (Area)'!BM$17)*50),IF($C14="CAR d3-18:1",('Données brutes POS (Area)'!BM14/('Données brutes POS (Area)'!BM$28)*7.5)))</f>
        <v>2.1608362601906328</v>
      </c>
      <c r="BO14" s="43">
        <f>IF($C14="(1,2) DG 24:0",('Données brutes POS (Area)'!BN14/('Données brutes POS (Area)'!BN$3+'Données brutes POS (Area)'!BN$17)*50),IF($C14="CAR d3-18:1",('Données brutes POS (Area)'!BN14/('Données brutes POS (Area)'!BN$28)*7.5)))</f>
        <v>4.5051088397746959</v>
      </c>
      <c r="BP14" s="43">
        <f>IF($C14="(1,2) DG 24:0",('Données brutes POS (Area)'!BO14/('Données brutes POS (Area)'!BO$3+'Données brutes POS (Area)'!BO$17)*50),IF($C14="CAR d3-18:1",('Données brutes POS (Area)'!BO14/('Données brutes POS (Area)'!BO$28)*7.5)))</f>
        <v>4.2459751849771914</v>
      </c>
      <c r="BQ14" s="43">
        <f>IF($C14="(1,2) DG 24:0",('Données brutes POS (Area)'!BP14/('Données brutes POS (Area)'!BP$3+'Données brutes POS (Area)'!BP$17)*50),IF($C14="CAR d3-18:1",('Données brutes POS (Area)'!BP14/('Données brutes POS (Area)'!BP$28)*7.5)))</f>
        <v>5.0774940350078221</v>
      </c>
    </row>
    <row r="15" spans="1:69" x14ac:dyDescent="0.25">
      <c r="A15" s="11" t="s">
        <v>3</v>
      </c>
      <c r="B15" s="11" t="s">
        <v>149</v>
      </c>
      <c r="C15" s="12" t="s">
        <v>2</v>
      </c>
      <c r="D15" s="44">
        <f>IF($C15="(1,2) DG 24:0",('Données brutes POS (Area)'!C15/('Données brutes POS (Area)'!C$3+'Données brutes POS (Area)'!C$17)*50),IF($C15="CAR d3-18:1",('Données brutes POS (Area)'!C15/('Données brutes POS (Area)'!C$28)*7.5)))</f>
        <v>0.44041096950621744</v>
      </c>
      <c r="E15" s="44">
        <f>IF($C15="(1,2) DG 24:0",('Données brutes POS (Area)'!D15/('Données brutes POS (Area)'!D$3+'Données brutes POS (Area)'!D$17)*50),IF($C15="CAR d3-18:1",('Données brutes POS (Area)'!D15/('Données brutes POS (Area)'!D$28)*7.5)))</f>
        <v>0.13141212452831827</v>
      </c>
      <c r="F15" s="44">
        <f>IF($C15="(1,2) DG 24:0",('Données brutes POS (Area)'!E15/('Données brutes POS (Area)'!E$3+'Données brutes POS (Area)'!E$17)*50),IF($C15="CAR d3-18:1",('Données brutes POS (Area)'!E15/('Données brutes POS (Area)'!E$28)*7.5)))</f>
        <v>0.28920914099753497</v>
      </c>
      <c r="G15" s="44">
        <f>IF($C15="(1,2) DG 24:0",('Données brutes POS (Area)'!F15/('Données brutes POS (Area)'!F$3+'Données brutes POS (Area)'!F$17)*50),IF($C15="CAR d3-18:1",('Données brutes POS (Area)'!F15/('Données brutes POS (Area)'!F$28)*7.5)))</f>
        <v>0.17416488295162921</v>
      </c>
      <c r="H15" s="44">
        <f>IF($C15="(1,2) DG 24:0",('Données brutes POS (Area)'!G15/('Données brutes POS (Area)'!G$3+'Données brutes POS (Area)'!G$17)*50),IF($C15="CAR d3-18:1",('Données brutes POS (Area)'!G15/('Données brutes POS (Area)'!G$28)*7.5)))</f>
        <v>0.10043779044887741</v>
      </c>
      <c r="I15" s="44">
        <f>IF($C15="(1,2) DG 24:0",('Données brutes POS (Area)'!H15/('Données brutes POS (Area)'!H$3+'Données brutes POS (Area)'!H$17)*50),IF($C15="CAR d3-18:1",('Données brutes POS (Area)'!H15/('Données brutes POS (Area)'!H$28)*7.5)))</f>
        <v>0.12502572839179601</v>
      </c>
      <c r="J15" s="44">
        <f>IF($C15="(1,2) DG 24:0",('Données brutes POS (Area)'!I15/('Données brutes POS (Area)'!I$3+'Données brutes POS (Area)'!I$17)*50),IF($C15="CAR d3-18:1",('Données brutes POS (Area)'!I15/('Données brutes POS (Area)'!I$28)*7.5)))</f>
        <v>0.13095668855744755</v>
      </c>
      <c r="K15" s="44">
        <f>IF($C15="(1,2) DG 24:0",('Données brutes POS (Area)'!J15/('Données brutes POS (Area)'!J$3+'Données brutes POS (Area)'!J$17)*50),IF($C15="CAR d3-18:1",('Données brutes POS (Area)'!J15/('Données brutes POS (Area)'!J$28)*7.5)))</f>
        <v>0.18282455488161151</v>
      </c>
      <c r="L15" s="44">
        <f>IF($C15="(1,2) DG 24:0",('Données brutes POS (Area)'!K15/('Données brutes POS (Area)'!K$3+'Données brutes POS (Area)'!K$17)*50),IF($C15="CAR d3-18:1",('Données brutes POS (Area)'!K15/('Données brutes POS (Area)'!K$28)*7.5)))</f>
        <v>0.31531716653991398</v>
      </c>
      <c r="M15" s="44">
        <f>IF($C15="(1,2) DG 24:0",('Données brutes POS (Area)'!L15/('Données brutes POS (Area)'!L$3+'Données brutes POS (Area)'!L$17)*50),IF($C15="CAR d3-18:1",('Données brutes POS (Area)'!L15/('Données brutes POS (Area)'!L$28)*7.5)))</f>
        <v>8.7919448488936847E-2</v>
      </c>
      <c r="N15" s="44">
        <f>IF($C15="(1,2) DG 24:0",('Données brutes POS (Area)'!M15/('Données brutes POS (Area)'!M$3+'Données brutes POS (Area)'!M$17)*50),IF($C15="CAR d3-18:1",('Données brutes POS (Area)'!M15/('Données brutes POS (Area)'!M$28)*7.5)))</f>
        <v>7.8337967420901225E-2</v>
      </c>
      <c r="O15" s="44">
        <f>IF($C15="(1,2) DG 24:0",('Données brutes POS (Area)'!N15/('Données brutes POS (Area)'!N$3+'Données brutes POS (Area)'!N$17)*50),IF($C15="CAR d3-18:1",('Données brutes POS (Area)'!N15/('Données brutes POS (Area)'!N$28)*7.5)))</f>
        <v>9.6444470592141882E-2</v>
      </c>
      <c r="P15" s="44">
        <f>IF($C15="(1,2) DG 24:0",('Données brutes POS (Area)'!O15/('Données brutes POS (Area)'!O$3+'Données brutes POS (Area)'!O$17)*50),IF($C15="CAR d3-18:1",('Données brutes POS (Area)'!O15/('Données brutes POS (Area)'!O$28)*7.5)))</f>
        <v>0.43854993542342213</v>
      </c>
      <c r="Q15" s="44">
        <f>IF($C15="(1,2) DG 24:0",('Données brutes POS (Area)'!P15/('Données brutes POS (Area)'!P$3+'Données brutes POS (Area)'!P$17)*50),IF($C15="CAR d3-18:1",('Données brutes POS (Area)'!P15/('Données brutes POS (Area)'!P$28)*7.5)))</f>
        <v>8.5187955867564474E-2</v>
      </c>
      <c r="R15" s="44">
        <f>IF($C15="(1,2) DG 24:0",('Données brutes POS (Area)'!Q15/('Données brutes POS (Area)'!Q$3+'Données brutes POS (Area)'!Q$17)*50),IF($C15="CAR d3-18:1",('Données brutes POS (Area)'!Q15/('Données brutes POS (Area)'!Q$28)*7.5)))</f>
        <v>0.13691229952197465</v>
      </c>
      <c r="S15" s="44">
        <f>IF($C15="(1,2) DG 24:0",('Données brutes POS (Area)'!R15/('Données brutes POS (Area)'!R$3+'Données brutes POS (Area)'!R$17)*50),IF($C15="CAR d3-18:1",('Données brutes POS (Area)'!R15/('Données brutes POS (Area)'!R$28)*7.5)))</f>
        <v>0.19654007175617944</v>
      </c>
      <c r="T15" s="44">
        <f>IF($C15="(1,2) DG 24:0",('Données brutes POS (Area)'!S15/('Données brutes POS (Area)'!S$3+'Données brutes POS (Area)'!S$17)*50),IF($C15="CAR d3-18:1",('Données brutes POS (Area)'!S15/('Données brutes POS (Area)'!S$28)*7.5)))</f>
        <v>0.10086127815884068</v>
      </c>
      <c r="U15" s="44">
        <f>IF($C15="(1,2) DG 24:0",('Données brutes POS (Area)'!T15/('Données brutes POS (Area)'!T$3+'Données brutes POS (Area)'!T$17)*50),IF($C15="CAR d3-18:1",('Données brutes POS (Area)'!T15/('Données brutes POS (Area)'!T$28)*7.5)))</f>
        <v>0.10544099632089513</v>
      </c>
      <c r="V15" s="44">
        <f>IF($C15="(1,2) DG 24:0",('Données brutes POS (Area)'!U15/('Données brutes POS (Area)'!U$3+'Données brutes POS (Area)'!U$17)*50),IF($C15="CAR d3-18:1",('Données brutes POS (Area)'!U15/('Données brutes POS (Area)'!U$28)*7.5)))</f>
        <v>0.18103628323811377</v>
      </c>
      <c r="W15" s="44">
        <f>IF($C15="(1,2) DG 24:0",('Données brutes POS (Area)'!V15/('Données brutes POS (Area)'!V$3+'Données brutes POS (Area)'!V$17)*50),IF($C15="CAR d3-18:1",('Données brutes POS (Area)'!V15/('Données brutes POS (Area)'!V$28)*7.5)))</f>
        <v>9.2232592228202084E-2</v>
      </c>
      <c r="X15" s="44">
        <f>IF($C15="(1,2) DG 24:0",('Données brutes POS (Area)'!W15/('Données brutes POS (Area)'!W$3+'Données brutes POS (Area)'!W$17)*50),IF($C15="CAR d3-18:1",('Données brutes POS (Area)'!W15/('Données brutes POS (Area)'!W$28)*7.5)))</f>
        <v>0.3082519555562121</v>
      </c>
      <c r="Y15" s="44">
        <f>IF($C15="(1,2) DG 24:0",('Données brutes POS (Area)'!X15/('Données brutes POS (Area)'!X$3+'Données brutes POS (Area)'!X$17)*50),IF($C15="CAR d3-18:1",('Données brutes POS (Area)'!X15/('Données brutes POS (Area)'!X$28)*7.5)))</f>
        <v>9.0656769008683039E-2</v>
      </c>
      <c r="Z15" s="44">
        <f>IF($C15="(1,2) DG 24:0",('Données brutes POS (Area)'!Y15/('Données brutes POS (Area)'!Y$3+'Données brutes POS (Area)'!Y$17)*50),IF($C15="CAR d3-18:1",('Données brutes POS (Area)'!Y15/('Données brutes POS (Area)'!Y$28)*7.5)))</f>
        <v>0.14519494405322175</v>
      </c>
      <c r="AA15" s="44">
        <f>IF($C15="(1,2) DG 24:0",('Données brutes POS (Area)'!Z15/('Données brutes POS (Area)'!Z$3+'Données brutes POS (Area)'!Z$17)*50),IF($C15="CAR d3-18:1",('Données brutes POS (Area)'!Z15/('Données brutes POS (Area)'!Z$28)*7.5)))</f>
        <v>0.12420951131433247</v>
      </c>
      <c r="AB15" s="44">
        <f>IF($C15="(1,2) DG 24:0",('Données brutes POS (Area)'!AA15/('Données brutes POS (Area)'!AA$3+'Données brutes POS (Area)'!AA$17)*50),IF($C15="CAR d3-18:1",('Données brutes POS (Area)'!AA15/('Données brutes POS (Area)'!AA$28)*7.5)))</f>
        <v>7.4092009407297058E-2</v>
      </c>
      <c r="AC15" s="44">
        <f>IF($C15="(1,2) DG 24:0",('Données brutes POS (Area)'!AB15/('Données brutes POS (Area)'!AB$3+'Données brutes POS (Area)'!AB$17)*50),IF($C15="CAR d3-18:1",('Données brutes POS (Area)'!AB15/('Données brutes POS (Area)'!AB$28)*7.5)))</f>
        <v>0.26602999785310888</v>
      </c>
      <c r="AD15" s="44">
        <f>IF($C15="(1,2) DG 24:0",('Données brutes POS (Area)'!AC15/('Données brutes POS (Area)'!AC$3+'Données brutes POS (Area)'!AC$17)*50),IF($C15="CAR d3-18:1",('Données brutes POS (Area)'!AC15/('Données brutes POS (Area)'!AC$28)*7.5)))</f>
        <v>7.3811546861116364E-2</v>
      </c>
      <c r="AE15" s="44">
        <f>IF($C15="(1,2) DG 24:0",('Données brutes POS (Area)'!AD15/('Données brutes POS (Area)'!AD$3+'Données brutes POS (Area)'!AD$17)*50),IF($C15="CAR d3-18:1",('Données brutes POS (Area)'!AD15/('Données brutes POS (Area)'!AD$28)*7.5)))</f>
        <v>0.48460714946409839</v>
      </c>
      <c r="AF15" s="44">
        <f>IF($C15="(1,2) DG 24:0",('Données brutes POS (Area)'!AE15/('Données brutes POS (Area)'!AE$3+'Données brutes POS (Area)'!AE$17)*50),IF($C15="CAR d3-18:1",('Données brutes POS (Area)'!AE15/('Données brutes POS (Area)'!AE$28)*7.5)))</f>
        <v>0.17744862085281221</v>
      </c>
      <c r="AG15" s="44">
        <f>IF($C15="(1,2) DG 24:0",('Données brutes POS (Area)'!AF15/('Données brutes POS (Area)'!AF$3+'Données brutes POS (Area)'!AF$17)*50),IF($C15="CAR d3-18:1",('Données brutes POS (Area)'!AF15/('Données brutes POS (Area)'!AF$28)*7.5)))</f>
        <v>0.1112780548377561</v>
      </c>
      <c r="AH15" s="44">
        <f>IF($C15="(1,2) DG 24:0",('Données brutes POS (Area)'!AG15/('Données brutes POS (Area)'!AG$3+'Données brutes POS (Area)'!AG$17)*50),IF($C15="CAR d3-18:1",('Données brutes POS (Area)'!AG15/('Données brutes POS (Area)'!AG$28)*7.5)))</f>
        <v>8.805362565919396E-2</v>
      </c>
      <c r="AI15" s="44">
        <f>IF($C15="(1,2) DG 24:0",('Données brutes POS (Area)'!AH15/('Données brutes POS (Area)'!AH$3+'Données brutes POS (Area)'!AH$17)*50),IF($C15="CAR d3-18:1",('Données brutes POS (Area)'!AH15/('Données brutes POS (Area)'!AH$28)*7.5)))</f>
        <v>0.19209228559798908</v>
      </c>
      <c r="AJ15" s="44">
        <f>IF($C15="(1,2) DG 24:0",('Données brutes POS (Area)'!AI15/('Données brutes POS (Area)'!AI$3+'Données brutes POS (Area)'!AI$17)*50),IF($C15="CAR d3-18:1",('Données brutes POS (Area)'!AI15/('Données brutes POS (Area)'!AI$28)*7.5)))</f>
        <v>0.11830669134368747</v>
      </c>
      <c r="AK15" s="44">
        <f>IF($C15="(1,2) DG 24:0",('Données brutes POS (Area)'!AJ15/('Données brutes POS (Area)'!AJ$3+'Données brutes POS (Area)'!AJ$17)*50),IF($C15="CAR d3-18:1",('Données brutes POS (Area)'!AJ15/('Données brutes POS (Area)'!AJ$28)*7.5)))</f>
        <v>0.11431599915101186</v>
      </c>
      <c r="AL15" s="44">
        <f>IF($C15="(1,2) DG 24:0",('Données brutes POS (Area)'!AK15/('Données brutes POS (Area)'!AK$3+'Données brutes POS (Area)'!AK$17)*50),IF($C15="CAR d3-18:1",('Données brutes POS (Area)'!AK15/('Données brutes POS (Area)'!AK$28)*7.5)))</f>
        <v>0.2172346954044683</v>
      </c>
      <c r="AM15" s="44">
        <f>IF($C15="(1,2) DG 24:0",('Données brutes POS (Area)'!AL15/('Données brutes POS (Area)'!AL$3+'Données brutes POS (Area)'!AL$17)*50),IF($C15="CAR d3-18:1",('Données brutes POS (Area)'!AL15/('Données brutes POS (Area)'!AL$28)*7.5)))</f>
        <v>0.13605199978603499</v>
      </c>
      <c r="AN15" s="44">
        <f>IF($C15="(1,2) DG 24:0",('Données brutes POS (Area)'!AM15/('Données brutes POS (Area)'!AM$3+'Données brutes POS (Area)'!AM$17)*50),IF($C15="CAR d3-18:1",('Données brutes POS (Area)'!AM15/('Données brutes POS (Area)'!AM$28)*7.5)))</f>
        <v>0.22139601398231407</v>
      </c>
      <c r="AO15" s="44">
        <f>IF($C15="(1,2) DG 24:0",('Données brutes POS (Area)'!AN15/('Données brutes POS (Area)'!AN$3+'Données brutes POS (Area)'!AN$17)*50),IF($C15="CAR d3-18:1",('Données brutes POS (Area)'!AN15/('Données brutes POS (Area)'!AN$28)*7.5)))</f>
        <v>0.33131574883251563</v>
      </c>
      <c r="AP15" s="44">
        <f>IF($C15="(1,2) DG 24:0",('Données brutes POS (Area)'!AO15/('Données brutes POS (Area)'!AO$3+'Données brutes POS (Area)'!AO$17)*50),IF($C15="CAR d3-18:1",('Données brutes POS (Area)'!AO15/('Données brutes POS (Area)'!AO$28)*7.5)))</f>
        <v>0.19789437520199268</v>
      </c>
      <c r="AQ15" s="44">
        <f>IF($C15="(1,2) DG 24:0",('Données brutes POS (Area)'!AP15/('Données brutes POS (Area)'!AP$3+'Données brutes POS (Area)'!AP$17)*50),IF($C15="CAR d3-18:1",('Données brutes POS (Area)'!AP15/('Données brutes POS (Area)'!AP$28)*7.5)))</f>
        <v>0.6644089596065893</v>
      </c>
      <c r="AR15" s="44">
        <f>IF($C15="(1,2) DG 24:0",('Données brutes POS (Area)'!AQ15/('Données brutes POS (Area)'!AQ$3+'Données brutes POS (Area)'!AQ$17)*50),IF($C15="CAR d3-18:1",('Données brutes POS (Area)'!AQ15/('Données brutes POS (Area)'!AQ$28)*7.5)))</f>
        <v>1.0142481403563794</v>
      </c>
      <c r="AS15" s="44">
        <f>IF($C15="(1,2) DG 24:0",('Données brutes POS (Area)'!AR15/('Données brutes POS (Area)'!AR$3+'Données brutes POS (Area)'!AR$17)*50),IF($C15="CAR d3-18:1",('Données brutes POS (Area)'!AR15/('Données brutes POS (Area)'!AR$28)*7.5)))</f>
        <v>0.22706003099767355</v>
      </c>
      <c r="AT15" s="44">
        <f>IF($C15="(1,2) DG 24:0",('Données brutes POS (Area)'!AS15/('Données brutes POS (Area)'!AS$3+'Données brutes POS (Area)'!AS$17)*50),IF($C15="CAR d3-18:1",('Données brutes POS (Area)'!AS15/('Données brutes POS (Area)'!AS$28)*7.5)))</f>
        <v>0.4374593175557383</v>
      </c>
      <c r="AU15" s="44">
        <f>IF($C15="(1,2) DG 24:0",('Données brutes POS (Area)'!AT15/('Données brutes POS (Area)'!AT$3+'Données brutes POS (Area)'!AT$17)*50),IF($C15="CAR d3-18:1",('Données brutes POS (Area)'!AT15/('Données brutes POS (Area)'!AT$28)*7.5)))</f>
        <v>0.25047353636651493</v>
      </c>
      <c r="AV15" s="44">
        <f>IF($C15="(1,2) DG 24:0",('Données brutes POS (Area)'!AU15/('Données brutes POS (Area)'!AU$3+'Données brutes POS (Area)'!AU$17)*50),IF($C15="CAR d3-18:1",('Données brutes POS (Area)'!AU15/('Données brutes POS (Area)'!AU$28)*7.5)))</f>
        <v>0.17521068643877963</v>
      </c>
      <c r="AW15" s="44">
        <f>IF($C15="(1,2) DG 24:0",('Données brutes POS (Area)'!AV15/('Données brutes POS (Area)'!AV$3+'Données brutes POS (Area)'!AV$17)*50),IF($C15="CAR d3-18:1",('Données brutes POS (Area)'!AV15/('Données brutes POS (Area)'!AV$28)*7.5)))</f>
        <v>0.26062963771845399</v>
      </c>
      <c r="AX15" s="44">
        <f>IF($C15="(1,2) DG 24:0",('Données brutes POS (Area)'!AW15/('Données brutes POS (Area)'!AW$3+'Données brutes POS (Area)'!AW$17)*50),IF($C15="CAR d3-18:1",('Données brutes POS (Area)'!AW15/('Données brutes POS (Area)'!AW$28)*7.5)))</f>
        <v>0.11079021155393277</v>
      </c>
      <c r="AY15" s="44">
        <f>IF($C15="(1,2) DG 24:0",('Données brutes POS (Area)'!AX15/('Données brutes POS (Area)'!AX$3+'Données brutes POS (Area)'!AX$17)*50),IF($C15="CAR d3-18:1",('Données brutes POS (Area)'!AX15/('Données brutes POS (Area)'!AX$28)*7.5)))</f>
        <v>0.56227092986926397</v>
      </c>
      <c r="AZ15" s="44">
        <f>IF($C15="(1,2) DG 24:0",('Données brutes POS (Area)'!AY15/('Données brutes POS (Area)'!AY$3+'Données brutes POS (Area)'!AY$17)*50),IF($C15="CAR d3-18:1",('Données brutes POS (Area)'!AY15/('Données brutes POS (Area)'!AY$28)*7.5)))</f>
        <v>1.2001518129829845</v>
      </c>
      <c r="BA15" s="44">
        <f>IF($C15="(1,2) DG 24:0",('Données brutes POS (Area)'!AZ15/('Données brutes POS (Area)'!AZ$3+'Données brutes POS (Area)'!AZ$17)*50),IF($C15="CAR d3-18:1",('Données brutes POS (Area)'!AZ15/('Données brutes POS (Area)'!AZ$28)*7.5)))</f>
        <v>0.36826511679601298</v>
      </c>
      <c r="BB15" s="44">
        <f>IF($C15="(1,2) DG 24:0",('Données brutes POS (Area)'!BA15/('Données brutes POS (Area)'!BA$3+'Données brutes POS (Area)'!BA$17)*50),IF($C15="CAR d3-18:1",('Données brutes POS (Area)'!BA15/('Données brutes POS (Area)'!BA$28)*7.5)))</f>
        <v>0.4814215045433502</v>
      </c>
      <c r="BC15" s="44">
        <f>IF($C15="(1,2) DG 24:0",('Données brutes POS (Area)'!BB15/('Données brutes POS (Area)'!BB$3+'Données brutes POS (Area)'!BB$17)*50),IF($C15="CAR d3-18:1",('Données brutes POS (Area)'!BB15/('Données brutes POS (Area)'!BB$28)*7.5)))</f>
        <v>0.37600475571849468</v>
      </c>
      <c r="BD15" s="44">
        <f>IF($C15="(1,2) DG 24:0",('Données brutes POS (Area)'!BC15/('Données brutes POS (Area)'!BC$3+'Données brutes POS (Area)'!BC$17)*50),IF($C15="CAR d3-18:1",('Données brutes POS (Area)'!BC15/('Données brutes POS (Area)'!BC$28)*7.5)))</f>
        <v>0.56137163919546618</v>
      </c>
      <c r="BE15" s="44">
        <f>IF($C15="(1,2) DG 24:0",('Données brutes POS (Area)'!BD15/('Données brutes POS (Area)'!BD$3+'Données brutes POS (Area)'!BD$17)*50),IF($C15="CAR d3-18:1",('Données brutes POS (Area)'!BD15/('Données brutes POS (Area)'!BD$28)*7.5)))</f>
        <v>0.18982332460981766</v>
      </c>
      <c r="BF15" s="44">
        <f>IF($C15="(1,2) DG 24:0",('Données brutes POS (Area)'!BE15/('Données brutes POS (Area)'!BE$3+'Données brutes POS (Area)'!BE$17)*50),IF($C15="CAR d3-18:1",('Données brutes POS (Area)'!BE15/('Données brutes POS (Area)'!BE$28)*7.5)))</f>
        <v>0.14571404807289121</v>
      </c>
      <c r="BG15" s="44">
        <f>IF($C15="(1,2) DG 24:0",('Données brutes POS (Area)'!BF15/('Données brutes POS (Area)'!BF$3+'Données brutes POS (Area)'!BF$17)*50),IF($C15="CAR d3-18:1",('Données brutes POS (Area)'!BF15/('Données brutes POS (Area)'!BF$28)*7.5)))</f>
        <v>0.24255428230474696</v>
      </c>
      <c r="BH15" s="44">
        <f>IF($C15="(1,2) DG 24:0",('Données brutes POS (Area)'!BG15/('Données brutes POS (Area)'!BG$3+'Données brutes POS (Area)'!BG$17)*50),IF($C15="CAR d3-18:1",('Données brutes POS (Area)'!BG15/('Données brutes POS (Area)'!BG$28)*7.5)))</f>
        <v>0.19743279151792473</v>
      </c>
      <c r="BI15" s="44">
        <f>IF($C15="(1,2) DG 24:0",('Données brutes POS (Area)'!BH15/('Données brutes POS (Area)'!BH$3+'Données brutes POS (Area)'!BH$17)*50),IF($C15="CAR d3-18:1",('Données brutes POS (Area)'!BH15/('Données brutes POS (Area)'!BH$28)*7.5)))</f>
        <v>0.55619805315457838</v>
      </c>
      <c r="BJ15" s="44">
        <f>IF($C15="(1,2) DG 24:0",('Données brutes POS (Area)'!BI15/('Données brutes POS (Area)'!BI$3+'Données brutes POS (Area)'!BI$17)*50),IF($C15="CAR d3-18:1",('Données brutes POS (Area)'!BI15/('Données brutes POS (Area)'!BI$28)*7.5)))</f>
        <v>0.45261632966577725</v>
      </c>
      <c r="BK15" s="44">
        <f>IF($C15="(1,2) DG 24:0",('Données brutes POS (Area)'!BJ15/('Données brutes POS (Area)'!BJ$3+'Données brutes POS (Area)'!BJ$17)*50),IF($C15="CAR d3-18:1",('Données brutes POS (Area)'!BJ15/('Données brutes POS (Area)'!BJ$28)*7.5)))</f>
        <v>2.5322102912498523</v>
      </c>
      <c r="BL15" s="44">
        <f>IF($C15="(1,2) DG 24:0",('Données brutes POS (Area)'!BK15/('Données brutes POS (Area)'!BK$3+'Données brutes POS (Area)'!BK$17)*50),IF($C15="CAR d3-18:1",('Données brutes POS (Area)'!BK15/('Données brutes POS (Area)'!BK$28)*7.5)))</f>
        <v>0.46893068787213332</v>
      </c>
      <c r="BM15" s="44">
        <f>IF($C15="(1,2) DG 24:0",('Données brutes POS (Area)'!BL15/('Données brutes POS (Area)'!BL$3+'Données brutes POS (Area)'!BL$17)*50),IF($C15="CAR d3-18:1",('Données brutes POS (Area)'!BL15/('Données brutes POS (Area)'!BL$28)*7.5)))</f>
        <v>0.68881002823123605</v>
      </c>
      <c r="BN15" s="44">
        <f>IF($C15="(1,2) DG 24:0",('Données brutes POS (Area)'!BM15/('Données brutes POS (Area)'!BM$3+'Données brutes POS (Area)'!BM$17)*50),IF($C15="CAR d3-18:1",('Données brutes POS (Area)'!BM15/('Données brutes POS (Area)'!BM$28)*7.5)))</f>
        <v>0.13561910155538789</v>
      </c>
      <c r="BO15" s="44">
        <f>IF($C15="(1,2) DG 24:0",('Données brutes POS (Area)'!BN15/('Données brutes POS (Area)'!BN$3+'Données brutes POS (Area)'!BN$17)*50),IF($C15="CAR d3-18:1",('Données brutes POS (Area)'!BN15/('Données brutes POS (Area)'!BN$28)*7.5)))</f>
        <v>0.38019162456121808</v>
      </c>
      <c r="BP15" s="44">
        <f>IF($C15="(1,2) DG 24:0",('Données brutes POS (Area)'!BO15/('Données brutes POS (Area)'!BO$3+'Données brutes POS (Area)'!BO$17)*50),IF($C15="CAR d3-18:1",('Données brutes POS (Area)'!BO15/('Données brutes POS (Area)'!BO$28)*7.5)))</f>
        <v>0.20837140231988238</v>
      </c>
      <c r="BQ15" s="44">
        <f>IF($C15="(1,2) DG 24:0",('Données brutes POS (Area)'!BP15/('Données brutes POS (Area)'!BP$3+'Données brutes POS (Area)'!BP$17)*50),IF($C15="CAR d3-18:1",('Données brutes POS (Area)'!BP15/('Données brutes POS (Area)'!BP$28)*7.5)))</f>
        <v>0.3871663715184101</v>
      </c>
    </row>
    <row r="16" spans="1:69" x14ac:dyDescent="0.25">
      <c r="A16" s="9" t="s">
        <v>3</v>
      </c>
      <c r="B16" s="15" t="s">
        <v>150</v>
      </c>
      <c r="C16" s="10" t="s">
        <v>2</v>
      </c>
      <c r="D16" s="43">
        <f>IF($C16="(1,2) DG 24:0",('Données brutes POS (Area)'!C16/('Données brutes POS (Area)'!C$3+'Données brutes POS (Area)'!C$17)*50),IF($C16="CAR d3-18:1",('Données brutes POS (Area)'!C16/('Données brutes POS (Area)'!C$28)*7.5)))</f>
        <v>0.13086418399463393</v>
      </c>
      <c r="E16" s="43" t="s">
        <v>326</v>
      </c>
      <c r="F16" s="43">
        <f>IF($C16="(1,2) DG 24:0",('Données brutes POS (Area)'!E16/('Données brutes POS (Area)'!E$3+'Données brutes POS (Area)'!E$17)*50),IF($C16="CAR d3-18:1",('Données brutes POS (Area)'!E16/('Données brutes POS (Area)'!E$28)*7.5)))</f>
        <v>8.4047610663102845E-2</v>
      </c>
      <c r="G16" s="43">
        <f>IF($C16="(1,2) DG 24:0",('Données brutes POS (Area)'!F16/('Données brutes POS (Area)'!F$3+'Données brutes POS (Area)'!F$17)*50),IF($C16="CAR d3-18:1",('Données brutes POS (Area)'!F16/('Données brutes POS (Area)'!F$28)*7.5)))</f>
        <v>7.1085993027177469E-2</v>
      </c>
      <c r="H16" s="43">
        <f>IF($C16="(1,2) DG 24:0",('Données brutes POS (Area)'!G16/('Données brutes POS (Area)'!G$3+'Données brutes POS (Area)'!G$17)*50),IF($C16="CAR d3-18:1",('Données brutes POS (Area)'!G16/('Données brutes POS (Area)'!G$28)*7.5)))</f>
        <v>5.1742327260658673E-2</v>
      </c>
      <c r="I16" s="43">
        <f>IF($C16="(1,2) DG 24:0",('Données brutes POS (Area)'!H16/('Données brutes POS (Area)'!H$3+'Données brutes POS (Area)'!H$17)*50),IF($C16="CAR d3-18:1",('Données brutes POS (Area)'!H16/('Données brutes POS (Area)'!H$28)*7.5)))</f>
        <v>2.2838201809131094E-2</v>
      </c>
      <c r="J16" s="43" t="s">
        <v>326</v>
      </c>
      <c r="K16" s="43" t="s">
        <v>326</v>
      </c>
      <c r="L16" s="43" t="s">
        <v>326</v>
      </c>
      <c r="M16" s="43">
        <f>IF($C16="(1,2) DG 24:0",('Données brutes POS (Area)'!L16/('Données brutes POS (Area)'!L$3+'Données brutes POS (Area)'!L$17)*50),IF($C16="CAR d3-18:1",('Données brutes POS (Area)'!L16/('Données brutes POS (Area)'!L$28)*7.5)))</f>
        <v>3.1811741875907878E-2</v>
      </c>
      <c r="N16" s="43" t="s">
        <v>326</v>
      </c>
      <c r="O16" s="43">
        <f>IF($C16="(1,2) DG 24:0",('Données brutes POS (Area)'!N16/('Données brutes POS (Area)'!N$3+'Données brutes POS (Area)'!N$17)*50),IF($C16="CAR d3-18:1",('Données brutes POS (Area)'!N16/('Données brutes POS (Area)'!N$28)*7.5)))</f>
        <v>3.1867301718842146E-2</v>
      </c>
      <c r="P16" s="43">
        <f>IF($C16="(1,2) DG 24:0",('Données brutes POS (Area)'!O16/('Données brutes POS (Area)'!O$3+'Données brutes POS (Area)'!O$17)*50),IF($C16="CAR d3-18:1",('Données brutes POS (Area)'!O16/('Données brutes POS (Area)'!O$28)*7.5)))</f>
        <v>3.943822426176128E-2</v>
      </c>
      <c r="Q16" s="43" t="s">
        <v>326</v>
      </c>
      <c r="R16" s="43">
        <f>IF($C16="(1,2) DG 24:0",('Données brutes POS (Area)'!Q16/('Données brutes POS (Area)'!Q$3+'Données brutes POS (Area)'!Q$17)*50),IF($C16="CAR d3-18:1",('Données brutes POS (Area)'!Q16/('Données brutes POS (Area)'!Q$28)*7.5)))</f>
        <v>3.286110048579776E-2</v>
      </c>
      <c r="S16" s="43" t="s">
        <v>326</v>
      </c>
      <c r="T16" s="43">
        <f>IF($C16="(1,2) DG 24:0",('Données brutes POS (Area)'!S16/('Données brutes POS (Area)'!S$3+'Données brutes POS (Area)'!S$17)*50),IF($C16="CAR d3-18:1",('Données brutes POS (Area)'!S16/('Données brutes POS (Area)'!S$28)*7.5)))</f>
        <v>2.6628358191184198E-2</v>
      </c>
      <c r="U16" s="43" t="s">
        <v>326</v>
      </c>
      <c r="V16" s="43" t="s">
        <v>326</v>
      </c>
      <c r="W16" s="43">
        <f>IF($C16="(1,2) DG 24:0",('Données brutes POS (Area)'!V16/('Données brutes POS (Area)'!V$3+'Données brutes POS (Area)'!V$17)*50),IF($C16="CAR d3-18:1",('Données brutes POS (Area)'!V16/('Données brutes POS (Area)'!V$28)*7.5)))</f>
        <v>3.9749826454755832E-2</v>
      </c>
      <c r="X16" s="43">
        <f>IF($C16="(1,2) DG 24:0",('Données brutes POS (Area)'!W16/('Données brutes POS (Area)'!W$3+'Données brutes POS (Area)'!W$17)*50),IF($C16="CAR d3-18:1",('Données brutes POS (Area)'!W16/('Données brutes POS (Area)'!W$28)*7.5)))</f>
        <v>7.9142517908136908E-2</v>
      </c>
      <c r="Y16" s="43" t="s">
        <v>326</v>
      </c>
      <c r="Z16" s="43" t="s">
        <v>326</v>
      </c>
      <c r="AA16" s="43">
        <f>IF($C16="(1,2) DG 24:0",('Données brutes POS (Area)'!Z16/('Données brutes POS (Area)'!Z$3+'Données brutes POS (Area)'!Z$17)*50),IF($C16="CAR d3-18:1",('Données brutes POS (Area)'!Z16/('Données brutes POS (Area)'!Z$28)*7.5)))</f>
        <v>4.4803283694148155E-2</v>
      </c>
      <c r="AB16" s="43">
        <f>IF($C16="(1,2) DG 24:0",('Données brutes POS (Area)'!AA16/('Données brutes POS (Area)'!AA$3+'Données brutes POS (Area)'!AA$17)*50),IF($C16="CAR d3-18:1",('Données brutes POS (Area)'!AA16/('Données brutes POS (Area)'!AA$28)*7.5)))</f>
        <v>4.8949901024902626E-2</v>
      </c>
      <c r="AC16" s="43">
        <f>IF($C16="(1,2) DG 24:0",('Données brutes POS (Area)'!AB16/('Données brutes POS (Area)'!AB$3+'Données brutes POS (Area)'!AB$17)*50),IF($C16="CAR d3-18:1",('Données brutes POS (Area)'!AB16/('Données brutes POS (Area)'!AB$28)*7.5)))</f>
        <v>6.6729026409662898E-2</v>
      </c>
      <c r="AD16" s="43" t="s">
        <v>326</v>
      </c>
      <c r="AE16" s="43" t="s">
        <v>326</v>
      </c>
      <c r="AF16" s="43">
        <f>IF($C16="(1,2) DG 24:0",('Données brutes POS (Area)'!AE16/('Données brutes POS (Area)'!AE$3+'Données brutes POS (Area)'!AE$17)*50),IF($C16="CAR d3-18:1",('Données brutes POS (Area)'!AE16/('Données brutes POS (Area)'!AE$28)*7.5)))</f>
        <v>3.7405604114694846E-2</v>
      </c>
      <c r="AG16" s="43">
        <f>IF($C16="(1,2) DG 24:0",('Données brutes POS (Area)'!AF16/('Données brutes POS (Area)'!AF$3+'Données brutes POS (Area)'!AF$17)*50),IF($C16="CAR d3-18:1",('Données brutes POS (Area)'!AF16/('Données brutes POS (Area)'!AF$28)*7.5)))</f>
        <v>4.225028001685089E-2</v>
      </c>
      <c r="AH16" s="43">
        <f>IF($C16="(1,2) DG 24:0",('Données brutes POS (Area)'!AG16/('Données brutes POS (Area)'!AG$3+'Données brutes POS (Area)'!AG$17)*50),IF($C16="CAR d3-18:1",('Données brutes POS (Area)'!AG16/('Données brutes POS (Area)'!AG$28)*7.5)))</f>
        <v>2.9176810992378132E-2</v>
      </c>
      <c r="AI16" s="43">
        <f>IF($C16="(1,2) DG 24:0",('Données brutes POS (Area)'!AH16/('Données brutes POS (Area)'!AH$3+'Données brutes POS (Area)'!AH$17)*50),IF($C16="CAR d3-18:1",('Données brutes POS (Area)'!AH16/('Données brutes POS (Area)'!AH$28)*7.5)))</f>
        <v>0.1188944536598526</v>
      </c>
      <c r="AJ16" s="43" t="s">
        <v>326</v>
      </c>
      <c r="AK16" s="43" t="s">
        <v>326</v>
      </c>
      <c r="AL16" s="43" t="s">
        <v>326</v>
      </c>
      <c r="AM16" s="43">
        <f>IF($C16="(1,2) DG 24:0",('Données brutes POS (Area)'!AL16/('Données brutes POS (Area)'!AL$3+'Données brutes POS (Area)'!AL$17)*50),IF($C16="CAR d3-18:1",('Données brutes POS (Area)'!AL16/('Données brutes POS (Area)'!AL$28)*7.5)))</f>
        <v>5.8398597899996539E-2</v>
      </c>
      <c r="AN16" s="43">
        <f>IF($C16="(1,2) DG 24:0",('Données brutes POS (Area)'!AM16/('Données brutes POS (Area)'!AM$3+'Données brutes POS (Area)'!AM$17)*50),IF($C16="CAR d3-18:1",('Données brutes POS (Area)'!AM16/('Données brutes POS (Area)'!AM$28)*7.5)))</f>
        <v>4.3982776934966702E-2</v>
      </c>
      <c r="AO16" s="43">
        <f>IF($C16="(1,2) DG 24:0",('Données brutes POS (Area)'!AN16/('Données brutes POS (Area)'!AN$3+'Données brutes POS (Area)'!AN$17)*50),IF($C16="CAR d3-18:1",('Données brutes POS (Area)'!AN16/('Données brutes POS (Area)'!AN$28)*7.5)))</f>
        <v>6.6179618236976295E-2</v>
      </c>
      <c r="AP16" s="43">
        <f>IF($C16="(1,2) DG 24:0",('Données brutes POS (Area)'!AO16/('Données brutes POS (Area)'!AO$3+'Données brutes POS (Area)'!AO$17)*50),IF($C16="CAR d3-18:1",('Données brutes POS (Area)'!AO16/('Données brutes POS (Area)'!AO$28)*7.5)))</f>
        <v>4.1945883999418232E-2</v>
      </c>
      <c r="AQ16" s="43">
        <f>IF($C16="(1,2) DG 24:0",('Données brutes POS (Area)'!AP16/('Données brutes POS (Area)'!AP$3+'Données brutes POS (Area)'!AP$17)*50),IF($C16="CAR d3-18:1",('Données brutes POS (Area)'!AP16/('Données brutes POS (Area)'!AP$28)*7.5)))</f>
        <v>0.17122732902346016</v>
      </c>
      <c r="AR16" s="43">
        <f>IF($C16="(1,2) DG 24:0",('Données brutes POS (Area)'!AQ16/('Données brutes POS (Area)'!AQ$3+'Données brutes POS (Area)'!AQ$17)*50),IF($C16="CAR d3-18:1",('Données brutes POS (Area)'!AQ16/('Données brutes POS (Area)'!AQ$28)*7.5)))</f>
        <v>4.8422297883303642E-2</v>
      </c>
      <c r="AS16" s="43">
        <f>IF($C16="(1,2) DG 24:0",('Données brutes POS (Area)'!AR16/('Données brutes POS (Area)'!AR$3+'Données brutes POS (Area)'!AR$17)*50),IF($C16="CAR d3-18:1",('Données brutes POS (Area)'!AR16/('Données brutes POS (Area)'!AR$28)*7.5)))</f>
        <v>6.5701143307341961E-2</v>
      </c>
      <c r="AT16" s="43" t="s">
        <v>326</v>
      </c>
      <c r="AU16" s="43">
        <f>IF($C16="(1,2) DG 24:0",('Données brutes POS (Area)'!AT16/('Données brutes POS (Area)'!AT$3+'Données brutes POS (Area)'!AT$17)*50),IF($C16="CAR d3-18:1",('Données brutes POS (Area)'!AT16/('Données brutes POS (Area)'!AT$28)*7.5)))</f>
        <v>4.2824414453754567E-2</v>
      </c>
      <c r="AV16" s="43">
        <f>IF($C16="(1,2) DG 24:0",('Données brutes POS (Area)'!AU16/('Données brutes POS (Area)'!AU$3+'Données brutes POS (Area)'!AU$17)*50),IF($C16="CAR d3-18:1",('Données brutes POS (Area)'!AU16/('Données brutes POS (Area)'!AU$28)*7.5)))</f>
        <v>3.0636577281075966E-2</v>
      </c>
      <c r="AW16" s="43">
        <f>IF($C16="(1,2) DG 24:0",('Données brutes POS (Area)'!AV16/('Données brutes POS (Area)'!AV$3+'Données brutes POS (Area)'!AV$17)*50),IF($C16="CAR d3-18:1",('Données brutes POS (Area)'!AV16/('Données brutes POS (Area)'!AV$28)*7.5)))</f>
        <v>7.2138753910892375E-2</v>
      </c>
      <c r="AX16" s="43">
        <f>IF($C16="(1,2) DG 24:0",('Données brutes POS (Area)'!AW16/('Données brutes POS (Area)'!AW$3+'Données brutes POS (Area)'!AW$17)*50),IF($C16="CAR d3-18:1",('Données brutes POS (Area)'!AW16/('Données brutes POS (Area)'!AW$28)*7.5)))</f>
        <v>5.3745416424195384E-2</v>
      </c>
      <c r="AY16" s="43">
        <f>IF($C16="(1,2) DG 24:0",('Données brutes POS (Area)'!AX16/('Données brutes POS (Area)'!AX$3+'Données brutes POS (Area)'!AX$17)*50),IF($C16="CAR d3-18:1",('Données brutes POS (Area)'!AX16/('Données brutes POS (Area)'!AX$28)*7.5)))</f>
        <v>0.13728017625240146</v>
      </c>
      <c r="AZ16" s="43">
        <f>IF($C16="(1,2) DG 24:0",('Données brutes POS (Area)'!AY16/('Données brutes POS (Area)'!AY$3+'Données brutes POS (Area)'!AY$17)*50),IF($C16="CAR d3-18:1",('Données brutes POS (Area)'!AY16/('Données brutes POS (Area)'!AY$28)*7.5)))</f>
        <v>7.7076342750888205E-2</v>
      </c>
      <c r="BA16" s="43">
        <f>IF($C16="(1,2) DG 24:0",('Données brutes POS (Area)'!AZ16/('Données brutes POS (Area)'!AZ$3+'Données brutes POS (Area)'!AZ$17)*50),IF($C16="CAR d3-18:1",('Données brutes POS (Area)'!AZ16/('Données brutes POS (Area)'!AZ$28)*7.5)))</f>
        <v>0.10798811875822303</v>
      </c>
      <c r="BB16" s="43">
        <f>IF($C16="(1,2) DG 24:0",('Données brutes POS (Area)'!BA16/('Données brutes POS (Area)'!BA$3+'Données brutes POS (Area)'!BA$17)*50),IF($C16="CAR d3-18:1",('Données brutes POS (Area)'!BA16/('Données brutes POS (Area)'!BA$28)*7.5)))</f>
        <v>0.12765152916346756</v>
      </c>
      <c r="BC16" s="43">
        <f>IF($C16="(1,2) DG 24:0",('Données brutes POS (Area)'!BB16/('Données brutes POS (Area)'!BB$3+'Données brutes POS (Area)'!BB$17)*50),IF($C16="CAR d3-18:1",('Données brutes POS (Area)'!BB16/('Données brutes POS (Area)'!BB$28)*7.5)))</f>
        <v>8.828584338099324E-2</v>
      </c>
      <c r="BD16" s="43">
        <f>IF($C16="(1,2) DG 24:0",('Données brutes POS (Area)'!BC16/('Données brutes POS (Area)'!BC$3+'Données brutes POS (Area)'!BC$17)*50),IF($C16="CAR d3-18:1",('Données brutes POS (Area)'!BC16/('Données brutes POS (Area)'!BC$28)*7.5)))</f>
        <v>0.16362831863142474</v>
      </c>
      <c r="BE16" s="43">
        <f>IF($C16="(1,2) DG 24:0",('Données brutes POS (Area)'!BD16/('Données brutes POS (Area)'!BD$3+'Données brutes POS (Area)'!BD$17)*50),IF($C16="CAR d3-18:1",('Données brutes POS (Area)'!BD16/('Données brutes POS (Area)'!BD$28)*7.5)))</f>
        <v>4.3394229261385905E-2</v>
      </c>
      <c r="BF16" s="43" t="s">
        <v>326</v>
      </c>
      <c r="BG16" s="43">
        <f>IF($C16="(1,2) DG 24:0",('Données brutes POS (Area)'!BF16/('Données brutes POS (Area)'!BF$3+'Données brutes POS (Area)'!BF$17)*50),IF($C16="CAR d3-18:1",('Données brutes POS (Area)'!BF16/('Données brutes POS (Area)'!BF$28)*7.5)))</f>
        <v>0.13384520978094222</v>
      </c>
      <c r="BH16" s="43">
        <f>IF($C16="(1,2) DG 24:0",('Données brutes POS (Area)'!BG16/('Données brutes POS (Area)'!BG$3+'Données brutes POS (Area)'!BG$17)*50),IF($C16="CAR d3-18:1",('Données brutes POS (Area)'!BG16/('Données brutes POS (Area)'!BG$28)*7.5)))</f>
        <v>0.16738471939096747</v>
      </c>
      <c r="BI16" s="43">
        <f>IF($C16="(1,2) DG 24:0",('Données brutes POS (Area)'!BH16/('Données brutes POS (Area)'!BH$3+'Données brutes POS (Area)'!BH$17)*50),IF($C16="CAR d3-18:1",('Données brutes POS (Area)'!BH16/('Données brutes POS (Area)'!BH$28)*7.5)))</f>
        <v>5.0080621764134928E-2</v>
      </c>
      <c r="BJ16" s="43">
        <f>IF($C16="(1,2) DG 24:0",('Données brutes POS (Area)'!BI16/('Données brutes POS (Area)'!BI$3+'Données brutes POS (Area)'!BI$17)*50),IF($C16="CAR d3-18:1",('Données brutes POS (Area)'!BI16/('Données brutes POS (Area)'!BI$28)*7.5)))</f>
        <v>0.14128109274280162</v>
      </c>
      <c r="BK16" s="43">
        <f>IF($C16="(1,2) DG 24:0",('Données brutes POS (Area)'!BJ16/('Données brutes POS (Area)'!BJ$3+'Données brutes POS (Area)'!BJ$17)*50),IF($C16="CAR d3-18:1",('Données brutes POS (Area)'!BJ16/('Données brutes POS (Area)'!BJ$28)*7.5)))</f>
        <v>0.28906047988360584</v>
      </c>
      <c r="BL16" s="43">
        <f>IF($C16="(1,2) DG 24:0",('Données brutes POS (Area)'!BK16/('Données brutes POS (Area)'!BK$3+'Données brutes POS (Area)'!BK$17)*50),IF($C16="CAR d3-18:1",('Données brutes POS (Area)'!BK16/('Données brutes POS (Area)'!BK$28)*7.5)))</f>
        <v>0.23668734634827254</v>
      </c>
      <c r="BM16" s="43">
        <f>IF($C16="(1,2) DG 24:0",('Données brutes POS (Area)'!BL16/('Données brutes POS (Area)'!BL$3+'Données brutes POS (Area)'!BL$17)*50),IF($C16="CAR d3-18:1",('Données brutes POS (Area)'!BL16/('Données brutes POS (Area)'!BL$28)*7.5)))</f>
        <v>0.29651560301756996</v>
      </c>
      <c r="BN16" s="43">
        <f>IF($C16="(1,2) DG 24:0",('Données brutes POS (Area)'!BM16/('Données brutes POS (Area)'!BM$3+'Données brutes POS (Area)'!BM$17)*50),IF($C16="CAR d3-18:1",('Données brutes POS (Area)'!BM16/('Données brutes POS (Area)'!BM$28)*7.5)))</f>
        <v>6.0448940370115729E-2</v>
      </c>
      <c r="BO16" s="43">
        <f>IF($C16="(1,2) DG 24:0",('Données brutes POS (Area)'!BN16/('Données brutes POS (Area)'!BN$3+'Données brutes POS (Area)'!BN$17)*50),IF($C16="CAR d3-18:1",('Données brutes POS (Area)'!BN16/('Données brutes POS (Area)'!BN$28)*7.5)))</f>
        <v>4.7603873100616367E-2</v>
      </c>
      <c r="BP16" s="43">
        <f>IF($C16="(1,2) DG 24:0",('Données brutes POS (Area)'!BO16/('Données brutes POS (Area)'!BO$3+'Données brutes POS (Area)'!BO$17)*50),IF($C16="CAR d3-18:1",('Données brutes POS (Area)'!BO16/('Données brutes POS (Area)'!BO$28)*7.5)))</f>
        <v>0.11023048276170662</v>
      </c>
      <c r="BQ16" s="43">
        <f>IF($C16="(1,2) DG 24:0",('Données brutes POS (Area)'!BP16/('Données brutes POS (Area)'!BP$3+'Données brutes POS (Area)'!BP$17)*50),IF($C16="CAR d3-18:1",('Données brutes POS (Area)'!BP16/('Données brutes POS (Area)'!BP$28)*7.5)))</f>
        <v>5.0257829882840221E-2</v>
      </c>
    </row>
    <row r="17" spans="1:69" x14ac:dyDescent="0.25">
      <c r="A17" s="14" t="s">
        <v>3</v>
      </c>
      <c r="B17" s="14" t="s">
        <v>14</v>
      </c>
      <c r="C17" s="8" t="s">
        <v>2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</row>
    <row r="18" spans="1:69" x14ac:dyDescent="0.25">
      <c r="A18" s="9" t="s">
        <v>3</v>
      </c>
      <c r="B18" s="15" t="s">
        <v>15</v>
      </c>
      <c r="C18" s="10" t="s">
        <v>2</v>
      </c>
      <c r="D18" s="43">
        <f>IF($C18="(1,2) DG 24:0",('Données brutes POS (Area)'!C18/('Données brutes POS (Area)'!C$3+'Données brutes POS (Area)'!C$17)*50),IF($C18="CAR d3-18:1",('Données brutes POS (Area)'!C16/('Données brutes POS (Area)'!C$28)*7.5)))</f>
        <v>5.6812857953665953E-2</v>
      </c>
      <c r="E18" s="43" t="s">
        <v>326</v>
      </c>
      <c r="F18" s="43" t="s">
        <v>326</v>
      </c>
      <c r="G18" s="43" t="s">
        <v>326</v>
      </c>
      <c r="H18" s="43" t="s">
        <v>326</v>
      </c>
      <c r="I18" s="43">
        <f>IF($C18="(1,2) DG 24:0",('Données brutes POS (Area)'!H18/('Données brutes POS (Area)'!H$3+'Données brutes POS (Area)'!H$17)*50),IF($C18="CAR d3-18:1",('Données brutes POS (Area)'!H16/('Données brutes POS (Area)'!H$28)*7.5)))</f>
        <v>0.14102413407109363</v>
      </c>
      <c r="J18" s="43">
        <f>IF($C18="(1,2) DG 24:0",('Données brutes POS (Area)'!I18/('Données brutes POS (Area)'!I$3+'Données brutes POS (Area)'!I$17)*50),IF($C18="CAR d3-18:1",('Données brutes POS (Area)'!I16/('Données brutes POS (Area)'!I$28)*7.5)))</f>
        <v>0.18045252782098942</v>
      </c>
      <c r="K18" s="43" t="s">
        <v>326</v>
      </c>
      <c r="L18" s="43" t="s">
        <v>326</v>
      </c>
      <c r="M18" s="43">
        <f>IF($C18="(1,2) DG 24:0",('Données brutes POS (Area)'!L18/('Données brutes POS (Area)'!L$3+'Données brutes POS (Area)'!L$17)*50),IF($C18="CAR d3-18:1",('Données brutes POS (Area)'!L16/('Données brutes POS (Area)'!L$28)*7.5)))</f>
        <v>7.4628476372507732E-2</v>
      </c>
      <c r="N18" s="43" t="s">
        <v>326</v>
      </c>
      <c r="O18" s="43">
        <f>IF($C18="(1,2) DG 24:0",('Données brutes POS (Area)'!N18/('Données brutes POS (Area)'!N$3+'Données brutes POS (Area)'!N$17)*50),IF($C18="CAR d3-18:1",('Données brutes POS (Area)'!N16/('Données brutes POS (Area)'!N$28)*7.5)))</f>
        <v>7.8267521744497373E-2</v>
      </c>
      <c r="P18" s="43">
        <f>IF($C18="(1,2) DG 24:0",('Données brutes POS (Area)'!O18/('Données brutes POS (Area)'!O$3+'Données brutes POS (Area)'!O$17)*50),IF($C18="CAR d3-18:1",('Données brutes POS (Area)'!O16/('Données brutes POS (Area)'!O$28)*7.5)))</f>
        <v>0.12207906468512024</v>
      </c>
      <c r="Q18" s="43">
        <f>IF($C18="(1,2) DG 24:0",('Données brutes POS (Area)'!P18/('Données brutes POS (Area)'!P$3+'Données brutes POS (Area)'!P$17)*50),IF($C18="CAR d3-18:1",('Données brutes POS (Area)'!P16/('Données brutes POS (Area)'!P$28)*7.5)))</f>
        <v>0.10309976740924258</v>
      </c>
      <c r="R18" s="43">
        <f>IF($C18="(1,2) DG 24:0",('Données brutes POS (Area)'!Q18/('Données brutes POS (Area)'!Q$3+'Données brutes POS (Area)'!Q$17)*50),IF($C18="CAR d3-18:1",('Données brutes POS (Area)'!Q16/('Données brutes POS (Area)'!Q$28)*7.5)))</f>
        <v>0.10689444166206973</v>
      </c>
      <c r="S18" s="43" t="s">
        <v>326</v>
      </c>
      <c r="T18" s="43">
        <f>IF($C18="(1,2) DG 24:0",('Données brutes POS (Area)'!S18/('Données brutes POS (Area)'!S$3+'Données brutes POS (Area)'!S$17)*50),IF($C18="CAR d3-18:1",('Données brutes POS (Area)'!S16/('Données brutes POS (Area)'!S$28)*7.5)))</f>
        <v>0.10475282505342685</v>
      </c>
      <c r="U18" s="43" t="s">
        <v>326</v>
      </c>
      <c r="V18" s="43" t="s">
        <v>326</v>
      </c>
      <c r="W18" s="43">
        <f>IF($C18="(1,2) DG 24:0",('Données brutes POS (Area)'!V18/('Données brutes POS (Area)'!V$3+'Données brutes POS (Area)'!V$17)*50),IF($C18="CAR d3-18:1",('Données brutes POS (Area)'!V16/('Données brutes POS (Area)'!V$28)*7.5)))</f>
        <v>6.0769572749917122E-2</v>
      </c>
      <c r="X18" s="43" t="s">
        <v>326</v>
      </c>
      <c r="Y18" s="43">
        <f>IF($C18="(1,2) DG 24:0",('Données brutes POS (Area)'!X18/('Données brutes POS (Area)'!X$3+'Données brutes POS (Area)'!X$17)*50),IF($C18="CAR d3-18:1",('Données brutes POS (Area)'!X16/('Données brutes POS (Area)'!X$28)*7.5)))</f>
        <v>3.8245525977903913E-2</v>
      </c>
      <c r="Z18" s="43">
        <f>IF($C18="(1,2) DG 24:0",('Données brutes POS (Area)'!Y18/('Données brutes POS (Area)'!Y$3+'Données brutes POS (Area)'!Y$17)*50),IF($C18="CAR d3-18:1",('Données brutes POS (Area)'!Y16/('Données brutes POS (Area)'!Y$28)*7.5)))</f>
        <v>0.12952287205340859</v>
      </c>
      <c r="AA18" s="43">
        <f>IF($C18="(1,2) DG 24:0",('Données brutes POS (Area)'!Z18/('Données brutes POS (Area)'!Z$3+'Données brutes POS (Area)'!Z$17)*50),IF($C18="CAR d3-18:1",('Données brutes POS (Area)'!Z16/('Données brutes POS (Area)'!Z$28)*7.5)))</f>
        <v>0.14407506917276294</v>
      </c>
      <c r="AB18" s="43">
        <f>IF($C18="(1,2) DG 24:0",('Données brutes POS (Area)'!AA18/('Données brutes POS (Area)'!AA$3+'Données brutes POS (Area)'!AA$17)*50),IF($C18="CAR d3-18:1",('Données brutes POS (Area)'!AA16/('Données brutes POS (Area)'!AA$28)*7.5)))</f>
        <v>4.1671487366187442E-2</v>
      </c>
      <c r="AC18" s="43">
        <f>IF($C18="(1,2) DG 24:0",('Données brutes POS (Area)'!AB18/('Données brutes POS (Area)'!AB$3+'Données brutes POS (Area)'!AB$17)*50),IF($C18="CAR d3-18:1",('Données brutes POS (Area)'!AB16/('Données brutes POS (Area)'!AB$28)*7.5)))</f>
        <v>0.17751485937397024</v>
      </c>
      <c r="AD18" s="43">
        <f>IF($C18="(1,2) DG 24:0",('Données brutes POS (Area)'!AC18/('Données brutes POS (Area)'!AC$3+'Données brutes POS (Area)'!AC$17)*50),IF($C18="CAR d3-18:1",('Données brutes POS (Area)'!AC16/('Données brutes POS (Area)'!AC$28)*7.5)))</f>
        <v>0.40268350796510144</v>
      </c>
      <c r="AE18" s="43" t="s">
        <v>326</v>
      </c>
      <c r="AF18" s="43">
        <f>IF($C18="(1,2) DG 24:0",('Données brutes POS (Area)'!AE18/('Données brutes POS (Area)'!AE$3+'Données brutes POS (Area)'!AE$17)*50),IF($C18="CAR d3-18:1",('Données brutes POS (Area)'!AE16/('Données brutes POS (Area)'!AE$28)*7.5)))</f>
        <v>0.12364242251097764</v>
      </c>
      <c r="AG18" s="43">
        <f>IF($C18="(1,2) DG 24:0",('Données brutes POS (Area)'!AF18/('Données brutes POS (Area)'!AF$3+'Données brutes POS (Area)'!AF$17)*50),IF($C18="CAR d3-18:1",('Données brutes POS (Area)'!AF16/('Données brutes POS (Area)'!AF$28)*7.5)))</f>
        <v>0.1141162482001679</v>
      </c>
      <c r="AH18" s="43">
        <f>IF($C18="(1,2) DG 24:0",('Données brutes POS (Area)'!AG18/('Données brutes POS (Area)'!AG$3+'Données brutes POS (Area)'!AG$17)*50),IF($C18="CAR d3-18:1",('Données brutes POS (Area)'!AG16/('Données brutes POS (Area)'!AG$28)*7.5)))</f>
        <v>7.3065476511829014E-2</v>
      </c>
      <c r="AI18" s="43">
        <f>IF($C18="(1,2) DG 24:0",('Données brutes POS (Area)'!AH18/('Données brutes POS (Area)'!AH$3+'Données brutes POS (Area)'!AH$17)*50),IF($C18="CAR d3-18:1",('Données brutes POS (Area)'!AH16/('Données brutes POS (Area)'!AH$28)*7.5)))</f>
        <v>0.12416857661455649</v>
      </c>
      <c r="AJ18" s="43">
        <f>IF($C18="(1,2) DG 24:0",('Données brutes POS (Area)'!AI18/('Données brutes POS (Area)'!AI$3+'Données brutes POS (Area)'!AI$17)*50),IF($C18="CAR d3-18:1",('Données brutes POS (Area)'!AI16/('Données brutes POS (Area)'!AI$28)*7.5)))</f>
        <v>6.7047330460159496E-2</v>
      </c>
      <c r="AK18" s="43">
        <f>IF($C18="(1,2) DG 24:0",('Données brutes POS (Area)'!AJ18/('Données brutes POS (Area)'!AJ$3+'Données brutes POS (Area)'!AJ$17)*50),IF($C18="CAR d3-18:1",('Données brutes POS (Area)'!AJ16/('Données brutes POS (Area)'!AJ$28)*7.5)))</f>
        <v>5.8676953016332224E-2</v>
      </c>
      <c r="AL18" s="43">
        <f>IF($C18="(1,2) DG 24:0",('Données brutes POS (Area)'!AK18/('Données brutes POS (Area)'!AK$3+'Données brutes POS (Area)'!AK$17)*50),IF($C18="CAR d3-18:1",('Données brutes POS (Area)'!AK16/('Données brutes POS (Area)'!AK$28)*7.5)))</f>
        <v>5.855072495621215E-2</v>
      </c>
      <c r="AM18" s="43">
        <f>IF($C18="(1,2) DG 24:0",('Données brutes POS (Area)'!AL18/('Données brutes POS (Area)'!AL$3+'Données brutes POS (Area)'!AL$17)*50),IF($C18="CAR d3-18:1",('Données brutes POS (Area)'!AL16/('Données brutes POS (Area)'!AL$28)*7.5)))</f>
        <v>0.25834789920990281</v>
      </c>
      <c r="AN18" s="43">
        <f>IF($C18="(1,2) DG 24:0",('Données brutes POS (Area)'!AM18/('Données brutes POS (Area)'!AM$3+'Données brutes POS (Area)'!AM$17)*50),IF($C18="CAR d3-18:1",('Données brutes POS (Area)'!AM16/('Données brutes POS (Area)'!AM$28)*7.5)))</f>
        <v>0.28454776194596682</v>
      </c>
      <c r="AO18" s="43">
        <f>IF($C18="(1,2) DG 24:0",('Données brutes POS (Area)'!AN18/('Données brutes POS (Area)'!AN$3+'Données brutes POS (Area)'!AN$17)*50),IF($C18="CAR d3-18:1",('Données brutes POS (Area)'!AN16/('Données brutes POS (Area)'!AN$28)*7.5)))</f>
        <v>0.3310197569951096</v>
      </c>
      <c r="AP18" s="43">
        <f>IF($C18="(1,2) DG 24:0",('Données brutes POS (Area)'!AO18/('Données brutes POS (Area)'!AO$3+'Données brutes POS (Area)'!AO$17)*50),IF($C18="CAR d3-18:1",('Données brutes POS (Area)'!AO16/('Données brutes POS (Area)'!AO$28)*7.5)))</f>
        <v>0.15127254794138342</v>
      </c>
      <c r="AQ18" s="43">
        <f>IF($C18="(1,2) DG 24:0",('Données brutes POS (Area)'!AP18/('Données brutes POS (Area)'!AP$3+'Données brutes POS (Area)'!AP$17)*50),IF($C18="CAR d3-18:1",('Données brutes POS (Area)'!AP16/('Données brutes POS (Area)'!AP$28)*7.5)))</f>
        <v>9.1647669450998448E-2</v>
      </c>
      <c r="AR18" s="43">
        <f>IF($C18="(1,2) DG 24:0",('Données brutes POS (Area)'!AQ18/('Données brutes POS (Area)'!AQ$3+'Données brutes POS (Area)'!AQ$17)*50),IF($C18="CAR d3-18:1",('Données brutes POS (Area)'!AQ16/('Données brutes POS (Area)'!AQ$28)*7.5)))</f>
        <v>1.1590552251763766</v>
      </c>
      <c r="AS18" s="43">
        <f>IF($C18="(1,2) DG 24:0",('Données brutes POS (Area)'!AR18/('Données brutes POS (Area)'!AR$3+'Données brutes POS (Area)'!AR$17)*50),IF($C18="CAR d3-18:1",('Données brutes POS (Area)'!AR16/('Données brutes POS (Area)'!AR$28)*7.5)))</f>
        <v>0.35630251489804321</v>
      </c>
      <c r="AT18" s="43">
        <f>IF($C18="(1,2) DG 24:0",('Données brutes POS (Area)'!AS18/('Données brutes POS (Area)'!AS$3+'Données brutes POS (Area)'!AS$17)*50),IF($C18="CAR d3-18:1",('Données brutes POS (Area)'!AS16/('Données brutes POS (Area)'!AS$28)*7.5)))</f>
        <v>8.8728225641323891E-2</v>
      </c>
      <c r="AU18" s="43">
        <f>IF($C18="(1,2) DG 24:0",('Données brutes POS (Area)'!AT18/('Données brutes POS (Area)'!AT$3+'Données brutes POS (Area)'!AT$17)*50),IF($C18="CAR d3-18:1",('Données brutes POS (Area)'!AT16/('Données brutes POS (Area)'!AT$28)*7.5)))</f>
        <v>0.22551666119835853</v>
      </c>
      <c r="AV18" s="43">
        <f>IF($C18="(1,2) DG 24:0",('Données brutes POS (Area)'!AU18/('Données brutes POS (Area)'!AU$3+'Données brutes POS (Area)'!AU$17)*50),IF($C18="CAR d3-18:1",('Données brutes POS (Area)'!AU16/('Données brutes POS (Area)'!AU$28)*7.5)))</f>
        <v>0.1642736527313664</v>
      </c>
      <c r="AW18" s="43">
        <f>IF($C18="(1,2) DG 24:0",('Données brutes POS (Area)'!AV18/('Données brutes POS (Area)'!AV$3+'Données brutes POS (Area)'!AV$17)*50),IF($C18="CAR d3-18:1",('Données brutes POS (Area)'!AV16/('Données brutes POS (Area)'!AV$28)*7.5)))</f>
        <v>0.25403316596333569</v>
      </c>
      <c r="AX18" s="43">
        <f>IF($C18="(1,2) DG 24:0",('Données brutes POS (Area)'!AW18/('Données brutes POS (Area)'!AW$3+'Données brutes POS (Area)'!AW$17)*50),IF($C18="CAR d3-18:1",('Données brutes POS (Area)'!AW16/('Données brutes POS (Area)'!AW$28)*7.5)))</f>
        <v>0.32376668363069494</v>
      </c>
      <c r="AY18" s="43">
        <f>IF($C18="(1,2) DG 24:0",('Données brutes POS (Area)'!AX18/('Données brutes POS (Area)'!AX$3+'Données brutes POS (Area)'!AX$17)*50),IF($C18="CAR d3-18:1",('Données brutes POS (Area)'!AX16/('Données brutes POS (Area)'!AX$28)*7.5)))</f>
        <v>0.38203044398608604</v>
      </c>
      <c r="AZ18" s="43">
        <f>IF($C18="(1,2) DG 24:0",('Données brutes POS (Area)'!AY18/('Données brutes POS (Area)'!AY$3+'Données brutes POS (Area)'!AY$17)*50),IF($C18="CAR d3-18:1",('Données brutes POS (Area)'!AY16/('Données brutes POS (Area)'!AY$28)*7.5)))</f>
        <v>0.76166147452967614</v>
      </c>
      <c r="BA18" s="43">
        <f>IF($C18="(1,2) DG 24:0",('Données brutes POS (Area)'!AZ18/('Données brutes POS (Area)'!AZ$3+'Données brutes POS (Area)'!AZ$17)*50),IF($C18="CAR d3-18:1",('Données brutes POS (Area)'!AZ16/('Données brutes POS (Area)'!AZ$28)*7.5)))</f>
        <v>1.245362052292935</v>
      </c>
      <c r="BB18" s="43">
        <f>IF($C18="(1,2) DG 24:0",('Données brutes POS (Area)'!BA18/('Données brutes POS (Area)'!BA$3+'Données brutes POS (Area)'!BA$17)*50),IF($C18="CAR d3-18:1",('Données brutes POS (Area)'!BA16/('Données brutes POS (Area)'!BA$28)*7.5)))</f>
        <v>0.30853590962564542</v>
      </c>
      <c r="BC18" s="43">
        <f>IF($C18="(1,2) DG 24:0",('Données brutes POS (Area)'!BB18/('Données brutes POS (Area)'!BB$3+'Données brutes POS (Area)'!BB$17)*50),IF($C18="CAR d3-18:1",('Données brutes POS (Area)'!BB16/('Données brutes POS (Area)'!BB$28)*7.5)))</f>
        <v>0.38577646392343778</v>
      </c>
      <c r="BD18" s="43">
        <f>IF($C18="(1,2) DG 24:0",('Données brutes POS (Area)'!BC18/('Données brutes POS (Area)'!BC$3+'Données brutes POS (Area)'!BC$17)*50),IF($C18="CAR d3-18:1",('Données brutes POS (Area)'!BC16/('Données brutes POS (Area)'!BC$28)*7.5)))</f>
        <v>1.0826165287896226</v>
      </c>
      <c r="BE18" s="43">
        <f>IF($C18="(1,2) DG 24:0",('Données brutes POS (Area)'!BD18/('Données brutes POS (Area)'!BD$3+'Données brutes POS (Area)'!BD$17)*50),IF($C18="CAR d3-18:1",('Données brutes POS (Area)'!BD16/('Données brutes POS (Area)'!BD$28)*7.5)))</f>
        <v>0.11298262469016823</v>
      </c>
      <c r="BF18" s="43">
        <f>IF($C18="(1,2) DG 24:0",('Données brutes POS (Area)'!BE18/('Données brutes POS (Area)'!BE$3+'Données brutes POS (Area)'!BE$17)*50),IF($C18="CAR d3-18:1",('Données brutes POS (Area)'!BE16/('Données brutes POS (Area)'!BE$28)*7.5)))</f>
        <v>9.4131322241073082E-2</v>
      </c>
      <c r="BG18" s="43">
        <f>IF($C18="(1,2) DG 24:0",('Données brutes POS (Area)'!BF18/('Données brutes POS (Area)'!BF$3+'Données brutes POS (Area)'!BF$17)*50),IF($C18="CAR d3-18:1",('Données brutes POS (Area)'!BF16/('Données brutes POS (Area)'!BF$28)*7.5)))</f>
        <v>0.55806924093720012</v>
      </c>
      <c r="BH18" s="43">
        <f>IF($C18="(1,2) DG 24:0",('Données brutes POS (Area)'!BG18/('Données brutes POS (Area)'!BG$3+'Données brutes POS (Area)'!BG$17)*50),IF($C18="CAR d3-18:1",('Données brutes POS (Area)'!BG16/('Données brutes POS (Area)'!BG$28)*7.5)))</f>
        <v>0.16486027827606609</v>
      </c>
      <c r="BI18" s="43" t="s">
        <v>326</v>
      </c>
      <c r="BJ18" s="43">
        <f>IF($C18="(1,2) DG 24:0",('Données brutes POS (Area)'!BI18/('Données brutes POS (Area)'!BI$3+'Données brutes POS (Area)'!BI$17)*50),IF($C18="CAR d3-18:1",('Données brutes POS (Area)'!BI16/('Données brutes POS (Area)'!BI$28)*7.5)))</f>
        <v>0.19251866051984667</v>
      </c>
      <c r="BK18" s="43">
        <f>IF($C18="(1,2) DG 24:0",('Données brutes POS (Area)'!BJ18/('Données brutes POS (Area)'!BJ$3+'Données brutes POS (Area)'!BJ$17)*50),IF($C18="CAR d3-18:1",('Données brutes POS (Area)'!BJ16/('Données brutes POS (Area)'!BJ$28)*7.5)))</f>
        <v>0.98537913269880306</v>
      </c>
      <c r="BL18" s="43">
        <f>IF($C18="(1,2) DG 24:0",('Données brutes POS (Area)'!BK18/('Données brutes POS (Area)'!BK$3+'Données brutes POS (Area)'!BK$17)*50),IF($C18="CAR d3-18:1",('Données brutes POS (Area)'!BK16/('Données brutes POS (Area)'!BK$28)*7.5)))</f>
        <v>0.89847820210268847</v>
      </c>
      <c r="BM18" s="43">
        <f>IF($C18="(1,2) DG 24:0",('Données brutes POS (Area)'!BL18/('Données brutes POS (Area)'!BL$3+'Données brutes POS (Area)'!BL$17)*50),IF($C18="CAR d3-18:1",('Données brutes POS (Area)'!BL16/('Données brutes POS (Area)'!BL$28)*7.5)))</f>
        <v>0.16814202965324243</v>
      </c>
      <c r="BN18" s="43">
        <f>IF($C18="(1,2) DG 24:0",('Données brutes POS (Area)'!BM18/('Données brutes POS (Area)'!BM$3+'Données brutes POS (Area)'!BM$17)*50),IF($C18="CAR d3-18:1",('Données brutes POS (Area)'!BM16/('Données brutes POS (Area)'!BM$28)*7.5)))</f>
        <v>0.31863240638581403</v>
      </c>
      <c r="BO18" s="43">
        <f>IF($C18="(1,2) DG 24:0",('Données brutes POS (Area)'!BN18/('Données brutes POS (Area)'!BN$3+'Données brutes POS (Area)'!BN$17)*50),IF($C18="CAR d3-18:1",('Données brutes POS (Area)'!BN16/('Données brutes POS (Area)'!BN$28)*7.5)))</f>
        <v>8.9571551933855742E-2</v>
      </c>
      <c r="BP18" s="43">
        <f>IF($C18="(1,2) DG 24:0",('Données brutes POS (Area)'!BO18/('Données brutes POS (Area)'!BO$3+'Données brutes POS (Area)'!BO$17)*50),IF($C18="CAR d3-18:1",('Données brutes POS (Area)'!BO16/('Données brutes POS (Area)'!BO$28)*7.5)))</f>
        <v>0.22562903883460206</v>
      </c>
      <c r="BQ18" s="43">
        <f>IF($C18="(1,2) DG 24:0",('Données brutes POS (Area)'!BP18/('Données brutes POS (Area)'!BP$3+'Données brutes POS (Area)'!BP$17)*50),IF($C18="CAR d3-18:1",('Données brutes POS (Area)'!BP16/('Données brutes POS (Area)'!BP$28)*7.5)))</f>
        <v>0.39265538428172586</v>
      </c>
    </row>
    <row r="19" spans="1:69" x14ac:dyDescent="0.25">
      <c r="A19" s="11" t="s">
        <v>3</v>
      </c>
      <c r="B19" s="16" t="s">
        <v>16</v>
      </c>
      <c r="C19" s="12" t="s">
        <v>2</v>
      </c>
      <c r="D19" s="44" t="s">
        <v>326</v>
      </c>
      <c r="E19" s="44" t="s">
        <v>326</v>
      </c>
      <c r="F19" s="44" t="s">
        <v>326</v>
      </c>
      <c r="G19" s="44" t="s">
        <v>326</v>
      </c>
      <c r="H19" s="44" t="s">
        <v>326</v>
      </c>
      <c r="I19" s="44">
        <f>IF($C19="(1,2) DG 24:0",('Données brutes POS (Area)'!H19/('Données brutes POS (Area)'!H$3+'Données brutes POS (Area)'!H$17)*50),IF($C19="CAR d3-18:1",('Données brutes POS (Area)'!H17/('Données brutes POS (Area)'!H$28)*7.5)))</f>
        <v>6.6291788467530394E-2</v>
      </c>
      <c r="J19" s="44">
        <f>IF($C19="(1,2) DG 24:0",('Données brutes POS (Area)'!I19/('Données brutes POS (Area)'!I$3+'Données brutes POS (Area)'!I$17)*50),IF($C19="CAR d3-18:1",('Données brutes POS (Area)'!I17/('Données brutes POS (Area)'!I$28)*7.5)))</f>
        <v>8.6645682117884551E-2</v>
      </c>
      <c r="K19" s="44" t="s">
        <v>326</v>
      </c>
      <c r="L19" s="44" t="s">
        <v>326</v>
      </c>
      <c r="M19" s="44">
        <f>IF($C19="(1,2) DG 24:0",('Données brutes POS (Area)'!L19/('Données brutes POS (Area)'!L$3+'Données brutes POS (Area)'!L$17)*50),IF($C19="CAR d3-18:1",('Données brutes POS (Area)'!L17/('Données brutes POS (Area)'!L$28)*7.5)))</f>
        <v>3.9768015630579405E-2</v>
      </c>
      <c r="N19" s="44" t="s">
        <v>326</v>
      </c>
      <c r="O19" s="44">
        <f>IF($C19="(1,2) DG 24:0",('Données brutes POS (Area)'!N19/('Données brutes POS (Area)'!N$3+'Données brutes POS (Area)'!N$17)*50),IF($C19="CAR d3-18:1",('Données brutes POS (Area)'!N17/('Données brutes POS (Area)'!N$28)*7.5)))</f>
        <v>5.3274794574144239E-2</v>
      </c>
      <c r="P19" s="44">
        <f>IF($C19="(1,2) DG 24:0",('Données brutes POS (Area)'!O19/('Données brutes POS (Area)'!O$3+'Données brutes POS (Area)'!O$17)*50),IF($C19="CAR d3-18:1",('Données brutes POS (Area)'!O17/('Données brutes POS (Area)'!O$28)*7.5)))</f>
        <v>4.8073572331222676E-2</v>
      </c>
      <c r="Q19" s="44">
        <f>IF($C19="(1,2) DG 24:0",('Données brutes POS (Area)'!P19/('Données brutes POS (Area)'!P$3+'Données brutes POS (Area)'!P$17)*50),IF($C19="CAR d3-18:1",('Données brutes POS (Area)'!P17/('Données brutes POS (Area)'!P$28)*7.5)))</f>
        <v>4.2370692791268698E-2</v>
      </c>
      <c r="R19" s="44">
        <f>IF($C19="(1,2) DG 24:0",('Données brutes POS (Area)'!Q19/('Données brutes POS (Area)'!Q$3+'Données brutes POS (Area)'!Q$17)*50),IF($C19="CAR d3-18:1",('Données brutes POS (Area)'!Q17/('Données brutes POS (Area)'!Q$28)*7.5)))</f>
        <v>6.6142751129646293E-2</v>
      </c>
      <c r="S19" s="44" t="s">
        <v>326</v>
      </c>
      <c r="T19" s="44">
        <f>IF($C19="(1,2) DG 24:0",('Données brutes POS (Area)'!S19/('Données brutes POS (Area)'!S$3+'Données brutes POS (Area)'!S$17)*50),IF($C19="CAR d3-18:1",('Données brutes POS (Area)'!S17/('Données brutes POS (Area)'!S$28)*7.5)))</f>
        <v>5.096308295667331E-2</v>
      </c>
      <c r="U19" s="44" t="s">
        <v>326</v>
      </c>
      <c r="V19" s="44" t="s">
        <v>326</v>
      </c>
      <c r="W19" s="44" t="s">
        <v>326</v>
      </c>
      <c r="X19" s="44" t="s">
        <v>326</v>
      </c>
      <c r="Y19" s="44" t="s">
        <v>326</v>
      </c>
      <c r="Z19" s="44">
        <f>IF($C19="(1,2) DG 24:0",('Données brutes POS (Area)'!Y19/('Données brutes POS (Area)'!Y$3+'Données brutes POS (Area)'!Y$17)*50),IF($C19="CAR d3-18:1",('Données brutes POS (Area)'!Y17/('Données brutes POS (Area)'!Y$28)*7.5)))</f>
        <v>5.8813522562016822E-2</v>
      </c>
      <c r="AA19" s="44">
        <f>IF($C19="(1,2) DG 24:0",('Données brutes POS (Area)'!Z19/('Données brutes POS (Area)'!Z$3+'Données brutes POS (Area)'!Z$17)*50),IF($C19="CAR d3-18:1",('Données brutes POS (Area)'!Z17/('Données brutes POS (Area)'!Z$28)*7.5)))</f>
        <v>6.5595912303771986E-2</v>
      </c>
      <c r="AB19" s="44" t="s">
        <v>326</v>
      </c>
      <c r="AC19" s="44">
        <f>IF($C19="(1,2) DG 24:0",('Données brutes POS (Area)'!AB19/('Données brutes POS (Area)'!AB$3+'Données brutes POS (Area)'!AB$17)*50),IF($C19="CAR d3-18:1",('Données brutes POS (Area)'!AB17/('Données brutes POS (Area)'!AB$28)*7.5)))</f>
        <v>4.8227537611437221E-2</v>
      </c>
      <c r="AD19" s="44">
        <f>IF($C19="(1,2) DG 24:0",('Données brutes POS (Area)'!AC19/('Données brutes POS (Area)'!AC$3+'Données brutes POS (Area)'!AC$17)*50),IF($C19="CAR d3-18:1",('Données brutes POS (Area)'!AC17/('Données brutes POS (Area)'!AC$28)*7.5)))</f>
        <v>0.16107092297662207</v>
      </c>
      <c r="AE19" s="44" t="s">
        <v>326</v>
      </c>
      <c r="AF19" s="44">
        <f>IF($C19="(1,2) DG 24:0",('Données brutes POS (Area)'!AE19/('Données brutes POS (Area)'!AE$3+'Données brutes POS (Area)'!AE$17)*50),IF($C19="CAR d3-18:1",('Données brutes POS (Area)'!AE17/('Données brutes POS (Area)'!AE$28)*7.5)))</f>
        <v>7.0344631653330117E-2</v>
      </c>
      <c r="AG19" s="44">
        <f>IF($C19="(1,2) DG 24:0",('Données brutes POS (Area)'!AF19/('Données brutes POS (Area)'!AF$3+'Données brutes POS (Area)'!AF$17)*50),IF($C19="CAR d3-18:1",('Données brutes POS (Area)'!AF17/('Données brutes POS (Area)'!AF$28)*7.5)))</f>
        <v>5.915042667669751E-2</v>
      </c>
      <c r="AH19" s="44">
        <f>IF($C19="(1,2) DG 24:0",('Données brutes POS (Area)'!AG19/('Données brutes POS (Area)'!AG$3+'Données brutes POS (Area)'!AG$17)*50),IF($C19="CAR d3-18:1",('Données brutes POS (Area)'!AG17/('Données brutes POS (Area)'!AG$28)*7.5)))</f>
        <v>4.2487605722253748E-2</v>
      </c>
      <c r="AI19" s="44">
        <f>IF($C19="(1,2) DG 24:0",('Données brutes POS (Area)'!AH19/('Données brutes POS (Area)'!AH$3+'Données brutes POS (Area)'!AH$17)*50),IF($C19="CAR d3-18:1",('Données brutes POS (Area)'!AH17/('Données brutes POS (Area)'!AH$28)*7.5)))</f>
        <v>5.4865123954616568E-2</v>
      </c>
      <c r="AJ19" s="44">
        <f>IF($C19="(1,2) DG 24:0",('Données brutes POS (Area)'!AI19/('Données brutes POS (Area)'!AI$3+'Données brutes POS (Area)'!AI$17)*50),IF($C19="CAR d3-18:1",('Données brutes POS (Area)'!AI17/('Données brutes POS (Area)'!AI$28)*7.5)))</f>
        <v>3.0424224293771732E-2</v>
      </c>
      <c r="AK19" s="44" t="s">
        <v>326</v>
      </c>
      <c r="AL19" s="44" t="s">
        <v>326</v>
      </c>
      <c r="AM19" s="44">
        <f>IF($C19="(1,2) DG 24:0",('Données brutes POS (Area)'!AL19/('Données brutes POS (Area)'!AL$3+'Données brutes POS (Area)'!AL$17)*50),IF($C19="CAR d3-18:1",('Données brutes POS (Area)'!AL17/('Données brutes POS (Area)'!AL$28)*7.5)))</f>
        <v>0.16706575332983017</v>
      </c>
      <c r="AN19" s="44">
        <f>IF($C19="(1,2) DG 24:0",('Données brutes POS (Area)'!AM19/('Données brutes POS (Area)'!AM$3+'Données brutes POS (Area)'!AM$17)*50),IF($C19="CAR d3-18:1",('Données brutes POS (Area)'!AM17/('Données brutes POS (Area)'!AM$28)*7.5)))</f>
        <v>9.1983545751571222E-2</v>
      </c>
      <c r="AO19" s="44">
        <f>IF($C19="(1,2) DG 24:0",('Données brutes POS (Area)'!AN19/('Données brutes POS (Area)'!AN$3+'Données brutes POS (Area)'!AN$17)*50),IF($C19="CAR d3-18:1",('Données brutes POS (Area)'!AN17/('Données brutes POS (Area)'!AN$28)*7.5)))</f>
        <v>0.11943522106661447</v>
      </c>
      <c r="AP19" s="44">
        <f>IF($C19="(1,2) DG 24:0",('Données brutes POS (Area)'!AO19/('Données brutes POS (Area)'!AO$3+'Données brutes POS (Area)'!AO$17)*50),IF($C19="CAR d3-18:1",('Données brutes POS (Area)'!AO17/('Données brutes POS (Area)'!AO$28)*7.5)))</f>
        <v>7.6641060841824843E-2</v>
      </c>
      <c r="AQ19" s="44">
        <f>IF($C19="(1,2) DG 24:0",('Données brutes POS (Area)'!AP19/('Données brutes POS (Area)'!AP$3+'Données brutes POS (Area)'!AP$17)*50),IF($C19="CAR d3-18:1",('Données brutes POS (Area)'!AP17/('Données brutes POS (Area)'!AP$28)*7.5)))</f>
        <v>6.3994695090145451E-2</v>
      </c>
      <c r="AR19" s="44">
        <f>IF($C19="(1,2) DG 24:0",('Données brutes POS (Area)'!AQ19/('Données brutes POS (Area)'!AQ$3+'Données brutes POS (Area)'!AQ$17)*50),IF($C19="CAR d3-18:1",('Données brutes POS (Area)'!AQ17/('Données brutes POS (Area)'!AQ$28)*7.5)))</f>
        <v>0.44318504076323179</v>
      </c>
      <c r="AS19" s="44">
        <f>IF($C19="(1,2) DG 24:0",('Données brutes POS (Area)'!AR19/('Données brutes POS (Area)'!AR$3+'Données brutes POS (Area)'!AR$17)*50),IF($C19="CAR d3-18:1",('Données brutes POS (Area)'!AR17/('Données brutes POS (Area)'!AR$28)*7.5)))</f>
        <v>0.19352746326252152</v>
      </c>
      <c r="AT19" s="44" t="s">
        <v>326</v>
      </c>
      <c r="AU19" s="44">
        <f>IF($C19="(1,2) DG 24:0",('Données brutes POS (Area)'!AT19/('Données brutes POS (Area)'!AT$3+'Données brutes POS (Area)'!AT$17)*50),IF($C19="CAR d3-18:1",('Données brutes POS (Area)'!AT17/('Données brutes POS (Area)'!AT$28)*7.5)))</f>
        <v>8.7390550945111944E-2</v>
      </c>
      <c r="AV19" s="44">
        <f>IF($C19="(1,2) DG 24:0",('Données brutes POS (Area)'!AU19/('Données brutes POS (Area)'!AU$3+'Données brutes POS (Area)'!AU$17)*50),IF($C19="CAR d3-18:1",('Données brutes POS (Area)'!AU17/('Données brutes POS (Area)'!AU$28)*7.5)))</f>
        <v>0.14621874534277451</v>
      </c>
      <c r="AW19" s="44">
        <f>IF($C19="(1,2) DG 24:0",('Données brutes POS (Area)'!AV19/('Données brutes POS (Area)'!AV$3+'Données brutes POS (Area)'!AV$17)*50),IF($C19="CAR d3-18:1",('Données brutes POS (Area)'!AV17/('Données brutes POS (Area)'!AV$28)*7.5)))</f>
        <v>9.6801491610292931E-2</v>
      </c>
      <c r="AX19" s="44">
        <f>IF($C19="(1,2) DG 24:0",('Données brutes POS (Area)'!AW19/('Données brutes POS (Area)'!AW$3+'Données brutes POS (Area)'!AW$17)*50),IF($C19="CAR d3-18:1",('Données brutes POS (Area)'!AW17/('Données brutes POS (Area)'!AW$28)*7.5)))</f>
        <v>0.31958751544312042</v>
      </c>
      <c r="AY19" s="44">
        <f>IF($C19="(1,2) DG 24:0",('Données brutes POS (Area)'!AX19/('Données brutes POS (Area)'!AX$3+'Données brutes POS (Area)'!AX$17)*50),IF($C19="CAR d3-18:1",('Données brutes POS (Area)'!AX17/('Données brutes POS (Area)'!AX$28)*7.5)))</f>
        <v>0.23150854297698645</v>
      </c>
      <c r="AZ19" s="44">
        <f>IF($C19="(1,2) DG 24:0",('Données brutes POS (Area)'!AY19/('Données brutes POS (Area)'!AY$3+'Données brutes POS (Area)'!AY$17)*50),IF($C19="CAR d3-18:1",('Données brutes POS (Area)'!AY17/('Données brutes POS (Area)'!AY$28)*7.5)))</f>
        <v>0.29957518612154727</v>
      </c>
      <c r="BA19" s="44">
        <f>IF($C19="(1,2) DG 24:0",('Données brutes POS (Area)'!AZ19/('Données brutes POS (Area)'!AZ$3+'Données brutes POS (Area)'!AZ$17)*50),IF($C19="CAR d3-18:1",('Données brutes POS (Area)'!AZ17/('Données brutes POS (Area)'!AZ$28)*7.5)))</f>
        <v>0.41558999696100268</v>
      </c>
      <c r="BB19" s="44">
        <f>IF($C19="(1,2) DG 24:0",('Données brutes POS (Area)'!BA19/('Données brutes POS (Area)'!BA$3+'Données brutes POS (Area)'!BA$17)*50),IF($C19="CAR d3-18:1",('Données brutes POS (Area)'!BA17/('Données brutes POS (Area)'!BA$28)*7.5)))</f>
        <v>0.12752924834664667</v>
      </c>
      <c r="BC19" s="44">
        <f>IF($C19="(1,2) DG 24:0",('Données brutes POS (Area)'!BB19/('Données brutes POS (Area)'!BB$3+'Données brutes POS (Area)'!BB$17)*50),IF($C19="CAR d3-18:1",('Données brutes POS (Area)'!BB17/('Données brutes POS (Area)'!BB$28)*7.5)))</f>
        <v>0.26640607210524297</v>
      </c>
      <c r="BD19" s="44">
        <f>IF($C19="(1,2) DG 24:0",('Données brutes POS (Area)'!BC19/('Données brutes POS (Area)'!BC$3+'Données brutes POS (Area)'!BC$17)*50),IF($C19="CAR d3-18:1",('Données brutes POS (Area)'!BC17/('Données brutes POS (Area)'!BC$28)*7.5)))</f>
        <v>0.51231371344165089</v>
      </c>
      <c r="BE19" s="44">
        <f>IF($C19="(1,2) DG 24:0",('Données brutes POS (Area)'!BD19/('Données brutes POS (Area)'!BD$3+'Données brutes POS (Area)'!BD$17)*50),IF($C19="CAR d3-18:1",('Données brutes POS (Area)'!BD17/('Données brutes POS (Area)'!BD$28)*7.5)))</f>
        <v>7.9789030465202443E-2</v>
      </c>
      <c r="BF19" s="44">
        <f>IF($C19="(1,2) DG 24:0",('Données brutes POS (Area)'!BE19/('Données brutes POS (Area)'!BE$3+'Données brutes POS (Area)'!BE$17)*50),IF($C19="CAR d3-18:1",('Données brutes POS (Area)'!BE17/('Données brutes POS (Area)'!BE$28)*7.5)))</f>
        <v>5.3894739776681432E-2</v>
      </c>
      <c r="BG19" s="44">
        <f>IF($C19="(1,2) DG 24:0",('Données brutes POS (Area)'!BF19/('Données brutes POS (Area)'!BF$3+'Données brutes POS (Area)'!BF$17)*50),IF($C19="CAR d3-18:1",('Données brutes POS (Area)'!BF17/('Données brutes POS (Area)'!BF$28)*7.5)))</f>
        <v>0.2638601140868283</v>
      </c>
      <c r="BH19" s="44">
        <f>IF($C19="(1,2) DG 24:0",('Données brutes POS (Area)'!BG19/('Données brutes POS (Area)'!BG$3+'Données brutes POS (Area)'!BG$17)*50),IF($C19="CAR d3-18:1",('Données brutes POS (Area)'!BG17/('Données brutes POS (Area)'!BG$28)*7.5)))</f>
        <v>0.11813670169933872</v>
      </c>
      <c r="BI19" s="44" t="s">
        <v>326</v>
      </c>
      <c r="BJ19" s="44">
        <f>IF($C19="(1,2) DG 24:0",('Données brutes POS (Area)'!BI19/('Données brutes POS (Area)'!BI$3+'Données brutes POS (Area)'!BI$17)*50),IF($C19="CAR d3-18:1",('Données brutes POS (Area)'!BI17/('Données brutes POS (Area)'!BI$28)*7.5)))</f>
        <v>0.14061932778369901</v>
      </c>
      <c r="BK19" s="44">
        <f>IF($C19="(1,2) DG 24:0",('Données brutes POS (Area)'!BJ19/('Données brutes POS (Area)'!BJ$3+'Données brutes POS (Area)'!BJ$17)*50),IF($C19="CAR d3-18:1",('Données brutes POS (Area)'!BJ17/('Données brutes POS (Area)'!BJ$28)*7.5)))</f>
        <v>0.63822949345845881</v>
      </c>
      <c r="BL19" s="44">
        <f>IF($C19="(1,2) DG 24:0",('Données brutes POS (Area)'!BK19/('Données brutes POS (Area)'!BK$3+'Données brutes POS (Area)'!BK$17)*50),IF($C19="CAR d3-18:1",('Données brutes POS (Area)'!BK17/('Données brutes POS (Area)'!BK$28)*7.5)))</f>
        <v>0.63221027390867868</v>
      </c>
      <c r="BM19" s="44">
        <f>IF($C19="(1,2) DG 24:0",('Données brutes POS (Area)'!BL19/('Données brutes POS (Area)'!BL$3+'Données brutes POS (Area)'!BL$17)*50),IF($C19="CAR d3-18:1",('Données brutes POS (Area)'!BL17/('Données brutes POS (Area)'!BL$28)*7.5)))</f>
        <v>0.18057292512471435</v>
      </c>
      <c r="BN19" s="44">
        <f>IF($C19="(1,2) DG 24:0",('Données brutes POS (Area)'!BM19/('Données brutes POS (Area)'!BM$3+'Données brutes POS (Area)'!BM$17)*50),IF($C19="CAR d3-18:1",('Données brutes POS (Area)'!BM17/('Données brutes POS (Area)'!BM$28)*7.5)))</f>
        <v>0.140542170675235</v>
      </c>
      <c r="BO19" s="44">
        <f>IF($C19="(1,2) DG 24:0",('Données brutes POS (Area)'!BN19/('Données brutes POS (Area)'!BN$3+'Données brutes POS (Area)'!BN$17)*50),IF($C19="CAR d3-18:1",('Données brutes POS (Area)'!BN17/('Données brutes POS (Area)'!BN$28)*7.5)))</f>
        <v>4.532451817972185E-2</v>
      </c>
      <c r="BP19" s="44">
        <f>IF($C19="(1,2) DG 24:0",('Données brutes POS (Area)'!BO19/('Données brutes POS (Area)'!BO$3+'Données brutes POS (Area)'!BO$17)*50),IF($C19="CAR d3-18:1",('Données brutes POS (Area)'!BO17/('Données brutes POS (Area)'!BO$28)*7.5)))</f>
        <v>6.9222724318450793E-2</v>
      </c>
      <c r="BQ19" s="44">
        <f>IF($C19="(1,2) DG 24:0",('Données brutes POS (Area)'!BP19/('Données brutes POS (Area)'!BP$3+'Données brutes POS (Area)'!BP$17)*50),IF($C19="CAR d3-18:1",('Données brutes POS (Area)'!BP17/('Données brutes POS (Area)'!BP$28)*7.5)))</f>
        <v>0.14296809071916061</v>
      </c>
    </row>
    <row r="20" spans="1:69" x14ac:dyDescent="0.25">
      <c r="A20" s="9" t="s">
        <v>3</v>
      </c>
      <c r="B20" s="15" t="s">
        <v>17</v>
      </c>
      <c r="C20" s="10" t="s">
        <v>2</v>
      </c>
      <c r="D20" s="43">
        <f>IF($C20="(1,2) DG 24:0",('Données brutes POS (Area)'!C20/('Données brutes POS (Area)'!C$3+'Données brutes POS (Area)'!C$17)*50),IF($C20="CAR d3-18:1",('Données brutes POS (Area)'!C18/('Données brutes POS (Area)'!C$28)*7.5)))</f>
        <v>1.4749253134513183</v>
      </c>
      <c r="E20" s="43">
        <f>IF($C20="(1,2) DG 24:0",('Données brutes POS (Area)'!D20/('Données brutes POS (Area)'!D$3+'Données brutes POS (Area)'!D$17)*50),IF($C20="CAR d3-18:1",('Données brutes POS (Area)'!D18/('Données brutes POS (Area)'!D$28)*7.5)))</f>
        <v>0.18367370099671604</v>
      </c>
      <c r="F20" s="43">
        <f>IF($C20="(1,2) DG 24:0",('Données brutes POS (Area)'!E20/('Données brutes POS (Area)'!E$3+'Données brutes POS (Area)'!E$17)*50),IF($C20="CAR d3-18:1",('Données brutes POS (Area)'!E18/('Données brutes POS (Area)'!E$28)*7.5)))</f>
        <v>0.29830899785651566</v>
      </c>
      <c r="G20" s="43">
        <f>IF($C20="(1,2) DG 24:0",('Données brutes POS (Area)'!F20/('Données brutes POS (Area)'!F$3+'Données brutes POS (Area)'!F$17)*50),IF($C20="CAR d3-18:1",('Données brutes POS (Area)'!F18/('Données brutes POS (Area)'!F$28)*7.5)))</f>
        <v>0.35994559725518188</v>
      </c>
      <c r="H20" s="43">
        <f>IF($C20="(1,2) DG 24:0",('Données brutes POS (Area)'!G20/('Données brutes POS (Area)'!G$3+'Données brutes POS (Area)'!G$17)*50),IF($C20="CAR d3-18:1",('Données brutes POS (Area)'!G18/('Données brutes POS (Area)'!G$28)*7.5)))</f>
        <v>0.39568273552215083</v>
      </c>
      <c r="I20" s="43">
        <f>IF($C20="(1,2) DG 24:0",('Données brutes POS (Area)'!H20/('Données brutes POS (Area)'!H$3+'Données brutes POS (Area)'!H$17)*50),IF($C20="CAR d3-18:1",('Données brutes POS (Area)'!H18/('Données brutes POS (Area)'!H$28)*7.5)))</f>
        <v>1.4036695496700484</v>
      </c>
      <c r="J20" s="43">
        <f>IF($C20="(1,2) DG 24:0",('Données brutes POS (Area)'!I20/('Données brutes POS (Area)'!I$3+'Données brutes POS (Area)'!I$17)*50),IF($C20="CAR d3-18:1",('Données brutes POS (Area)'!I18/('Données brutes POS (Area)'!I$28)*7.5)))</f>
        <v>1.9523953039755884</v>
      </c>
      <c r="K20" s="43">
        <f>IF($C20="(1,2) DG 24:0",('Données brutes POS (Area)'!J20/('Données brutes POS (Area)'!J$3+'Données brutes POS (Area)'!J$17)*50),IF($C20="CAR d3-18:1",('Données brutes POS (Area)'!J18/('Données brutes POS (Area)'!J$28)*7.5)))</f>
        <v>0.2136641168563993</v>
      </c>
      <c r="L20" s="43">
        <f>IF($C20="(1,2) DG 24:0",('Données brutes POS (Area)'!K20/('Données brutes POS (Area)'!K$3+'Données brutes POS (Area)'!K$17)*50),IF($C20="CAR d3-18:1",('Données brutes POS (Area)'!K18/('Données brutes POS (Area)'!K$28)*7.5)))</f>
        <v>0.26069548935744791</v>
      </c>
      <c r="M20" s="43">
        <f>IF($C20="(1,2) DG 24:0",('Données brutes POS (Area)'!L20/('Données brutes POS (Area)'!L$3+'Données brutes POS (Area)'!L$17)*50),IF($C20="CAR d3-18:1",('Données brutes POS (Area)'!L18/('Données brutes POS (Area)'!L$28)*7.5)))</f>
        <v>1.404510067331793</v>
      </c>
      <c r="N20" s="43">
        <f>IF($C20="(1,2) DG 24:0",('Données brutes POS (Area)'!M20/('Données brutes POS (Area)'!M$3+'Données brutes POS (Area)'!M$17)*50),IF($C20="CAR d3-18:1",('Données brutes POS (Area)'!M18/('Données brutes POS (Area)'!M$28)*7.5)))</f>
        <v>0.1216843284050753</v>
      </c>
      <c r="O20" s="43">
        <f>IF($C20="(1,2) DG 24:0",('Données brutes POS (Area)'!N20/('Données brutes POS (Area)'!N$3+'Données brutes POS (Area)'!N$17)*50),IF($C20="CAR d3-18:1",('Données brutes POS (Area)'!N18/('Données brutes POS (Area)'!N$28)*7.5)))</f>
        <v>0.97931080284098748</v>
      </c>
      <c r="P20" s="43">
        <f>IF($C20="(1,2) DG 24:0",('Données brutes POS (Area)'!O20/('Données brutes POS (Area)'!O$3+'Données brutes POS (Area)'!O$17)*50),IF($C20="CAR d3-18:1",('Données brutes POS (Area)'!O18/('Données brutes POS (Area)'!O$28)*7.5)))</f>
        <v>1.258646299676119</v>
      </c>
      <c r="Q20" s="43">
        <f>IF($C20="(1,2) DG 24:0",('Données brutes POS (Area)'!P20/('Données brutes POS (Area)'!P$3+'Données brutes POS (Area)'!P$17)*50),IF($C20="CAR d3-18:1",('Données brutes POS (Area)'!P18/('Données brutes POS (Area)'!P$28)*7.5)))</f>
        <v>1.1405145794714562</v>
      </c>
      <c r="R20" s="43">
        <f>IF($C20="(1,2) DG 24:0",('Données brutes POS (Area)'!Q20/('Données brutes POS (Area)'!Q$3+'Données brutes POS (Area)'!Q$17)*50),IF($C20="CAR d3-18:1",('Données brutes POS (Area)'!Q18/('Données brutes POS (Area)'!Q$28)*7.5)))</f>
        <v>1.8741931858723841</v>
      </c>
      <c r="S20" s="43">
        <f>IF($C20="(1,2) DG 24:0",('Données brutes POS (Area)'!R20/('Données brutes POS (Area)'!R$3+'Données brutes POS (Area)'!R$17)*50),IF($C20="CAR d3-18:1",('Données brutes POS (Area)'!R18/('Données brutes POS (Area)'!R$28)*7.5)))</f>
        <v>0.34391461824850927</v>
      </c>
      <c r="T20" s="43">
        <f>IF($C20="(1,2) DG 24:0",('Données brutes POS (Area)'!S20/('Données brutes POS (Area)'!S$3+'Données brutes POS (Area)'!S$17)*50),IF($C20="CAR d3-18:1",('Données brutes POS (Area)'!S18/('Données brutes POS (Area)'!S$28)*7.5)))</f>
        <v>1.3678341206917999</v>
      </c>
      <c r="U20" s="43">
        <f>IF($C20="(1,2) DG 24:0",('Données brutes POS (Area)'!T20/('Données brutes POS (Area)'!T$3+'Données brutes POS (Area)'!T$17)*50),IF($C20="CAR d3-18:1",('Données brutes POS (Area)'!T18/('Données brutes POS (Area)'!T$28)*7.5)))</f>
        <v>0.57640998084697326</v>
      </c>
      <c r="V20" s="43">
        <f>IF($C20="(1,2) DG 24:0",('Données brutes POS (Area)'!U20/('Données brutes POS (Area)'!U$3+'Données brutes POS (Area)'!U$17)*50),IF($C20="CAR d3-18:1",('Données brutes POS (Area)'!U18/('Données brutes POS (Area)'!U$28)*7.5)))</f>
        <v>0.11190284000959795</v>
      </c>
      <c r="W20" s="43">
        <f>IF($C20="(1,2) DG 24:0",('Données brutes POS (Area)'!V20/('Données brutes POS (Area)'!V$3+'Données brutes POS (Area)'!V$17)*50),IF($C20="CAR d3-18:1",('Données brutes POS (Area)'!V18/('Données brutes POS (Area)'!V$28)*7.5)))</f>
        <v>0.97213667600996057</v>
      </c>
      <c r="X20" s="43">
        <f>IF($C20="(1,2) DG 24:0",('Données brutes POS (Area)'!W20/('Données brutes POS (Area)'!W$3+'Données brutes POS (Area)'!W$17)*50),IF($C20="CAR d3-18:1",('Données brutes POS (Area)'!W18/('Données brutes POS (Area)'!W$28)*7.5)))</f>
        <v>0.76222056540107697</v>
      </c>
      <c r="Y20" s="43">
        <f>IF($C20="(1,2) DG 24:0",('Données brutes POS (Area)'!X20/('Données brutes POS (Area)'!X$3+'Données brutes POS (Area)'!X$17)*50),IF($C20="CAR d3-18:1",('Données brutes POS (Area)'!X18/('Données brutes POS (Area)'!X$28)*7.5)))</f>
        <v>1.0652403618573159</v>
      </c>
      <c r="Z20" s="43">
        <f>IF($C20="(1,2) DG 24:0",('Données brutes POS (Area)'!Y20/('Données brutes POS (Area)'!Y$3+'Données brutes POS (Area)'!Y$17)*50),IF($C20="CAR d3-18:1",('Données brutes POS (Area)'!Y18/('Données brutes POS (Area)'!Y$28)*7.5)))</f>
        <v>1.661532702397158</v>
      </c>
      <c r="AA20" s="43">
        <f>IF($C20="(1,2) DG 24:0",('Données brutes POS (Area)'!Z20/('Données brutes POS (Area)'!Z$3+'Données brutes POS (Area)'!Z$17)*50),IF($C20="CAR d3-18:1",('Données brutes POS (Area)'!Z18/('Données brutes POS (Area)'!Z$28)*7.5)))</f>
        <v>1.4110448019835364</v>
      </c>
      <c r="AB20" s="43">
        <f>IF($C20="(1,2) DG 24:0",('Données brutes POS (Area)'!AA20/('Données brutes POS (Area)'!AA$3+'Données brutes POS (Area)'!AA$17)*50),IF($C20="CAR d3-18:1",('Données brutes POS (Area)'!AA18/('Données brutes POS (Area)'!AA$28)*7.5)))</f>
        <v>1.2153616268948677</v>
      </c>
      <c r="AC20" s="43">
        <f>IF($C20="(1,2) DG 24:0",('Données brutes POS (Area)'!AB20/('Données brutes POS (Area)'!AB$3+'Données brutes POS (Area)'!AB$17)*50),IF($C20="CAR d3-18:1",('Données brutes POS (Area)'!AB18/('Données brutes POS (Area)'!AB$28)*7.5)))</f>
        <v>1.4156045095523853</v>
      </c>
      <c r="AD20" s="43">
        <f>IF($C20="(1,2) DG 24:0",('Données brutes POS (Area)'!AC20/('Données brutes POS (Area)'!AC$3+'Données brutes POS (Area)'!AC$17)*50),IF($C20="CAR d3-18:1",('Données brutes POS (Area)'!AC18/('Données brutes POS (Area)'!AC$28)*7.5)))</f>
        <v>2.8733609465304917</v>
      </c>
      <c r="AE20" s="43">
        <f>IF($C20="(1,2) DG 24:0",('Données brutes POS (Area)'!AD20/('Données brutes POS (Area)'!AD$3+'Données brutes POS (Area)'!AD$17)*50),IF($C20="CAR d3-18:1",('Données brutes POS (Area)'!AD18/('Données brutes POS (Area)'!AD$28)*7.5)))</f>
        <v>0.44771447566792666</v>
      </c>
      <c r="AF20" s="43">
        <f>IF($C20="(1,2) DG 24:0",('Données brutes POS (Area)'!AE20/('Données brutes POS (Area)'!AE$3+'Données brutes POS (Area)'!AE$17)*50),IF($C20="CAR d3-18:1",('Données brutes POS (Area)'!AE18/('Données brutes POS (Area)'!AE$28)*7.5)))</f>
        <v>1.1380004526066119</v>
      </c>
      <c r="AG20" s="43">
        <f>IF($C20="(1,2) DG 24:0",('Données brutes POS (Area)'!AF20/('Données brutes POS (Area)'!AF$3+'Données brutes POS (Area)'!AF$17)*50),IF($C20="CAR d3-18:1",('Données brutes POS (Area)'!AF18/('Données brutes POS (Area)'!AF$28)*7.5)))</f>
        <v>1.4714741582631232</v>
      </c>
      <c r="AH20" s="43">
        <f>IF($C20="(1,2) DG 24:0",('Données brutes POS (Area)'!AG20/('Données brutes POS (Area)'!AG$3+'Données brutes POS (Area)'!AG$17)*50),IF($C20="CAR d3-18:1",('Données brutes POS (Area)'!AG18/('Données brutes POS (Area)'!AG$28)*7.5)))</f>
        <v>1.157265648681725</v>
      </c>
      <c r="AI20" s="43">
        <f>IF($C20="(1,2) DG 24:0",('Données brutes POS (Area)'!AH20/('Données brutes POS (Area)'!AH$3+'Données brutes POS (Area)'!AH$17)*50),IF($C20="CAR d3-18:1",('Données brutes POS (Area)'!AH18/('Données brutes POS (Area)'!AH$28)*7.5)))</f>
        <v>1.782127716997411</v>
      </c>
      <c r="AJ20" s="43">
        <f>IF($C20="(1,2) DG 24:0",('Données brutes POS (Area)'!AI20/('Données brutes POS (Area)'!AI$3+'Données brutes POS (Area)'!AI$17)*50),IF($C20="CAR d3-18:1",('Données brutes POS (Area)'!AI18/('Données brutes POS (Area)'!AI$28)*7.5)))</f>
        <v>0.95066609342985742</v>
      </c>
      <c r="AK20" s="43">
        <f>IF($C20="(1,2) DG 24:0",('Données brutes POS (Area)'!AJ20/('Données brutes POS (Area)'!AJ$3+'Données brutes POS (Area)'!AJ$17)*50),IF($C20="CAR d3-18:1",('Données brutes POS (Area)'!AJ18/('Données brutes POS (Area)'!AJ$28)*7.5)))</f>
        <v>0.89683055392596711</v>
      </c>
      <c r="AL20" s="43">
        <f>IF($C20="(1,2) DG 24:0",('Données brutes POS (Area)'!AK20/('Données brutes POS (Area)'!AK$3+'Données brutes POS (Area)'!AK$17)*50),IF($C20="CAR d3-18:1",('Données brutes POS (Area)'!AK18/('Données brutes POS (Area)'!AK$28)*7.5)))</f>
        <v>1.3250483026355868</v>
      </c>
      <c r="AM20" s="43">
        <f>IF($C20="(1,2) DG 24:0",('Données brutes POS (Area)'!AL20/('Données brutes POS (Area)'!AL$3+'Données brutes POS (Area)'!AL$17)*50),IF($C20="CAR d3-18:1",('Données brutes POS (Area)'!AL18/('Données brutes POS (Area)'!AL$28)*7.5)))</f>
        <v>2.6230426529771025</v>
      </c>
      <c r="AN20" s="43">
        <f>IF($C20="(1,2) DG 24:0",('Données brutes POS (Area)'!AM20/('Données brutes POS (Area)'!AM$3+'Données brutes POS (Area)'!AM$17)*50),IF($C20="CAR d3-18:1",('Données brutes POS (Area)'!AM18/('Données brutes POS (Area)'!AM$28)*7.5)))</f>
        <v>2.9505764471098352</v>
      </c>
      <c r="AO20" s="43">
        <f>IF($C20="(1,2) DG 24:0",('Données brutes POS (Area)'!AN20/('Données brutes POS (Area)'!AN$3+'Données brutes POS (Area)'!AN$17)*50),IF($C20="CAR d3-18:1",('Données brutes POS (Area)'!AN18/('Données brutes POS (Area)'!AN$28)*7.5)))</f>
        <v>4.0613764828074244</v>
      </c>
      <c r="AP20" s="43">
        <f>IF($C20="(1,2) DG 24:0",('Données brutes POS (Area)'!AO20/('Données brutes POS (Area)'!AO$3+'Données brutes POS (Area)'!AO$17)*50),IF($C20="CAR d3-18:1",('Données brutes POS (Area)'!AO18/('Données brutes POS (Area)'!AO$28)*7.5)))</f>
        <v>2.4702359329761241</v>
      </c>
      <c r="AQ20" s="43">
        <f>IF($C20="(1,2) DG 24:0",('Données brutes POS (Area)'!AP20/('Données brutes POS (Area)'!AP$3+'Données brutes POS (Area)'!AP$17)*50),IF($C20="CAR d3-18:1",('Données brutes POS (Area)'!AP18/('Données brutes POS (Area)'!AP$28)*7.5)))</f>
        <v>1.3114007786428998</v>
      </c>
      <c r="AR20" s="43">
        <f>IF($C20="(1,2) DG 24:0",('Données brutes POS (Area)'!AQ20/('Données brutes POS (Area)'!AQ$3+'Données brutes POS (Area)'!AQ$17)*50),IF($C20="CAR d3-18:1",('Données brutes POS (Area)'!AQ18/('Données brutes POS (Area)'!AQ$28)*7.5)))</f>
        <v>5.4320444582001404</v>
      </c>
      <c r="AS20" s="43">
        <f>IF($C20="(1,2) DG 24:0",('Données brutes POS (Area)'!AR20/('Données brutes POS (Area)'!AR$3+'Données brutes POS (Area)'!AR$17)*50),IF($C20="CAR d3-18:1",('Données brutes POS (Area)'!AR18/('Données brutes POS (Area)'!AR$28)*7.5)))</f>
        <v>1.6683861540816332</v>
      </c>
      <c r="AT20" s="43">
        <f>IF($C20="(1,2) DG 24:0",('Données brutes POS (Area)'!AS20/('Données brutes POS (Area)'!AS$3+'Données brutes POS (Area)'!AS$17)*50),IF($C20="CAR d3-18:1",('Données brutes POS (Area)'!AS18/('Données brutes POS (Area)'!AS$28)*7.5)))</f>
        <v>1.8061966053409806</v>
      </c>
      <c r="AU20" s="43">
        <f>IF($C20="(1,2) DG 24:0",('Données brutes POS (Area)'!AT20/('Données brutes POS (Area)'!AT$3+'Données brutes POS (Area)'!AT$17)*50),IF($C20="CAR d3-18:1",('Données brutes POS (Area)'!AT18/('Données brutes POS (Area)'!AT$28)*7.5)))</f>
        <v>2.233601565873732</v>
      </c>
      <c r="AV20" s="43">
        <f>IF($C20="(1,2) DG 24:0",('Données brutes POS (Area)'!AU20/('Données brutes POS (Area)'!AU$3+'Données brutes POS (Area)'!AU$17)*50),IF($C20="CAR d3-18:1",('Données brutes POS (Area)'!AU18/('Données brutes POS (Area)'!AU$28)*7.5)))</f>
        <v>1.2900847666909032</v>
      </c>
      <c r="AW20" s="43">
        <f>IF($C20="(1,2) DG 24:0",('Données brutes POS (Area)'!AV20/('Données brutes POS (Area)'!AV$3+'Données brutes POS (Area)'!AV$17)*50),IF($C20="CAR d3-18:1",('Données brutes POS (Area)'!AV18/('Données brutes POS (Area)'!AV$28)*7.5)))</f>
        <v>1.3244261837235773</v>
      </c>
      <c r="AX20" s="43">
        <f>IF($C20="(1,2) DG 24:0",('Données brutes POS (Area)'!AW20/('Données brutes POS (Area)'!AW$3+'Données brutes POS (Area)'!AW$17)*50),IF($C20="CAR d3-18:1",('Données brutes POS (Area)'!AW18/('Données brutes POS (Area)'!AW$28)*7.5)))</f>
        <v>2.5015883964685885</v>
      </c>
      <c r="AY20" s="43">
        <f>IF($C20="(1,2) DG 24:0",('Données brutes POS (Area)'!AX20/('Données brutes POS (Area)'!AX$3+'Données brutes POS (Area)'!AX$17)*50),IF($C20="CAR d3-18:1",('Données brutes POS (Area)'!AX18/('Données brutes POS (Area)'!AX$28)*7.5)))</f>
        <v>4.2093811607314633</v>
      </c>
      <c r="AZ20" s="43">
        <f>IF($C20="(1,2) DG 24:0",('Données brutes POS (Area)'!AY20/('Données brutes POS (Area)'!AY$3+'Données brutes POS (Area)'!AY$17)*50),IF($C20="CAR d3-18:1",('Données brutes POS (Area)'!AY18/('Données brutes POS (Area)'!AY$28)*7.5)))</f>
        <v>8.6762004065721143</v>
      </c>
      <c r="BA20" s="43">
        <f>IF($C20="(1,2) DG 24:0",('Données brutes POS (Area)'!AZ20/('Données brutes POS (Area)'!AZ$3+'Données brutes POS (Area)'!AZ$17)*50),IF($C20="CAR d3-18:1",('Données brutes POS (Area)'!AZ18/('Données brutes POS (Area)'!AZ$28)*7.5)))</f>
        <v>6.3302224890874665</v>
      </c>
      <c r="BB20" s="43">
        <f>IF($C20="(1,2) DG 24:0",('Données brutes POS (Area)'!BA20/('Données brutes POS (Area)'!BA$3+'Données brutes POS (Area)'!BA$17)*50),IF($C20="CAR d3-18:1",('Données brutes POS (Area)'!BA18/('Données brutes POS (Area)'!BA$28)*7.5)))</f>
        <v>6.3637617993707316</v>
      </c>
      <c r="BC20" s="43">
        <f>IF($C20="(1,2) DG 24:0",('Données brutes POS (Area)'!BB20/('Données brutes POS (Area)'!BB$3+'Données brutes POS (Area)'!BB$17)*50),IF($C20="CAR d3-18:1",('Données brutes POS (Area)'!BB18/('Données brutes POS (Area)'!BB$28)*7.5)))</f>
        <v>2.2871441422033749</v>
      </c>
      <c r="BD20" s="43">
        <f>IF($C20="(1,2) DG 24:0",('Données brutes POS (Area)'!BC20/('Données brutes POS (Area)'!BC$3+'Données brutes POS (Area)'!BC$17)*50),IF($C20="CAR d3-18:1",('Données brutes POS (Area)'!BC18/('Données brutes POS (Area)'!BC$28)*7.5)))</f>
        <v>5.0972671630359967</v>
      </c>
      <c r="BE20" s="43">
        <f>IF($C20="(1,2) DG 24:0",('Données brutes POS (Area)'!BD20/('Données brutes POS (Area)'!BD$3+'Données brutes POS (Area)'!BD$17)*50),IF($C20="CAR d3-18:1",('Données brutes POS (Area)'!BD18/('Données brutes POS (Area)'!BD$28)*7.5)))</f>
        <v>1.2660268985193914</v>
      </c>
      <c r="BF20" s="43">
        <f>IF($C20="(1,2) DG 24:0",('Données brutes POS (Area)'!BE20/('Données brutes POS (Area)'!BE$3+'Données brutes POS (Area)'!BE$17)*50),IF($C20="CAR d3-18:1",('Données brutes POS (Area)'!BE18/('Données brutes POS (Area)'!BE$28)*7.5)))</f>
        <v>1.0840274835497039</v>
      </c>
      <c r="BG20" s="43">
        <f>IF($C20="(1,2) DG 24:0",('Données brutes POS (Area)'!BF20/('Données brutes POS (Area)'!BF$3+'Données brutes POS (Area)'!BF$17)*50),IF($C20="CAR d3-18:1",('Données brutes POS (Area)'!BF18/('Données brutes POS (Area)'!BF$28)*7.5)))</f>
        <v>5.6153154491738144</v>
      </c>
      <c r="BH20" s="43">
        <f>IF($C20="(1,2) DG 24:0",('Données brutes POS (Area)'!BG20/('Données brutes POS (Area)'!BG$3+'Données brutes POS (Area)'!BG$17)*50),IF($C20="CAR d3-18:1",('Données brutes POS (Area)'!BG18/('Données brutes POS (Area)'!BG$28)*7.5)))</f>
        <v>2.0384155793182583</v>
      </c>
      <c r="BI20" s="43">
        <f>IF($C20="(1,2) DG 24:0",('Données brutes POS (Area)'!BH20/('Données brutes POS (Area)'!BH$3+'Données brutes POS (Area)'!BH$17)*50),IF($C20="CAR d3-18:1",('Données brutes POS (Area)'!BH18/('Données brutes POS (Area)'!BH$28)*7.5)))</f>
        <v>0.96199980658652262</v>
      </c>
      <c r="BJ20" s="43">
        <f>IF($C20="(1,2) DG 24:0",('Données brutes POS (Area)'!BI20/('Données brutes POS (Area)'!BI$3+'Données brutes POS (Area)'!BI$17)*50),IF($C20="CAR d3-18:1",('Données brutes POS (Area)'!BI18/('Données brutes POS (Area)'!BI$28)*7.5)))</f>
        <v>4.01240132991071</v>
      </c>
      <c r="BK20" s="43">
        <f>IF($C20="(1,2) DG 24:0",('Données brutes POS (Area)'!BJ20/('Données brutes POS (Area)'!BJ$3+'Données brutes POS (Area)'!BJ$17)*50),IF($C20="CAR d3-18:1",('Données brutes POS (Area)'!BJ18/('Données brutes POS (Area)'!BJ$28)*7.5)))</f>
        <v>11.261226222252562</v>
      </c>
      <c r="BL20" s="43">
        <f>IF($C20="(1,2) DG 24:0",('Données brutes POS (Area)'!BK20/('Données brutes POS (Area)'!BK$3+'Données brutes POS (Area)'!BK$17)*50),IF($C20="CAR d3-18:1",('Données brutes POS (Area)'!BK18/('Données brutes POS (Area)'!BK$28)*7.5)))</f>
        <v>6.8755206729612715</v>
      </c>
      <c r="BM20" s="43">
        <f>IF($C20="(1,2) DG 24:0",('Données brutes POS (Area)'!BL20/('Données brutes POS (Area)'!BL$3+'Données brutes POS (Area)'!BL$17)*50),IF($C20="CAR d3-18:1",('Données brutes POS (Area)'!BL18/('Données brutes POS (Area)'!BL$28)*7.5)))</f>
        <v>5.5717020413884297</v>
      </c>
      <c r="BN20" s="43">
        <f>IF($C20="(1,2) DG 24:0",('Données brutes POS (Area)'!BM20/('Données brutes POS (Area)'!BM$3+'Données brutes POS (Area)'!BM$17)*50),IF($C20="CAR d3-18:1",('Données brutes POS (Area)'!BM18/('Données brutes POS (Area)'!BM$28)*7.5)))</f>
        <v>2.1394913750630771</v>
      </c>
      <c r="BO20" s="43">
        <f>IF($C20="(1,2) DG 24:0",('Données brutes POS (Area)'!BN20/('Données brutes POS (Area)'!BN$3+'Données brutes POS (Area)'!BN$17)*50),IF($C20="CAR d3-18:1",('Données brutes POS (Area)'!BN18/('Données brutes POS (Area)'!BN$28)*7.5)))</f>
        <v>1.665535245770174</v>
      </c>
      <c r="BP20" s="43">
        <f>IF($C20="(1,2) DG 24:0",('Données brutes POS (Area)'!BO20/('Données brutes POS (Area)'!BO$3+'Données brutes POS (Area)'!BO$17)*50),IF($C20="CAR d3-18:1",('Données brutes POS (Area)'!BO18/('Données brutes POS (Area)'!BO$28)*7.5)))</f>
        <v>3.594006190621041</v>
      </c>
      <c r="BQ20" s="43">
        <f>IF($C20="(1,2) DG 24:0",('Données brutes POS (Area)'!BP20/('Données brutes POS (Area)'!BP$3+'Données brutes POS (Area)'!BP$17)*50),IF($C20="CAR d3-18:1",('Données brutes POS (Area)'!BP18/('Données brutes POS (Area)'!BP$28)*7.5)))</f>
        <v>4.5930316613745088</v>
      </c>
    </row>
    <row r="21" spans="1:69" x14ac:dyDescent="0.25">
      <c r="A21" s="11" t="s">
        <v>3</v>
      </c>
      <c r="B21" s="16" t="s">
        <v>18</v>
      </c>
      <c r="C21" s="12" t="s">
        <v>2</v>
      </c>
      <c r="D21" s="44">
        <f>IF($C21="(1,2) DG 24:0",('Données brutes POS (Area)'!C21/('Données brutes POS (Area)'!C$3+'Données brutes POS (Area)'!C$17)*50),IF($C21="CAR d3-18:1",('Données brutes POS (Area)'!C19/('Données brutes POS (Area)'!C$28)*7.5)))</f>
        <v>0.8449509829214179</v>
      </c>
      <c r="E21" s="44">
        <f>IF($C21="(1,2) DG 24:0",('Données brutes POS (Area)'!D21/('Données brutes POS (Area)'!D$3+'Données brutes POS (Area)'!D$17)*50),IF($C21="CAR d3-18:1",('Données brutes POS (Area)'!D19/('Données brutes POS (Area)'!D$28)*7.5)))</f>
        <v>0.13373076019377539</v>
      </c>
      <c r="F21" s="44">
        <f>IF($C21="(1,2) DG 24:0",('Données brutes POS (Area)'!E21/('Données brutes POS (Area)'!E$3+'Données brutes POS (Area)'!E$17)*50),IF($C21="CAR d3-18:1",('Données brutes POS (Area)'!E19/('Données brutes POS (Area)'!E$28)*7.5)))</f>
        <v>0.34201775170522292</v>
      </c>
      <c r="G21" s="44">
        <f>IF($C21="(1,2) DG 24:0",('Données brutes POS (Area)'!F21/('Données brutes POS (Area)'!F$3+'Données brutes POS (Area)'!F$17)*50),IF($C21="CAR d3-18:1",('Données brutes POS (Area)'!F19/('Données brutes POS (Area)'!F$28)*7.5)))</f>
        <v>0.35526464414762327</v>
      </c>
      <c r="H21" s="44">
        <f>IF($C21="(1,2) DG 24:0",('Données brutes POS (Area)'!G21/('Données brutes POS (Area)'!G$3+'Données brutes POS (Area)'!G$17)*50),IF($C21="CAR d3-18:1",('Données brutes POS (Area)'!G19/('Données brutes POS (Area)'!G$28)*7.5)))</f>
        <v>0.25594129310287483</v>
      </c>
      <c r="I21" s="44">
        <f>IF($C21="(1,2) DG 24:0",('Données brutes POS (Area)'!H21/('Données brutes POS (Area)'!H$3+'Données brutes POS (Area)'!H$17)*50),IF($C21="CAR d3-18:1",('Données brutes POS (Area)'!H19/('Données brutes POS (Area)'!H$28)*7.5)))</f>
        <v>1.0881501657721762</v>
      </c>
      <c r="J21" s="44">
        <f>IF($C21="(1,2) DG 24:0",('Données brutes POS (Area)'!I21/('Données brutes POS (Area)'!I$3+'Données brutes POS (Area)'!I$17)*50),IF($C21="CAR d3-18:1",('Données brutes POS (Area)'!I19/('Données brutes POS (Area)'!I$28)*7.5)))</f>
        <v>1.4495704979809534</v>
      </c>
      <c r="K21" s="44">
        <f>IF($C21="(1,2) DG 24:0",('Données brutes POS (Area)'!J21/('Données brutes POS (Area)'!J$3+'Données brutes POS (Area)'!J$17)*50),IF($C21="CAR d3-18:1",('Données brutes POS (Area)'!J19/('Données brutes POS (Area)'!J$28)*7.5)))</f>
        <v>0.1048167566524857</v>
      </c>
      <c r="L21" s="44">
        <f>IF($C21="(1,2) DG 24:0",('Données brutes POS (Area)'!K21/('Données brutes POS (Area)'!K$3+'Données brutes POS (Area)'!K$17)*50),IF($C21="CAR d3-18:1",('Données brutes POS (Area)'!K19/('Données brutes POS (Area)'!K$28)*7.5)))</f>
        <v>0.15090382106686551</v>
      </c>
      <c r="M21" s="44">
        <f>IF($C21="(1,2) DG 24:0",('Données brutes POS (Area)'!L21/('Données brutes POS (Area)'!L$3+'Données brutes POS (Area)'!L$17)*50),IF($C21="CAR d3-18:1",('Données brutes POS (Area)'!L19/('Données brutes POS (Area)'!L$28)*7.5)))</f>
        <v>0.56573538853637972</v>
      </c>
      <c r="N21" s="44">
        <f>IF($C21="(1,2) DG 24:0",('Données brutes POS (Area)'!M21/('Données brutes POS (Area)'!M$3+'Données brutes POS (Area)'!M$17)*50),IF($C21="CAR d3-18:1",('Données brutes POS (Area)'!M19/('Données brutes POS (Area)'!M$28)*7.5)))</f>
        <v>0.17608326114300824</v>
      </c>
      <c r="O21" s="44">
        <f>IF($C21="(1,2) DG 24:0",('Données brutes POS (Area)'!N21/('Données brutes POS (Area)'!N$3+'Données brutes POS (Area)'!N$17)*50),IF($C21="CAR d3-18:1",('Données brutes POS (Area)'!N19/('Données brutes POS (Area)'!N$28)*7.5)))</f>
        <v>1.0523920210381486</v>
      </c>
      <c r="P21" s="44">
        <f>IF($C21="(1,2) DG 24:0",('Données brutes POS (Area)'!O21/('Données brutes POS (Area)'!O$3+'Données brutes POS (Area)'!O$17)*50),IF($C21="CAR d3-18:1",('Données brutes POS (Area)'!O19/('Données brutes POS (Area)'!O$28)*7.5)))</f>
        <v>0.72713638178667916</v>
      </c>
      <c r="Q21" s="44">
        <f>IF($C21="(1,2) DG 24:0",('Données brutes POS (Area)'!P21/('Données brutes POS (Area)'!P$3+'Données brutes POS (Area)'!P$17)*50),IF($C21="CAR d3-18:1",('Données brutes POS (Area)'!P19/('Données brutes POS (Area)'!P$28)*7.5)))</f>
        <v>0.43637474802409992</v>
      </c>
      <c r="R21" s="44">
        <f>IF($C21="(1,2) DG 24:0",('Données brutes POS (Area)'!Q21/('Données brutes POS (Area)'!Q$3+'Données brutes POS (Area)'!Q$17)*50),IF($C21="CAR d3-18:1",('Données brutes POS (Area)'!Q19/('Données brutes POS (Area)'!Q$28)*7.5)))</f>
        <v>1.1611363397675616</v>
      </c>
      <c r="S21" s="44">
        <f>IF($C21="(1,2) DG 24:0",('Données brutes POS (Area)'!R21/('Données brutes POS (Area)'!R$3+'Données brutes POS (Area)'!R$17)*50),IF($C21="CAR d3-18:1",('Données brutes POS (Area)'!R19/('Données brutes POS (Area)'!R$28)*7.5)))</f>
        <v>0.10133279382528494</v>
      </c>
      <c r="T21" s="44">
        <f>IF($C21="(1,2) DG 24:0",('Données brutes POS (Area)'!S21/('Données brutes POS (Area)'!S$3+'Données brutes POS (Area)'!S$17)*50),IF($C21="CAR d3-18:1",('Données brutes POS (Area)'!S19/('Données brutes POS (Area)'!S$28)*7.5)))</f>
        <v>0.7343202272774848</v>
      </c>
      <c r="U21" s="44">
        <f>IF($C21="(1,2) DG 24:0",('Données brutes POS (Area)'!T21/('Données brutes POS (Area)'!T$3+'Données brutes POS (Area)'!T$17)*50),IF($C21="CAR d3-18:1",('Données brutes POS (Area)'!T19/('Données brutes POS (Area)'!T$28)*7.5)))</f>
        <v>0.25563637576754311</v>
      </c>
      <c r="V21" s="44">
        <f>IF($C21="(1,2) DG 24:0",('Données brutes POS (Area)'!U21/('Données brutes POS (Area)'!U$3+'Données brutes POS (Area)'!U$17)*50),IF($C21="CAR d3-18:1",('Données brutes POS (Area)'!U19/('Données brutes POS (Area)'!U$28)*7.5)))</f>
        <v>0.24380922127914478</v>
      </c>
      <c r="W21" s="44">
        <f>IF($C21="(1,2) DG 24:0",('Données brutes POS (Area)'!V21/('Données brutes POS (Area)'!V$3+'Données brutes POS (Area)'!V$17)*50),IF($C21="CAR d3-18:1",('Données brutes POS (Area)'!V19/('Données brutes POS (Area)'!V$28)*7.5)))</f>
        <v>0.55679886139749879</v>
      </c>
      <c r="X21" s="44">
        <f>IF($C21="(1,2) DG 24:0",('Données brutes POS (Area)'!W21/('Données brutes POS (Area)'!W$3+'Données brutes POS (Area)'!W$17)*50),IF($C21="CAR d3-18:1",('Données brutes POS (Area)'!W19/('Données brutes POS (Area)'!W$28)*7.5)))</f>
        <v>0.80056870887289899</v>
      </c>
      <c r="Y21" s="44">
        <f>IF($C21="(1,2) DG 24:0",('Données brutes POS (Area)'!X21/('Données brutes POS (Area)'!X$3+'Données brutes POS (Area)'!X$17)*50),IF($C21="CAR d3-18:1",('Données brutes POS (Area)'!X19/('Données brutes POS (Area)'!X$28)*7.5)))</f>
        <v>0.28531127517778165</v>
      </c>
      <c r="Z21" s="44">
        <f>IF($C21="(1,2) DG 24:0",('Données brutes POS (Area)'!Y21/('Données brutes POS (Area)'!Y$3+'Données brutes POS (Area)'!Y$17)*50),IF($C21="CAR d3-18:1",('Données brutes POS (Area)'!Y19/('Données brutes POS (Area)'!Y$28)*7.5)))</f>
        <v>0.75552146718065227</v>
      </c>
      <c r="AA21" s="44">
        <f>IF($C21="(1,2) DG 24:0",('Données brutes POS (Area)'!Z21/('Données brutes POS (Area)'!Z$3+'Données brutes POS (Area)'!Z$17)*50),IF($C21="CAR d3-18:1",('Données brutes POS (Area)'!Z19/('Données brutes POS (Area)'!Z$28)*7.5)))</f>
        <v>0.75227993834147011</v>
      </c>
      <c r="AB21" s="44">
        <f>IF($C21="(1,2) DG 24:0",('Données brutes POS (Area)'!AA21/('Données brutes POS (Area)'!AA$3+'Données brutes POS (Area)'!AA$17)*50),IF($C21="CAR d3-18:1",('Données brutes POS (Area)'!AA19/('Données brutes POS (Area)'!AA$28)*7.5)))</f>
        <v>0.50908371085283866</v>
      </c>
      <c r="AC21" s="44">
        <f>IF($C21="(1,2) DG 24:0",('Données brutes POS (Area)'!AB21/('Données brutes POS (Area)'!AB$3+'Données brutes POS (Area)'!AB$17)*50),IF($C21="CAR d3-18:1",('Données brutes POS (Area)'!AB19/('Données brutes POS (Area)'!AB$28)*7.5)))</f>
        <v>0.95689651361763084</v>
      </c>
      <c r="AD21" s="44">
        <f>IF($C21="(1,2) DG 24:0",('Données brutes POS (Area)'!AC21/('Données brutes POS (Area)'!AC$3+'Données brutes POS (Area)'!AC$17)*50),IF($C21="CAR d3-18:1",('Données brutes POS (Area)'!AC19/('Données brutes POS (Area)'!AC$28)*7.5)))</f>
        <v>1.7382689729915186</v>
      </c>
      <c r="AE21" s="44">
        <f>IF($C21="(1,2) DG 24:0",('Données brutes POS (Area)'!AD21/('Données brutes POS (Area)'!AD$3+'Données brutes POS (Area)'!AD$17)*50),IF($C21="CAR d3-18:1",('Données brutes POS (Area)'!AD19/('Données brutes POS (Area)'!AD$28)*7.5)))</f>
        <v>0.20481610145832524</v>
      </c>
      <c r="AF21" s="44">
        <f>IF($C21="(1,2) DG 24:0",('Données brutes POS (Area)'!AE21/('Données brutes POS (Area)'!AE$3+'Données brutes POS (Area)'!AE$17)*50),IF($C21="CAR d3-18:1",('Données brutes POS (Area)'!AE19/('Données brutes POS (Area)'!AE$28)*7.5)))</f>
        <v>0.98625062702548094</v>
      </c>
      <c r="AG21" s="44">
        <f>IF($C21="(1,2) DG 24:0",('Données brutes POS (Area)'!AF21/('Données brutes POS (Area)'!AF$3+'Données brutes POS (Area)'!AF$17)*50),IF($C21="CAR d3-18:1",('Données brutes POS (Area)'!AF19/('Données brutes POS (Area)'!AF$28)*7.5)))</f>
        <v>0.90873352908577354</v>
      </c>
      <c r="AH21" s="44">
        <f>IF($C21="(1,2) DG 24:0",('Données brutes POS (Area)'!AG21/('Données brutes POS (Area)'!AG$3+'Données brutes POS (Area)'!AG$17)*50),IF($C21="CAR d3-18:1",('Données brutes POS (Area)'!AG19/('Données brutes POS (Area)'!AG$28)*7.5)))</f>
        <v>0.76198726868608602</v>
      </c>
      <c r="AI21" s="44">
        <f>IF($C21="(1,2) DG 24:0",('Données brutes POS (Area)'!AH21/('Données brutes POS (Area)'!AH$3+'Données brutes POS (Area)'!AH$17)*50),IF($C21="CAR d3-18:1",('Données brutes POS (Area)'!AH19/('Données brutes POS (Area)'!AH$28)*7.5)))</f>
        <v>1.4343276673046788</v>
      </c>
      <c r="AJ21" s="44">
        <f>IF($C21="(1,2) DG 24:0",('Données brutes POS (Area)'!AI21/('Données brutes POS (Area)'!AI$3+'Données brutes POS (Area)'!AI$17)*50),IF($C21="CAR d3-18:1",('Données brutes POS (Area)'!AI19/('Données brutes POS (Area)'!AI$28)*7.5)))</f>
        <v>0.33928581489004561</v>
      </c>
      <c r="AK21" s="44">
        <f>IF($C21="(1,2) DG 24:0",('Données brutes POS (Area)'!AJ21/('Données brutes POS (Area)'!AJ$3+'Données brutes POS (Area)'!AJ$17)*50),IF($C21="CAR d3-18:1",('Données brutes POS (Area)'!AJ19/('Données brutes POS (Area)'!AJ$28)*7.5)))</f>
        <v>0.29530721556431022</v>
      </c>
      <c r="AL21" s="44">
        <f>IF($C21="(1,2) DG 24:0",('Données brutes POS (Area)'!AK21/('Données brutes POS (Area)'!AK$3+'Données brutes POS (Area)'!AK$17)*50),IF($C21="CAR d3-18:1",('Données brutes POS (Area)'!AK19/('Données brutes POS (Area)'!AK$28)*7.5)))</f>
        <v>0.31431195782592447</v>
      </c>
      <c r="AM21" s="44">
        <f>IF($C21="(1,2) DG 24:0",('Données brutes POS (Area)'!AL21/('Données brutes POS (Area)'!AL$3+'Données brutes POS (Area)'!AL$17)*50),IF($C21="CAR d3-18:1",('Données brutes POS (Area)'!AL19/('Données brutes POS (Area)'!AL$28)*7.5)))</f>
        <v>2.8235678505014019</v>
      </c>
      <c r="AN21" s="44">
        <f>IF($C21="(1,2) DG 24:0",('Données brutes POS (Area)'!AM21/('Données brutes POS (Area)'!AM$3+'Données brutes POS (Area)'!AM$17)*50),IF($C21="CAR d3-18:1",('Données brutes POS (Area)'!AM19/('Données brutes POS (Area)'!AM$28)*7.5)))</f>
        <v>1.4341865982309583</v>
      </c>
      <c r="AO21" s="44">
        <f>IF($C21="(1,2) DG 24:0",('Données brutes POS (Area)'!AN21/('Données brutes POS (Area)'!AN$3+'Données brutes POS (Area)'!AN$17)*50),IF($C21="CAR d3-18:1",('Données brutes POS (Area)'!AN19/('Données brutes POS (Area)'!AN$28)*7.5)))</f>
        <v>1.6803872270241538</v>
      </c>
      <c r="AP21" s="44">
        <f>IF($C21="(1,2) DG 24:0",('Données brutes POS (Area)'!AO21/('Données brutes POS (Area)'!AO$3+'Données brutes POS (Area)'!AO$17)*50),IF($C21="CAR d3-18:1",('Données brutes POS (Area)'!AO19/('Données brutes POS (Area)'!AO$28)*7.5)))</f>
        <v>1.7648155686306928</v>
      </c>
      <c r="AQ21" s="44">
        <f>IF($C21="(1,2) DG 24:0",('Données brutes POS (Area)'!AP21/('Données brutes POS (Area)'!AP$3+'Données brutes POS (Area)'!AP$17)*50),IF($C21="CAR d3-18:1",('Données brutes POS (Area)'!AP19/('Données brutes POS (Area)'!AP$28)*7.5)))</f>
        <v>0.82580898799349856</v>
      </c>
      <c r="AR21" s="44">
        <f>IF($C21="(1,2) DG 24:0",('Données brutes POS (Area)'!AQ21/('Données brutes POS (Area)'!AQ$3+'Données brutes POS (Area)'!AQ$17)*50),IF($C21="CAR d3-18:1",('Données brutes POS (Area)'!AQ19/('Données brutes POS (Area)'!AQ$28)*7.5)))</f>
        <v>3.1873283532883927</v>
      </c>
      <c r="AS21" s="44">
        <f>IF($C21="(1,2) DG 24:0",('Données brutes POS (Area)'!AR21/('Données brutes POS (Area)'!AR$3+'Données brutes POS (Area)'!AR$17)*50),IF($C21="CAR d3-18:1",('Données brutes POS (Area)'!AR19/('Données brutes POS (Area)'!AR$28)*7.5)))</f>
        <v>1.8399376992571246</v>
      </c>
      <c r="AT21" s="44">
        <f>IF($C21="(1,2) DG 24:0",('Données brutes POS (Area)'!AS21/('Données brutes POS (Area)'!AS$3+'Données brutes POS (Area)'!AS$17)*50),IF($C21="CAR d3-18:1",('Données brutes POS (Area)'!AS19/('Données brutes POS (Area)'!AS$28)*7.5)))</f>
        <v>0.58650346660619013</v>
      </c>
      <c r="AU21" s="44">
        <f>IF($C21="(1,2) DG 24:0",('Données brutes POS (Area)'!AT21/('Données brutes POS (Area)'!AT$3+'Données brutes POS (Area)'!AT$17)*50),IF($C21="CAR d3-18:1",('Données brutes POS (Area)'!AT19/('Données brutes POS (Area)'!AT$28)*7.5)))</f>
        <v>1.211941192534137</v>
      </c>
      <c r="AV21" s="44">
        <f>IF($C21="(1,2) DG 24:0",('Données brutes POS (Area)'!AU21/('Données brutes POS (Area)'!AU$3+'Données brutes POS (Area)'!AU$17)*50),IF($C21="CAR d3-18:1",('Données brutes POS (Area)'!AU19/('Données brutes POS (Area)'!AU$28)*7.5)))</f>
        <v>1.417611406989655</v>
      </c>
      <c r="AW21" s="44">
        <f>IF($C21="(1,2) DG 24:0",('Données brutes POS (Area)'!AV21/('Données brutes POS (Area)'!AV$3+'Données brutes POS (Area)'!AV$17)*50),IF($C21="CAR d3-18:1",('Données brutes POS (Area)'!AV19/('Données brutes POS (Area)'!AV$28)*7.5)))</f>
        <v>1.4400819263464011</v>
      </c>
      <c r="AX21" s="44">
        <f>IF($C21="(1,2) DG 24:0",('Données brutes POS (Area)'!AW21/('Données brutes POS (Area)'!AW$3+'Données brutes POS (Area)'!AW$17)*50),IF($C21="CAR d3-18:1",('Données brutes POS (Area)'!AW19/('Données brutes POS (Area)'!AW$28)*7.5)))</f>
        <v>3.5666554030507469</v>
      </c>
      <c r="AY21" s="44">
        <f>IF($C21="(1,2) DG 24:0",('Données brutes POS (Area)'!AX21/('Données brutes POS (Area)'!AX$3+'Données brutes POS (Area)'!AX$17)*50),IF($C21="CAR d3-18:1",('Données brutes POS (Area)'!AX19/('Données brutes POS (Area)'!AX$28)*7.5)))</f>
        <v>4.5860522129177159</v>
      </c>
      <c r="AZ21" s="44">
        <f>IF($C21="(1,2) DG 24:0",('Données brutes POS (Area)'!AY21/('Données brutes POS (Area)'!AY$3+'Données brutes POS (Area)'!AY$17)*50),IF($C21="CAR d3-18:1",('Données brutes POS (Area)'!AY19/('Données brutes POS (Area)'!AY$28)*7.5)))</f>
        <v>5.954528698344788</v>
      </c>
      <c r="BA21" s="44">
        <f>IF($C21="(1,2) DG 24:0",('Données brutes POS (Area)'!AZ21/('Données brutes POS (Area)'!AZ$3+'Données brutes POS (Area)'!AZ$17)*50),IF($C21="CAR d3-18:1",('Données brutes POS (Area)'!AZ19/('Données brutes POS (Area)'!AZ$28)*7.5)))</f>
        <v>4.4871671001437736</v>
      </c>
      <c r="BB21" s="44">
        <f>IF($C21="(1,2) DG 24:0",('Données brutes POS (Area)'!BA21/('Données brutes POS (Area)'!BA$3+'Données brutes POS (Area)'!BA$17)*50),IF($C21="CAR d3-18:1",('Données brutes POS (Area)'!BA19/('Données brutes POS (Area)'!BA$28)*7.5)))</f>
        <v>2.5636243323308281</v>
      </c>
      <c r="BC21" s="44">
        <f>IF($C21="(1,2) DG 24:0",('Données brutes POS (Area)'!BB21/('Données brutes POS (Area)'!BB$3+'Données brutes POS (Area)'!BB$17)*50),IF($C21="CAR d3-18:1",('Données brutes POS (Area)'!BB19/('Données brutes POS (Area)'!BB$28)*7.5)))</f>
        <v>2.6709340732030138</v>
      </c>
      <c r="BD21" s="44">
        <f>IF($C21="(1,2) DG 24:0",('Données brutes POS (Area)'!BC21/('Données brutes POS (Area)'!BC$3+'Données brutes POS (Area)'!BC$17)*50),IF($C21="CAR d3-18:1",('Données brutes POS (Area)'!BC19/('Données brutes POS (Area)'!BC$28)*7.5)))</f>
        <v>5.2785851169520175</v>
      </c>
      <c r="BE21" s="44">
        <f>IF($C21="(1,2) DG 24:0",('Données brutes POS (Area)'!BD21/('Données brutes POS (Area)'!BD$3+'Données brutes POS (Area)'!BD$17)*50),IF($C21="CAR d3-18:1",('Données brutes POS (Area)'!BD19/('Données brutes POS (Area)'!BD$28)*7.5)))</f>
        <v>1.3020579132857732</v>
      </c>
      <c r="BF21" s="44">
        <f>IF($C21="(1,2) DG 24:0",('Données brutes POS (Area)'!BE21/('Données brutes POS (Area)'!BE$3+'Données brutes POS (Area)'!BE$17)*50),IF($C21="CAR d3-18:1",('Données brutes POS (Area)'!BE19/('Données brutes POS (Area)'!BE$28)*7.5)))</f>
        <v>0.94252987579174441</v>
      </c>
      <c r="BG21" s="44">
        <f>IF($C21="(1,2) DG 24:0",('Données brutes POS (Area)'!BF21/('Données brutes POS (Area)'!BF$3+'Données brutes POS (Area)'!BF$17)*50),IF($C21="CAR d3-18:1",('Données brutes POS (Area)'!BF19/('Données brutes POS (Area)'!BF$28)*7.5)))</f>
        <v>4.986738735011687</v>
      </c>
      <c r="BH21" s="44">
        <f>IF($C21="(1,2) DG 24:0",('Données brutes POS (Area)'!BG21/('Données brutes POS (Area)'!BG$3+'Données brutes POS (Area)'!BG$17)*50),IF($C21="CAR d3-18:1",('Données brutes POS (Area)'!BG19/('Données brutes POS (Area)'!BG$28)*7.5)))</f>
        <v>1.9387387958562172</v>
      </c>
      <c r="BI21" s="44">
        <f>IF($C21="(1,2) DG 24:0",('Données brutes POS (Area)'!BH21/('Données brutes POS (Area)'!BH$3+'Données brutes POS (Area)'!BH$17)*50),IF($C21="CAR d3-18:1",('Données brutes POS (Area)'!BH19/('Données brutes POS (Area)'!BH$28)*7.5)))</f>
        <v>0.39321808196840075</v>
      </c>
      <c r="BJ21" s="44">
        <f>IF($C21="(1,2) DG 24:0",('Données brutes POS (Area)'!BI21/('Données brutes POS (Area)'!BI$3+'Données brutes POS (Area)'!BI$17)*50),IF($C21="CAR d3-18:1",('Données brutes POS (Area)'!BI19/('Données brutes POS (Area)'!BI$28)*7.5)))</f>
        <v>3.5150461988606572</v>
      </c>
      <c r="BK21" s="44">
        <f>IF($C21="(1,2) DG 24:0",('Données brutes POS (Area)'!BJ21/('Données brutes POS (Area)'!BJ$3+'Données brutes POS (Area)'!BJ$17)*50),IF($C21="CAR d3-18:1",('Données brutes POS (Area)'!BJ19/('Données brutes POS (Area)'!BJ$28)*7.5)))</f>
        <v>15.515618019127977</v>
      </c>
      <c r="BL21" s="44">
        <f>IF($C21="(1,2) DG 24:0",('Données brutes POS (Area)'!BK21/('Données brutes POS (Area)'!BK$3+'Données brutes POS (Area)'!BK$17)*50),IF($C21="CAR d3-18:1",('Données brutes POS (Area)'!BK19/('Données brutes POS (Area)'!BK$28)*7.5)))</f>
        <v>9.1519347536491846</v>
      </c>
      <c r="BM21" s="44">
        <f>IF($C21="(1,2) DG 24:0",('Données brutes POS (Area)'!BL21/('Données brutes POS (Area)'!BL$3+'Données brutes POS (Area)'!BL$17)*50),IF($C21="CAR d3-18:1",('Données brutes POS (Area)'!BL19/('Données brutes POS (Area)'!BL$28)*7.5)))</f>
        <v>6.06652076246385</v>
      </c>
      <c r="BN21" s="44">
        <f>IF($C21="(1,2) DG 24:0",('Données brutes POS (Area)'!BM21/('Données brutes POS (Area)'!BM$3+'Données brutes POS (Area)'!BM$17)*50),IF($C21="CAR d3-18:1",('Données brutes POS (Area)'!BM19/('Données brutes POS (Area)'!BM$28)*7.5)))</f>
        <v>1.7703051211194993</v>
      </c>
      <c r="BO21" s="44">
        <f>IF($C21="(1,2) DG 24:0",('Données brutes POS (Area)'!BN21/('Données brutes POS (Area)'!BN$3+'Données brutes POS (Area)'!BN$17)*50),IF($C21="CAR d3-18:1",('Données brutes POS (Area)'!BN19/('Données brutes POS (Area)'!BN$28)*7.5)))</f>
        <v>1.0754085703516401</v>
      </c>
      <c r="BP21" s="44">
        <f>IF($C21="(1,2) DG 24:0",('Données brutes POS (Area)'!BO21/('Données brutes POS (Area)'!BO$3+'Données brutes POS (Area)'!BO$17)*50),IF($C21="CAR d3-18:1",('Données brutes POS (Area)'!BO19/('Données brutes POS (Area)'!BO$28)*7.5)))</f>
        <v>1.4306079941437702</v>
      </c>
      <c r="BQ21" s="44">
        <f>IF($C21="(1,2) DG 24:0",('Données brutes POS (Area)'!BP21/('Données brutes POS (Area)'!BP$3+'Données brutes POS (Area)'!BP$17)*50),IF($C21="CAR d3-18:1",('Données brutes POS (Area)'!BP19/('Données brutes POS (Area)'!BP$28)*7.5)))</f>
        <v>2.9141724970279053</v>
      </c>
    </row>
    <row r="22" spans="1:69" x14ac:dyDescent="0.25">
      <c r="A22" s="9" t="s">
        <v>3</v>
      </c>
      <c r="B22" s="15" t="s">
        <v>19</v>
      </c>
      <c r="C22" s="10" t="s">
        <v>2</v>
      </c>
      <c r="D22" s="43">
        <f>IF($C22="(1,2) DG 24:0",('Données brutes POS (Area)'!C22/('Données brutes POS (Area)'!C$3+'Données brutes POS (Area)'!C$17)*50),IF($C22="CAR d3-18:1",('Données brutes POS (Area)'!C20/('Données brutes POS (Area)'!C$28)*7.5)))</f>
        <v>1.8087645761312627</v>
      </c>
      <c r="E22" s="43">
        <f>IF($C22="(1,2) DG 24:0",('Données brutes POS (Area)'!D22/('Données brutes POS (Area)'!D$3+'Données brutes POS (Area)'!D$17)*50),IF($C22="CAR d3-18:1",('Données brutes POS (Area)'!D20/('Données brutes POS (Area)'!D$28)*7.5)))</f>
        <v>0.54475938076280961</v>
      </c>
      <c r="F22" s="43">
        <f>IF($C22="(1,2) DG 24:0",('Données brutes POS (Area)'!E22/('Données brutes POS (Area)'!E$3+'Données brutes POS (Area)'!E$17)*50),IF($C22="CAR d3-18:1",('Données brutes POS (Area)'!E20/('Données brutes POS (Area)'!E$28)*7.5)))</f>
        <v>0.96696515999830424</v>
      </c>
      <c r="G22" s="43">
        <f>IF($C22="(1,2) DG 24:0",('Données brutes POS (Area)'!F22/('Données brutes POS (Area)'!F$3+'Données brutes POS (Area)'!F$17)*50),IF($C22="CAR d3-18:1",('Données brutes POS (Area)'!F20/('Données brutes POS (Area)'!F$28)*7.5)))</f>
        <v>0.78644011211014531</v>
      </c>
      <c r="H22" s="43">
        <f>IF($C22="(1,2) DG 24:0",('Données brutes POS (Area)'!G22/('Données brutes POS (Area)'!G$3+'Données brutes POS (Area)'!G$17)*50),IF($C22="CAR d3-18:1",('Données brutes POS (Area)'!G20/('Données brutes POS (Area)'!G$28)*7.5)))</f>
        <v>1.1527134610467424</v>
      </c>
      <c r="I22" s="43">
        <f>IF($C22="(1,2) DG 24:0",('Données brutes POS (Area)'!H22/('Données brutes POS (Area)'!H$3+'Données brutes POS (Area)'!H$17)*50),IF($C22="CAR d3-18:1",('Données brutes POS (Area)'!H20/('Données brutes POS (Area)'!H$28)*7.5)))</f>
        <v>1.2335825910572236</v>
      </c>
      <c r="J22" s="43">
        <f>IF($C22="(1,2) DG 24:0",('Données brutes POS (Area)'!I22/('Données brutes POS (Area)'!I$3+'Données brutes POS (Area)'!I$17)*50),IF($C22="CAR d3-18:1",('Données brutes POS (Area)'!I20/('Données brutes POS (Area)'!I$28)*7.5)))</f>
        <v>1.7577494603759447</v>
      </c>
      <c r="K22" s="43">
        <f>IF($C22="(1,2) DG 24:0",('Données brutes POS (Area)'!J22/('Données brutes POS (Area)'!J$3+'Données brutes POS (Area)'!J$17)*50),IF($C22="CAR d3-18:1",('Données brutes POS (Area)'!J20/('Données brutes POS (Area)'!J$28)*7.5)))</f>
        <v>0.51078088086037365</v>
      </c>
      <c r="L22" s="43">
        <f>IF($C22="(1,2) DG 24:0",('Données brutes POS (Area)'!K22/('Données brutes POS (Area)'!K$3+'Données brutes POS (Area)'!K$17)*50),IF($C22="CAR d3-18:1",('Données brutes POS (Area)'!K20/('Données brutes POS (Area)'!K$28)*7.5)))</f>
        <v>0.76030836481984698</v>
      </c>
      <c r="M22" s="43">
        <f>IF($C22="(1,2) DG 24:0",('Données brutes POS (Area)'!L22/('Données brutes POS (Area)'!L$3+'Données brutes POS (Area)'!L$17)*50),IF($C22="CAR d3-18:1",('Données brutes POS (Area)'!L20/('Données brutes POS (Area)'!L$28)*7.5)))</f>
        <v>1.8978531596236292</v>
      </c>
      <c r="N22" s="43">
        <f>IF($C22="(1,2) DG 24:0",('Données brutes POS (Area)'!M22/('Données brutes POS (Area)'!M$3+'Données brutes POS (Area)'!M$17)*50),IF($C22="CAR d3-18:1",('Données brutes POS (Area)'!M20/('Données brutes POS (Area)'!M$28)*7.5)))</f>
        <v>0.54427267661301226</v>
      </c>
      <c r="O22" s="43">
        <f>IF($C22="(1,2) DG 24:0",('Données brutes POS (Area)'!N22/('Données brutes POS (Area)'!N$3+'Données brutes POS (Area)'!N$17)*50),IF($C22="CAR d3-18:1",('Données brutes POS (Area)'!N20/('Données brutes POS (Area)'!N$28)*7.5)))</f>
        <v>1.1002086562192979</v>
      </c>
      <c r="P22" s="43">
        <f>IF($C22="(1,2) DG 24:0",('Données brutes POS (Area)'!O22/('Données brutes POS (Area)'!O$3+'Données brutes POS (Area)'!O$17)*50),IF($C22="CAR d3-18:1",('Données brutes POS (Area)'!O20/('Données brutes POS (Area)'!O$28)*7.5)))</f>
        <v>1.3036666503239889</v>
      </c>
      <c r="Q22" s="43">
        <f>IF($C22="(1,2) DG 24:0",('Données brutes POS (Area)'!P22/('Données brutes POS (Area)'!P$3+'Données brutes POS (Area)'!P$17)*50),IF($C22="CAR d3-18:1",('Données brutes POS (Area)'!P20/('Données brutes POS (Area)'!P$28)*7.5)))</f>
        <v>0.98981372492766406</v>
      </c>
      <c r="R22" s="43">
        <f>IF($C22="(1,2) DG 24:0",('Données brutes POS (Area)'!Q22/('Données brutes POS (Area)'!Q$3+'Données brutes POS (Area)'!Q$17)*50),IF($C22="CAR d3-18:1",('Données brutes POS (Area)'!Q20/('Données brutes POS (Area)'!Q$28)*7.5)))</f>
        <v>2.0076556843416089</v>
      </c>
      <c r="S22" s="43">
        <f>IF($C22="(1,2) DG 24:0",('Données brutes POS (Area)'!R22/('Données brutes POS (Area)'!R$3+'Données brutes POS (Area)'!R$17)*50),IF($C22="CAR d3-18:1",('Données brutes POS (Area)'!R20/('Données brutes POS (Area)'!R$28)*7.5)))</f>
        <v>0.60600249691093544</v>
      </c>
      <c r="T22" s="43">
        <f>IF($C22="(1,2) DG 24:0",('Données brutes POS (Area)'!S22/('Données brutes POS (Area)'!S$3+'Données brutes POS (Area)'!S$17)*50),IF($C22="CAR d3-18:1",('Données brutes POS (Area)'!S20/('Données brutes POS (Area)'!S$28)*7.5)))</f>
        <v>1.3235474143975876</v>
      </c>
      <c r="U22" s="43">
        <f>IF($C22="(1,2) DG 24:0",('Données brutes POS (Area)'!T22/('Données brutes POS (Area)'!T$3+'Données brutes POS (Area)'!T$17)*50),IF($C22="CAR d3-18:1",('Données brutes POS (Area)'!T20/('Données brutes POS (Area)'!T$28)*7.5)))</f>
        <v>1.3079556892330215</v>
      </c>
      <c r="V22" s="43">
        <f>IF($C22="(1,2) DG 24:0",('Données brutes POS (Area)'!U22/('Données brutes POS (Area)'!U$3+'Données brutes POS (Area)'!U$17)*50),IF($C22="CAR d3-18:1",('Données brutes POS (Area)'!U20/('Données brutes POS (Area)'!U$28)*7.5)))</f>
        <v>0.44938048488031612</v>
      </c>
      <c r="W22" s="43">
        <f>IF($C22="(1,2) DG 24:0",('Données brutes POS (Area)'!V22/('Données brutes POS (Area)'!V$3+'Données brutes POS (Area)'!V$17)*50),IF($C22="CAR d3-18:1",('Données brutes POS (Area)'!V20/('Données brutes POS (Area)'!V$28)*7.5)))</f>
        <v>1.3629721068076321</v>
      </c>
      <c r="X22" s="43">
        <f>IF($C22="(1,2) DG 24:0",('Données brutes POS (Area)'!W22/('Données brutes POS (Area)'!W$3+'Données brutes POS (Area)'!W$17)*50),IF($C22="CAR d3-18:1",('Données brutes POS (Area)'!W20/('Données brutes POS (Area)'!W$28)*7.5)))</f>
        <v>1.5194252580215191</v>
      </c>
      <c r="Y22" s="43">
        <f>IF($C22="(1,2) DG 24:0",('Données brutes POS (Area)'!X22/('Données brutes POS (Area)'!X$3+'Données brutes POS (Area)'!X$17)*50),IF($C22="CAR d3-18:1",('Données brutes POS (Area)'!X20/('Données brutes POS (Area)'!X$28)*7.5)))</f>
        <v>1.6878405420121898</v>
      </c>
      <c r="Z22" s="43">
        <f>IF($C22="(1,2) DG 24:0",('Données brutes POS (Area)'!Y22/('Données brutes POS (Area)'!Y$3+'Données brutes POS (Area)'!Y$17)*50),IF($C22="CAR d3-18:1",('Données brutes POS (Area)'!Y20/('Données brutes POS (Area)'!Y$28)*7.5)))</f>
        <v>1.481818915446051</v>
      </c>
      <c r="AA22" s="43">
        <f>IF($C22="(1,2) DG 24:0",('Données brutes POS (Area)'!Z22/('Données brutes POS (Area)'!Z$3+'Données brutes POS (Area)'!Z$17)*50),IF($C22="CAR d3-18:1",('Données brutes POS (Area)'!Z20/('Données brutes POS (Area)'!Z$28)*7.5)))</f>
        <v>1.4747575423950907</v>
      </c>
      <c r="AB22" s="43">
        <f>IF($C22="(1,2) DG 24:0",('Données brutes POS (Area)'!AA22/('Données brutes POS (Area)'!AA$3+'Données brutes POS (Area)'!AA$17)*50),IF($C22="CAR d3-18:1",('Données brutes POS (Area)'!AA20/('Données brutes POS (Area)'!AA$28)*7.5)))</f>
        <v>1.5037896520182974</v>
      </c>
      <c r="AC22" s="43">
        <f>IF($C22="(1,2) DG 24:0",('Données brutes POS (Area)'!AB22/('Données brutes POS (Area)'!AB$3+'Données brutes POS (Area)'!AB$17)*50),IF($C22="CAR d3-18:1",('Données brutes POS (Area)'!AB20/('Données brutes POS (Area)'!AB$28)*7.5)))</f>
        <v>1.5020881677418614</v>
      </c>
      <c r="AD22" s="43">
        <f>IF($C22="(1,2) DG 24:0",('Données brutes POS (Area)'!AC22/('Données brutes POS (Area)'!AC$3+'Données brutes POS (Area)'!AC$17)*50),IF($C22="CAR d3-18:1",('Données brutes POS (Area)'!AC20/('Données brutes POS (Area)'!AC$28)*7.5)))</f>
        <v>2.0991284831231338</v>
      </c>
      <c r="AE22" s="43">
        <f>IF($C22="(1,2) DG 24:0",('Données brutes POS (Area)'!AD22/('Données brutes POS (Area)'!AD$3+'Données brutes POS (Area)'!AD$17)*50),IF($C22="CAR d3-18:1",('Données brutes POS (Area)'!AD20/('Données brutes POS (Area)'!AD$28)*7.5)))</f>
        <v>1.1622028424006055</v>
      </c>
      <c r="AF22" s="43">
        <f>IF($C22="(1,2) DG 24:0",('Données brutes POS (Area)'!AE22/('Données brutes POS (Area)'!AE$3+'Données brutes POS (Area)'!AE$17)*50),IF($C22="CAR d3-18:1",('Données brutes POS (Area)'!AE20/('Données brutes POS (Area)'!AE$28)*7.5)))</f>
        <v>1.3302288258792632</v>
      </c>
      <c r="AG22" s="43">
        <f>IF($C22="(1,2) DG 24:0",('Données brutes POS (Area)'!AF22/('Données brutes POS (Area)'!AF$3+'Données brutes POS (Area)'!AF$17)*50),IF($C22="CAR d3-18:1",('Données brutes POS (Area)'!AF20/('Données brutes POS (Area)'!AF$28)*7.5)))</f>
        <v>1.3196365831162857</v>
      </c>
      <c r="AH22" s="43">
        <f>IF($C22="(1,2) DG 24:0",('Données brutes POS (Area)'!AG22/('Données brutes POS (Area)'!AG$3+'Données brutes POS (Area)'!AG$17)*50),IF($C22="CAR d3-18:1",('Données brutes POS (Area)'!AG20/('Données brutes POS (Area)'!AG$28)*7.5)))</f>
        <v>0.96438026204053939</v>
      </c>
      <c r="AI22" s="43">
        <f>IF($C22="(1,2) DG 24:0",('Données brutes POS (Area)'!AH22/('Données brutes POS (Area)'!AH$3+'Données brutes POS (Area)'!AH$17)*50),IF($C22="CAR d3-18:1",('Données brutes POS (Area)'!AH20/('Données brutes POS (Area)'!AH$28)*7.5)))</f>
        <v>2.4086374215053814</v>
      </c>
      <c r="AJ22" s="43">
        <f>IF($C22="(1,2) DG 24:0",('Données brutes POS (Area)'!AI22/('Données brutes POS (Area)'!AI$3+'Données brutes POS (Area)'!AI$17)*50),IF($C22="CAR d3-18:1",('Données brutes POS (Area)'!AI20/('Données brutes POS (Area)'!AI$28)*7.5)))</f>
        <v>0.90301200660077874</v>
      </c>
      <c r="AK22" s="43">
        <f>IF($C22="(1,2) DG 24:0",('Données brutes POS (Area)'!AJ22/('Données brutes POS (Area)'!AJ$3+'Données brutes POS (Area)'!AJ$17)*50),IF($C22="CAR d3-18:1",('Données brutes POS (Area)'!AJ20/('Données brutes POS (Area)'!AJ$28)*7.5)))</f>
        <v>1.0447030367178933</v>
      </c>
      <c r="AL22" s="43">
        <f>IF($C22="(1,2) DG 24:0",('Données brutes POS (Area)'!AK22/('Données brutes POS (Area)'!AK$3+'Données brutes POS (Area)'!AK$17)*50),IF($C22="CAR d3-18:1",('Données brutes POS (Area)'!AK20/('Données brutes POS (Area)'!AK$28)*7.5)))</f>
        <v>1.0720013216487567</v>
      </c>
      <c r="AM22" s="43">
        <f>IF($C22="(1,2) DG 24:0",('Données brutes POS (Area)'!AL22/('Données brutes POS (Area)'!AL$3+'Données brutes POS (Area)'!AL$17)*50),IF($C22="CAR d3-18:1",('Données brutes POS (Area)'!AL20/('Données brutes POS (Area)'!AL$28)*7.5)))</f>
        <v>2.3235818526221723</v>
      </c>
      <c r="AN22" s="43">
        <f>IF($C22="(1,2) DG 24:0",('Données brutes POS (Area)'!AM22/('Données brutes POS (Area)'!AM$3+'Données brutes POS (Area)'!AM$17)*50),IF($C22="CAR d3-18:1",('Données brutes POS (Area)'!AM20/('Données brutes POS (Area)'!AM$28)*7.5)))</f>
        <v>2.3008498943090863</v>
      </c>
      <c r="AO22" s="43">
        <f>IF($C22="(1,2) DG 24:0",('Données brutes POS (Area)'!AN22/('Données brutes POS (Area)'!AN$3+'Données brutes POS (Area)'!AN$17)*50),IF($C22="CAR d3-18:1",('Données brutes POS (Area)'!AN20/('Données brutes POS (Area)'!AN$28)*7.5)))</f>
        <v>3.294620130466102</v>
      </c>
      <c r="AP22" s="43">
        <f>IF($C22="(1,2) DG 24:0",('Données brutes POS (Area)'!AO22/('Données brutes POS (Area)'!AO$3+'Données brutes POS (Area)'!AO$17)*50),IF($C22="CAR d3-18:1",('Données brutes POS (Area)'!AO20/('Données brutes POS (Area)'!AO$28)*7.5)))</f>
        <v>1.8845432122112256</v>
      </c>
      <c r="AQ22" s="43">
        <f>IF($C22="(1,2) DG 24:0",('Données brutes POS (Area)'!AP22/('Données brutes POS (Area)'!AP$3+'Données brutes POS (Area)'!AP$17)*50),IF($C22="CAR d3-18:1",('Données brutes POS (Area)'!AP20/('Données brutes POS (Area)'!AP$28)*7.5)))</f>
        <v>1.9837647452963654</v>
      </c>
      <c r="AR22" s="43">
        <f>IF($C22="(1,2) DG 24:0",('Données brutes POS (Area)'!AQ22/('Données brutes POS (Area)'!AQ$3+'Données brutes POS (Area)'!AQ$17)*50),IF($C22="CAR d3-18:1",('Données brutes POS (Area)'!AQ20/('Données brutes POS (Area)'!AQ$28)*7.5)))</f>
        <v>3.6348291057146813</v>
      </c>
      <c r="AS22" s="43">
        <f>IF($C22="(1,2) DG 24:0",('Données brutes POS (Area)'!AR22/('Données brutes POS (Area)'!AR$3+'Données brutes POS (Area)'!AR$17)*50),IF($C22="CAR d3-18:1",('Données brutes POS (Area)'!AR20/('Données brutes POS (Area)'!AR$28)*7.5)))</f>
        <v>1.6481541187167996</v>
      </c>
      <c r="AT22" s="43">
        <f>IF($C22="(1,2) DG 24:0",('Données brutes POS (Area)'!AS22/('Données brutes POS (Area)'!AS$3+'Données brutes POS (Area)'!AS$17)*50),IF($C22="CAR d3-18:1",('Données brutes POS (Area)'!AS20/('Données brutes POS (Area)'!AS$28)*7.5)))</f>
        <v>1.5952441643441517</v>
      </c>
      <c r="AU22" s="43">
        <f>IF($C22="(1,2) DG 24:0",('Données brutes POS (Area)'!AT22/('Données brutes POS (Area)'!AT$3+'Données brutes POS (Area)'!AT$17)*50),IF($C22="CAR d3-18:1",('Données brutes POS (Area)'!AT20/('Données brutes POS (Area)'!AT$28)*7.5)))</f>
        <v>1.4621345082831516</v>
      </c>
      <c r="AV22" s="43">
        <f>IF($C22="(1,2) DG 24:0",('Données brutes POS (Area)'!AU22/('Données brutes POS (Area)'!AU$3+'Données brutes POS (Area)'!AU$17)*50),IF($C22="CAR d3-18:1",('Données brutes POS (Area)'!AU20/('Données brutes POS (Area)'!AU$28)*7.5)))</f>
        <v>1.3187242450301189</v>
      </c>
      <c r="AW22" s="43">
        <f>IF($C22="(1,2) DG 24:0",('Données brutes POS (Area)'!AV22/('Données brutes POS (Area)'!AV$3+'Données brutes POS (Area)'!AV$17)*50),IF($C22="CAR d3-18:1",('Données brutes POS (Area)'!AV20/('Données brutes POS (Area)'!AV$28)*7.5)))</f>
        <v>1.3944994641722572</v>
      </c>
      <c r="AX22" s="43">
        <f>IF($C22="(1,2) DG 24:0",('Données brutes POS (Area)'!AW22/('Données brutes POS (Area)'!AW$3+'Données brutes POS (Area)'!AW$17)*50),IF($C22="CAR d3-18:1",('Données brutes POS (Area)'!AW20/('Données brutes POS (Area)'!AW$28)*7.5)))</f>
        <v>1.6386623704295451</v>
      </c>
      <c r="AY22" s="43">
        <f>IF($C22="(1,2) DG 24:0",('Données brutes POS (Area)'!AX22/('Données brutes POS (Area)'!AX$3+'Données brutes POS (Area)'!AX$17)*50),IF($C22="CAR d3-18:1",('Données brutes POS (Area)'!AX20/('Données brutes POS (Area)'!AX$28)*7.5)))</f>
        <v>4.0248247604312946</v>
      </c>
      <c r="AZ22" s="43">
        <f>IF($C22="(1,2) DG 24:0",('Données brutes POS (Area)'!AY22/('Données brutes POS (Area)'!AY$3+'Données brutes POS (Area)'!AY$17)*50),IF($C22="CAR d3-18:1",('Données brutes POS (Area)'!AY20/('Données brutes POS (Area)'!AY$28)*7.5)))</f>
        <v>7.5187081840875383</v>
      </c>
      <c r="BA22" s="43">
        <f>IF($C22="(1,2) DG 24:0",('Données brutes POS (Area)'!AZ22/('Données brutes POS (Area)'!AZ$3+'Données brutes POS (Area)'!AZ$17)*50),IF($C22="CAR d3-18:1",('Données brutes POS (Area)'!AZ20/('Données brutes POS (Area)'!AZ$28)*7.5)))</f>
        <v>5.8363305589610102</v>
      </c>
      <c r="BB22" s="43">
        <f>IF($C22="(1,2) DG 24:0",('Données brutes POS (Area)'!BA22/('Données brutes POS (Area)'!BA$3+'Données brutes POS (Area)'!BA$17)*50),IF($C22="CAR d3-18:1",('Données brutes POS (Area)'!BA20/('Données brutes POS (Area)'!BA$28)*7.5)))</f>
        <v>5.5913965572894249</v>
      </c>
      <c r="BC22" s="43">
        <f>IF($C22="(1,2) DG 24:0",('Données brutes POS (Area)'!BB22/('Données brutes POS (Area)'!BB$3+'Données brutes POS (Area)'!BB$17)*50),IF($C22="CAR d3-18:1",('Données brutes POS (Area)'!BB20/('Données brutes POS (Area)'!BB$28)*7.5)))</f>
        <v>2.6754197078000681</v>
      </c>
      <c r="BD22" s="43">
        <f>IF($C22="(1,2) DG 24:0",('Données brutes POS (Area)'!BC22/('Données brutes POS (Area)'!BC$3+'Données brutes POS (Area)'!BC$17)*50),IF($C22="CAR d3-18:1",('Données brutes POS (Area)'!BC20/('Données brutes POS (Area)'!BC$28)*7.5)))</f>
        <v>5.8347248532044764</v>
      </c>
      <c r="BE22" s="43">
        <f>IF($C22="(1,2) DG 24:0",('Données brutes POS (Area)'!BD22/('Données brutes POS (Area)'!BD$3+'Données brutes POS (Area)'!BD$17)*50),IF($C22="CAR d3-18:1",('Données brutes POS (Area)'!BD20/('Données brutes POS (Area)'!BD$28)*7.5)))</f>
        <v>1.480262237659852</v>
      </c>
      <c r="BF22" s="43">
        <f>IF($C22="(1,2) DG 24:0",('Données brutes POS (Area)'!BE22/('Données brutes POS (Area)'!BE$3+'Données brutes POS (Area)'!BE$17)*50),IF($C22="CAR d3-18:1",('Données brutes POS (Area)'!BE20/('Données brutes POS (Area)'!BE$28)*7.5)))</f>
        <v>1.3173646150734004</v>
      </c>
      <c r="BG22" s="43">
        <f>IF($C22="(1,2) DG 24:0",('Données brutes POS (Area)'!BF22/('Données brutes POS (Area)'!BF$3+'Données brutes POS (Area)'!BF$17)*50),IF($C22="CAR d3-18:1",('Données brutes POS (Area)'!BF20/('Données brutes POS (Area)'!BF$28)*7.5)))</f>
        <v>4.9758242126634729</v>
      </c>
      <c r="BH22" s="43">
        <f>IF($C22="(1,2) DG 24:0",('Données brutes POS (Area)'!BG22/('Données brutes POS (Area)'!BG$3+'Données brutes POS (Area)'!BG$17)*50),IF($C22="CAR d3-18:1",('Données brutes POS (Area)'!BG20/('Données brutes POS (Area)'!BG$28)*7.5)))</f>
        <v>2.6428945200484355</v>
      </c>
      <c r="BI22" s="43">
        <f>IF($C22="(1,2) DG 24:0",('Données brutes POS (Area)'!BH22/('Données brutes POS (Area)'!BH$3+'Données brutes POS (Area)'!BH$17)*50),IF($C22="CAR d3-18:1",('Données brutes POS (Area)'!BH20/('Données brutes POS (Area)'!BH$28)*7.5)))</f>
        <v>1.3424923561835824</v>
      </c>
      <c r="BJ22" s="43">
        <f>IF($C22="(1,2) DG 24:0",('Données brutes POS (Area)'!BI22/('Données brutes POS (Area)'!BI$3+'Données brutes POS (Area)'!BI$17)*50),IF($C22="CAR d3-18:1",('Données brutes POS (Area)'!BI20/('Données brutes POS (Area)'!BI$28)*7.5)))</f>
        <v>3.2835387573345969</v>
      </c>
      <c r="BK22" s="43">
        <f>IF($C22="(1,2) DG 24:0",('Données brutes POS (Area)'!BJ22/('Données brutes POS (Area)'!BJ$3+'Données brutes POS (Area)'!BJ$17)*50),IF($C22="CAR d3-18:1",('Données brutes POS (Area)'!BJ20/('Données brutes POS (Area)'!BJ$28)*7.5)))</f>
        <v>12.348022466651779</v>
      </c>
      <c r="BL22" s="43">
        <f>IF($C22="(1,2) DG 24:0",('Données brutes POS (Area)'!BK22/('Données brutes POS (Area)'!BK$3+'Données brutes POS (Area)'!BK$17)*50),IF($C22="CAR d3-18:1",('Données brutes POS (Area)'!BK20/('Données brutes POS (Area)'!BK$28)*7.5)))</f>
        <v>5.1708278053778995</v>
      </c>
      <c r="BM22" s="43">
        <f>IF($C22="(1,2) DG 24:0",('Données brutes POS (Area)'!BL22/('Données brutes POS (Area)'!BL$3+'Données brutes POS (Area)'!BL$17)*50),IF($C22="CAR d3-18:1",('Données brutes POS (Area)'!BL20/('Données brutes POS (Area)'!BL$28)*7.5)))</f>
        <v>5.4563462981476825</v>
      </c>
      <c r="BN22" s="43">
        <f>IF($C22="(1,2) DG 24:0",('Données brutes POS (Area)'!BM22/('Données brutes POS (Area)'!BM$3+'Données brutes POS (Area)'!BM$17)*50),IF($C22="CAR d3-18:1",('Données brutes POS (Area)'!BM20/('Données brutes POS (Area)'!BM$28)*7.5)))</f>
        <v>2.2031795685172177</v>
      </c>
      <c r="BO22" s="43">
        <f>IF($C22="(1,2) DG 24:0",('Données brutes POS (Area)'!BN22/('Données brutes POS (Area)'!BN$3+'Données brutes POS (Area)'!BN$17)*50),IF($C22="CAR d3-18:1",('Données brutes POS (Area)'!BN20/('Données brutes POS (Area)'!BN$28)*7.5)))</f>
        <v>2.0109741494475175</v>
      </c>
      <c r="BP22" s="43">
        <f>IF($C22="(1,2) DG 24:0",('Données brutes POS (Area)'!BO22/('Données brutes POS (Area)'!BO$3+'Données brutes POS (Area)'!BO$17)*50),IF($C22="CAR d3-18:1",('Données brutes POS (Area)'!BO20/('Données brutes POS (Area)'!BO$28)*7.5)))</f>
        <v>2.6641177636343349</v>
      </c>
      <c r="BQ22" s="43">
        <f>IF($C22="(1,2) DG 24:0",('Données brutes POS (Area)'!BP22/('Données brutes POS (Area)'!BP$3+'Données brutes POS (Area)'!BP$17)*50),IF($C22="CAR d3-18:1",('Données brutes POS (Area)'!BP20/('Données brutes POS (Area)'!BP$28)*7.5)))</f>
        <v>3.2776374481138673</v>
      </c>
    </row>
    <row r="23" spans="1:69" x14ac:dyDescent="0.25">
      <c r="A23" s="11" t="s">
        <v>3</v>
      </c>
      <c r="B23" s="16" t="s">
        <v>20</v>
      </c>
      <c r="C23" s="11" t="s">
        <v>2</v>
      </c>
      <c r="D23" s="46">
        <f>IF($C23="(1,2) DG 24:0",('Données brutes POS (Area)'!C23/('Données brutes POS (Area)'!C$3+'Données brutes POS (Area)'!C$17)*50),IF($C23="CAR d3-18:1",('Données brutes POS (Area)'!C21/('Données brutes POS (Area)'!C$28)*7.5)))</f>
        <v>22.235551635622521</v>
      </c>
      <c r="E23" s="46">
        <f>IF($C23="(1,2) DG 24:0",('Données brutes POS (Area)'!D23/('Données brutes POS (Area)'!D$3+'Données brutes POS (Area)'!D$17)*50),IF($C23="CAR d3-18:1",('Données brutes POS (Area)'!D21/('Données brutes POS (Area)'!D$28)*7.5)))</f>
        <v>4.2206467929494167</v>
      </c>
      <c r="F23" s="46">
        <f>IF($C23="(1,2) DG 24:0",('Données brutes POS (Area)'!E23/('Données brutes POS (Area)'!E$3+'Données brutes POS (Area)'!E$17)*50),IF($C23="CAR d3-18:1",('Données brutes POS (Area)'!E21/('Données brutes POS (Area)'!E$28)*7.5)))</f>
        <v>10.145486755239324</v>
      </c>
      <c r="G23" s="46">
        <f>IF($C23="(1,2) DG 24:0",('Données brutes POS (Area)'!F23/('Données brutes POS (Area)'!F$3+'Données brutes POS (Area)'!F$17)*50),IF($C23="CAR d3-18:1",('Données brutes POS (Area)'!F21/('Données brutes POS (Area)'!F$28)*7.5)))</f>
        <v>7.0900923011547059</v>
      </c>
      <c r="H23" s="46">
        <f>IF($C23="(1,2) DG 24:0",('Données brutes POS (Area)'!G23/('Données brutes POS (Area)'!G$3+'Données brutes POS (Area)'!G$17)*50),IF($C23="CAR d3-18:1",('Données brutes POS (Area)'!G21/('Données brutes POS (Area)'!G$28)*7.5)))</f>
        <v>6.6921039084936877</v>
      </c>
      <c r="I23" s="46">
        <f>IF($C23="(1,2) DG 24:0",('Données brutes POS (Area)'!H23/('Données brutes POS (Area)'!H$3+'Données brutes POS (Area)'!H$17)*50),IF($C23="CAR d3-18:1",('Données brutes POS (Area)'!H21/('Données brutes POS (Area)'!H$28)*7.5)))</f>
        <v>6.4752162805352125</v>
      </c>
      <c r="J23" s="46">
        <f>IF($C23="(1,2) DG 24:0",('Données brutes POS (Area)'!I23/('Données brutes POS (Area)'!I$3+'Données brutes POS (Area)'!I$17)*50),IF($C23="CAR d3-18:1",('Données brutes POS (Area)'!I21/('Données brutes POS (Area)'!I$28)*7.5)))</f>
        <v>10.606971758485631</v>
      </c>
      <c r="K23" s="46">
        <f>IF($C23="(1,2) DG 24:0",('Données brutes POS (Area)'!J23/('Données brutes POS (Area)'!J$3+'Données brutes POS (Area)'!J$17)*50),IF($C23="CAR d3-18:1",('Données brutes POS (Area)'!J21/('Données brutes POS (Area)'!J$28)*7.5)))</f>
        <v>2.6161894571128812</v>
      </c>
      <c r="L23" s="46">
        <f>IF($C23="(1,2) DG 24:0",('Données brutes POS (Area)'!K23/('Données brutes POS (Area)'!K$3+'Données brutes POS (Area)'!K$17)*50),IF($C23="CAR d3-18:1",('Données brutes POS (Area)'!K21/('Données brutes POS (Area)'!K$28)*7.5)))</f>
        <v>4.7223306892883263</v>
      </c>
      <c r="M23" s="46">
        <f>IF($C23="(1,2) DG 24:0",('Données brutes POS (Area)'!L23/('Données brutes POS (Area)'!L$3+'Données brutes POS (Area)'!L$17)*50),IF($C23="CAR d3-18:1",('Données brutes POS (Area)'!L21/('Données brutes POS (Area)'!L$28)*7.5)))</f>
        <v>5.2558246071042758</v>
      </c>
      <c r="N23" s="46">
        <f>IF($C23="(1,2) DG 24:0",('Données brutes POS (Area)'!M23/('Données brutes POS (Area)'!M$3+'Données brutes POS (Area)'!M$17)*50),IF($C23="CAR d3-18:1",('Données brutes POS (Area)'!M21/('Données brutes POS (Area)'!M$28)*7.5)))</f>
        <v>3.3717791163134536</v>
      </c>
      <c r="O23" s="46">
        <f>IF($C23="(1,2) DG 24:0",('Données brutes POS (Area)'!N23/('Données brutes POS (Area)'!N$3+'Données brutes POS (Area)'!N$17)*50),IF($C23="CAR d3-18:1",('Données brutes POS (Area)'!N21/('Données brutes POS (Area)'!N$28)*7.5)))</f>
        <v>6.606286323543106</v>
      </c>
      <c r="P23" s="46">
        <f>IF($C23="(1,2) DG 24:0",('Données brutes POS (Area)'!O23/('Données brutes POS (Area)'!O$3+'Données brutes POS (Area)'!O$17)*50),IF($C23="CAR d3-18:1",('Données brutes POS (Area)'!O21/('Données brutes POS (Area)'!O$28)*7.5)))</f>
        <v>10.177816389726839</v>
      </c>
      <c r="Q23" s="46">
        <f>IF($C23="(1,2) DG 24:0",('Données brutes POS (Area)'!P23/('Données brutes POS (Area)'!P$3+'Données brutes POS (Area)'!P$17)*50),IF($C23="CAR d3-18:1",('Données brutes POS (Area)'!P21/('Données brutes POS (Area)'!P$28)*7.5)))</f>
        <v>3.9277861776836343</v>
      </c>
      <c r="R23" s="46">
        <f>IF($C23="(1,2) DG 24:0",('Données brutes POS (Area)'!Q23/('Données brutes POS (Area)'!Q$3+'Données brutes POS (Area)'!Q$17)*50),IF($C23="CAR d3-18:1",('Données brutes POS (Area)'!Q21/('Données brutes POS (Area)'!Q$28)*7.5)))</f>
        <v>8.6027618810435165</v>
      </c>
      <c r="S23" s="46">
        <f>IF($C23="(1,2) DG 24:0",('Données brutes POS (Area)'!R23/('Données brutes POS (Area)'!R$3+'Données brutes POS (Area)'!R$17)*50),IF($C23="CAR d3-18:1",('Données brutes POS (Area)'!R21/('Données brutes POS (Area)'!R$28)*7.5)))</f>
        <v>3.4968791172512761</v>
      </c>
      <c r="T23" s="46">
        <f>IF($C23="(1,2) DG 24:0",('Données brutes POS (Area)'!S23/('Données brutes POS (Area)'!S$3+'Données brutes POS (Area)'!S$17)*50),IF($C23="CAR d3-18:1",('Données brutes POS (Area)'!S21/('Données brutes POS (Area)'!S$28)*7.5)))</f>
        <v>6.9674357815302317</v>
      </c>
      <c r="U23" s="46">
        <f>IF($C23="(1,2) DG 24:0",('Données brutes POS (Area)'!T23/('Données brutes POS (Area)'!T$3+'Données brutes POS (Area)'!T$17)*50),IF($C23="CAR d3-18:1",('Données brutes POS (Area)'!T21/('Données brutes POS (Area)'!T$28)*7.5)))</f>
        <v>5.8574349204034881</v>
      </c>
      <c r="V23" s="46">
        <f>IF($C23="(1,2) DG 24:0",('Données brutes POS (Area)'!U23/('Données brutes POS (Area)'!U$3+'Données brutes POS (Area)'!U$17)*50),IF($C23="CAR d3-18:1",('Données brutes POS (Area)'!U21/('Données brutes POS (Area)'!U$28)*7.5)))</f>
        <v>3.6382475857730503</v>
      </c>
      <c r="W23" s="46">
        <f>IF($C23="(1,2) DG 24:0",('Données brutes POS (Area)'!V23/('Données brutes POS (Area)'!V$3+'Données brutes POS (Area)'!V$17)*50),IF($C23="CAR d3-18:1",('Données brutes POS (Area)'!V21/('Données brutes POS (Area)'!V$28)*7.5)))</f>
        <v>5.1737630647792967</v>
      </c>
      <c r="X23" s="46">
        <f>IF($C23="(1,2) DG 24:0",('Données brutes POS (Area)'!W23/('Données brutes POS (Area)'!W$3+'Données brutes POS (Area)'!W$17)*50),IF($C23="CAR d3-18:1",('Données brutes POS (Area)'!W21/('Données brutes POS (Area)'!W$28)*7.5)))</f>
        <v>9.1153609837969434</v>
      </c>
      <c r="Y23" s="46">
        <f>IF($C23="(1,2) DG 24:0",('Données brutes POS (Area)'!X23/('Données brutes POS (Area)'!X$3+'Données brutes POS (Area)'!X$17)*50),IF($C23="CAR d3-18:1",('Données brutes POS (Area)'!X21/('Données brutes POS (Area)'!X$28)*7.5)))</f>
        <v>3.8414391187462162</v>
      </c>
      <c r="Z23" s="46">
        <f>IF($C23="(1,2) DG 24:0",('Données brutes POS (Area)'!Y23/('Données brutes POS (Area)'!Y$3+'Données brutes POS (Area)'!Y$17)*50),IF($C23="CAR d3-18:1",('Données brutes POS (Area)'!Y21/('Données brutes POS (Area)'!Y$28)*7.5)))</f>
        <v>5.6841824683057087</v>
      </c>
      <c r="AA23" s="46">
        <f>IF($C23="(1,2) DG 24:0",('Données brutes POS (Area)'!Z23/('Données brutes POS (Area)'!Z$3+'Données brutes POS (Area)'!Z$17)*50),IF($C23="CAR d3-18:1",('Données brutes POS (Area)'!Z21/('Données brutes POS (Area)'!Z$28)*7.5)))</f>
        <v>5.9414314213800861</v>
      </c>
      <c r="AB23" s="46">
        <f>IF($C23="(1,2) DG 24:0",('Données brutes POS (Area)'!AA23/('Données brutes POS (Area)'!AA$3+'Données brutes POS (Area)'!AA$17)*50),IF($C23="CAR d3-18:1",('Données brutes POS (Area)'!AA21/('Données brutes POS (Area)'!AA$28)*7.5)))</f>
        <v>7.2936540204835323</v>
      </c>
      <c r="AC23" s="46">
        <f>IF($C23="(1,2) DG 24:0",('Données brutes POS (Area)'!AB23/('Données brutes POS (Area)'!AB$3+'Données brutes POS (Area)'!AB$17)*50),IF($C23="CAR d3-18:1",('Données brutes POS (Area)'!AB21/('Données brutes POS (Area)'!AB$28)*7.5)))</f>
        <v>11.261236965388195</v>
      </c>
      <c r="AD23" s="46">
        <f>IF($C23="(1,2) DG 24:0",('Données brutes POS (Area)'!AC23/('Données brutes POS (Area)'!AC$3+'Données brutes POS (Area)'!AC$17)*50),IF($C23="CAR d3-18:1",('Données brutes POS (Area)'!AC21/('Données brutes POS (Area)'!AC$28)*7.5)))</f>
        <v>9.392173112162693</v>
      </c>
      <c r="AE23" s="46">
        <f>IF($C23="(1,2) DG 24:0",('Données brutes POS (Area)'!AD23/('Données brutes POS (Area)'!AD$3+'Données brutes POS (Area)'!AD$17)*50),IF($C23="CAR d3-18:1",('Données brutes POS (Area)'!AD21/('Données brutes POS (Area)'!AD$28)*7.5)))</f>
        <v>5.7644056438063265</v>
      </c>
      <c r="AF23" s="46">
        <f>IF($C23="(1,2) DG 24:0",('Données brutes POS (Area)'!AE23/('Données brutes POS (Area)'!AE$3+'Données brutes POS (Area)'!AE$17)*50),IF($C23="CAR d3-18:1",('Données brutes POS (Area)'!AE21/('Données brutes POS (Area)'!AE$28)*7.5)))</f>
        <v>5.8074962290976302</v>
      </c>
      <c r="AG23" s="46">
        <f>IF($C23="(1,2) DG 24:0",('Données brutes POS (Area)'!AF23/('Données brutes POS (Area)'!AF$3+'Données brutes POS (Area)'!AF$17)*50),IF($C23="CAR d3-18:1",('Données brutes POS (Area)'!AF21/('Données brutes POS (Area)'!AF$28)*7.5)))</f>
        <v>5.8616108352013079</v>
      </c>
      <c r="AH23" s="46">
        <f>IF($C23="(1,2) DG 24:0",('Données brutes POS (Area)'!AG23/('Données brutes POS (Area)'!AG$3+'Données brutes POS (Area)'!AG$17)*50),IF($C23="CAR d3-18:1",('Données brutes POS (Area)'!AG21/('Données brutes POS (Area)'!AG$28)*7.5)))</f>
        <v>4.9266686299648219</v>
      </c>
      <c r="AI23" s="46">
        <f>IF($C23="(1,2) DG 24:0",('Données brutes POS (Area)'!AH23/('Données brutes POS (Area)'!AH$3+'Données brutes POS (Area)'!AH$17)*50),IF($C23="CAR d3-18:1",('Données brutes POS (Area)'!AH21/('Données brutes POS (Area)'!AH$28)*7.5)))</f>
        <v>18.800873888837664</v>
      </c>
      <c r="AJ23" s="46">
        <f>IF($C23="(1,2) DG 24:0",('Données brutes POS (Area)'!AI23/('Données brutes POS (Area)'!AI$3+'Données brutes POS (Area)'!AI$17)*50),IF($C23="CAR d3-18:1",('Données brutes POS (Area)'!AI21/('Données brutes POS (Area)'!AI$28)*7.5)))</f>
        <v>3.7230698120642147</v>
      </c>
      <c r="AK23" s="46">
        <f>IF($C23="(1,2) DG 24:0",('Données brutes POS (Area)'!AJ23/('Données brutes POS (Area)'!AJ$3+'Données brutes POS (Area)'!AJ$17)*50),IF($C23="CAR d3-18:1",('Données brutes POS (Area)'!AJ21/('Données brutes POS (Area)'!AJ$28)*7.5)))</f>
        <v>3.6136630760067838</v>
      </c>
      <c r="AL23" s="46">
        <f>IF($C23="(1,2) DG 24:0",('Données brutes POS (Area)'!AK23/('Données brutes POS (Area)'!AK$3+'Données brutes POS (Area)'!AK$17)*50),IF($C23="CAR d3-18:1",('Données brutes POS (Area)'!AK21/('Données brutes POS (Area)'!AK$28)*7.5)))</f>
        <v>5.0864829728745145</v>
      </c>
      <c r="AM23" s="46">
        <f>IF($C23="(1,2) DG 24:0",('Données brutes POS (Area)'!AL23/('Données brutes POS (Area)'!AL$3+'Données brutes POS (Area)'!AL$17)*50),IF($C23="CAR d3-18:1",('Données brutes POS (Area)'!AL21/('Données brutes POS (Area)'!AL$28)*7.5)))</f>
        <v>18.697147893860777</v>
      </c>
      <c r="AN23" s="46">
        <f>IF($C23="(1,2) DG 24:0",('Données brutes POS (Area)'!AM23/('Données brutes POS (Area)'!AM$3+'Données brutes POS (Area)'!AM$17)*50),IF($C23="CAR d3-18:1",('Données brutes POS (Area)'!AM21/('Données brutes POS (Area)'!AM$28)*7.5)))</f>
        <v>11.854613497762484</v>
      </c>
      <c r="AO23" s="46">
        <f>IF($C23="(1,2) DG 24:0",('Données brutes POS (Area)'!AN23/('Données brutes POS (Area)'!AN$3+'Données brutes POS (Area)'!AN$17)*50),IF($C23="CAR d3-18:1",('Données brutes POS (Area)'!AN21/('Données brutes POS (Area)'!AN$28)*7.5)))</f>
        <v>14.641989086093119</v>
      </c>
      <c r="AP23" s="46">
        <f>IF($C23="(1,2) DG 24:0",('Données brutes POS (Area)'!AO23/('Données brutes POS (Area)'!AO$3+'Données brutes POS (Area)'!AO$17)*50),IF($C23="CAR d3-18:1",('Données brutes POS (Area)'!AO21/('Données brutes POS (Area)'!AO$28)*7.5)))</f>
        <v>13.674101050055723</v>
      </c>
      <c r="AQ23" s="46">
        <f>IF($C23="(1,2) DG 24:0",('Données brutes POS (Area)'!AP23/('Données brutes POS (Area)'!AP$3+'Données brutes POS (Area)'!AP$17)*50),IF($C23="CAR d3-18:1",('Données brutes POS (Area)'!AP21/('Données brutes POS (Area)'!AP$28)*7.5)))</f>
        <v>5.8851647417614856</v>
      </c>
      <c r="AR23" s="46">
        <f>IF($C23="(1,2) DG 24:0",('Données brutes POS (Area)'!AQ23/('Données brutes POS (Area)'!AQ$3+'Données brutes POS (Area)'!AQ$17)*50),IF($C23="CAR d3-18:1",('Données brutes POS (Area)'!AQ21/('Données brutes POS (Area)'!AQ$28)*7.5)))</f>
        <v>22.502368029183323</v>
      </c>
      <c r="AS23" s="46">
        <f>IF($C23="(1,2) DG 24:0",('Données brutes POS (Area)'!AR23/('Données brutes POS (Area)'!AR$3+'Données brutes POS (Area)'!AR$17)*50),IF($C23="CAR d3-18:1",('Données brutes POS (Area)'!AR21/('Données brutes POS (Area)'!AR$28)*7.5)))</f>
        <v>8.0422336575982296</v>
      </c>
      <c r="AT23" s="46">
        <f>IF($C23="(1,2) DG 24:0",('Données brutes POS (Area)'!AS23/('Données brutes POS (Area)'!AS$3+'Données brutes POS (Area)'!AS$17)*50),IF($C23="CAR d3-18:1",('Données brutes POS (Area)'!AS21/('Données brutes POS (Area)'!AS$28)*7.5)))</f>
        <v>7.4814586008678656</v>
      </c>
      <c r="AU23" s="46">
        <f>IF($C23="(1,2) DG 24:0",('Données brutes POS (Area)'!AT23/('Données brutes POS (Area)'!AT$3+'Données brutes POS (Area)'!AT$17)*50),IF($C23="CAR d3-18:1",('Données brutes POS (Area)'!AT21/('Données brutes POS (Area)'!AT$28)*7.5)))</f>
        <v>10.281095483316236</v>
      </c>
      <c r="AV23" s="46">
        <f>IF($C23="(1,2) DG 24:0",('Données brutes POS (Area)'!AU23/('Données brutes POS (Area)'!AU$3+'Données brutes POS (Area)'!AU$17)*50),IF($C23="CAR d3-18:1",('Données brutes POS (Area)'!AU21/('Données brutes POS (Area)'!AU$28)*7.5)))</f>
        <v>6.6970512483370799</v>
      </c>
      <c r="AW23" s="46">
        <f>IF($C23="(1,2) DG 24:0",('Données brutes POS (Area)'!AV23/('Données brutes POS (Area)'!AV$3+'Données brutes POS (Area)'!AV$17)*50),IF($C23="CAR d3-18:1",('Données brutes POS (Area)'!AV21/('Données brutes POS (Area)'!AV$28)*7.5)))</f>
        <v>12.565036337930582</v>
      </c>
      <c r="AX23" s="46">
        <f>IF($C23="(1,2) DG 24:0",('Données brutes POS (Area)'!AW23/('Données brutes POS (Area)'!AW$3+'Données brutes POS (Area)'!AW$17)*50),IF($C23="CAR d3-18:1",('Données brutes POS (Area)'!AW21/('Données brutes POS (Area)'!AW$28)*7.5)))</f>
        <v>12.564606051017421</v>
      </c>
      <c r="AY23" s="46">
        <f>IF($C23="(1,2) DG 24:0",('Données brutes POS (Area)'!AX23/('Données brutes POS (Area)'!AX$3+'Données brutes POS (Area)'!AX$17)*50),IF($C23="CAR d3-18:1",('Données brutes POS (Area)'!AX21/('Données brutes POS (Area)'!AX$28)*7.5)))</f>
        <v>37.35714991755296</v>
      </c>
      <c r="AZ23" s="46">
        <f>IF($C23="(1,2) DG 24:0",('Données brutes POS (Area)'!AY23/('Données brutes POS (Area)'!AY$3+'Données brutes POS (Area)'!AY$17)*50),IF($C23="CAR d3-18:1",('Données brutes POS (Area)'!AY21/('Données brutes POS (Area)'!AY$28)*7.5)))</f>
        <v>59.682696467833843</v>
      </c>
      <c r="BA23" s="46">
        <f>IF($C23="(1,2) DG 24:0",('Données brutes POS (Area)'!AZ23/('Données brutes POS (Area)'!AZ$3+'Données brutes POS (Area)'!AZ$17)*50),IF($C23="CAR d3-18:1",('Données brutes POS (Area)'!AZ21/('Données brutes POS (Area)'!AZ$28)*7.5)))</f>
        <v>22.661693525779008</v>
      </c>
      <c r="BB23" s="46">
        <f>IF($C23="(1,2) DG 24:0",('Données brutes POS (Area)'!BA23/('Données brutes POS (Area)'!BA$3+'Données brutes POS (Area)'!BA$17)*50),IF($C23="CAR d3-18:1",('Données brutes POS (Area)'!BA21/('Données brutes POS (Area)'!BA$28)*7.5)))</f>
        <v>46.113843121578626</v>
      </c>
      <c r="BC23" s="46">
        <f>IF($C23="(1,2) DG 24:0",('Données brutes POS (Area)'!BB23/('Données brutes POS (Area)'!BB$3+'Données brutes POS (Area)'!BB$17)*50),IF($C23="CAR d3-18:1",('Données brutes POS (Area)'!BB21/('Données brutes POS (Area)'!BB$28)*7.5)))</f>
        <v>19.550302527999161</v>
      </c>
      <c r="BD23" s="46">
        <f>IF($C23="(1,2) DG 24:0",('Données brutes POS (Area)'!BC23/('Données brutes POS (Area)'!BC$3+'Données brutes POS (Area)'!BC$17)*50),IF($C23="CAR d3-18:1",('Données brutes POS (Area)'!BC21/('Données brutes POS (Area)'!BC$28)*7.5)))</f>
        <v>55.001843588391395</v>
      </c>
      <c r="BE23" s="46">
        <f>IF($C23="(1,2) DG 24:0",('Données brutes POS (Area)'!BD23/('Données brutes POS (Area)'!BD$3+'Données brutes POS (Area)'!BD$17)*50),IF($C23="CAR d3-18:1",('Données brutes POS (Area)'!BD21/('Données brutes POS (Area)'!BD$28)*7.5)))</f>
        <v>9.1848609325318193</v>
      </c>
      <c r="BF23" s="46">
        <f>IF($C23="(1,2) DG 24:0",('Données brutes POS (Area)'!BE23/('Données brutes POS (Area)'!BE$3+'Données brutes POS (Area)'!BE$17)*50),IF($C23="CAR d3-18:1",('Données brutes POS (Area)'!BE21/('Données brutes POS (Area)'!BE$28)*7.5)))</f>
        <v>7.2686758623483216</v>
      </c>
      <c r="BG23" s="46">
        <f>IF($C23="(1,2) DG 24:0",('Données brutes POS (Area)'!BF23/('Données brutes POS (Area)'!BF$3+'Données brutes POS (Area)'!BF$17)*50),IF($C23="CAR d3-18:1",('Données brutes POS (Area)'!BF21/('Données brutes POS (Area)'!BF$28)*7.5)))</f>
        <v>39.300452734601969</v>
      </c>
      <c r="BH23" s="46">
        <f>IF($C23="(1,2) DG 24:0",('Données brutes POS (Area)'!BG23/('Données brutes POS (Area)'!BG$3+'Données brutes POS (Area)'!BG$17)*50),IF($C23="CAR d3-18:1",('Données brutes POS (Area)'!BG21/('Données brutes POS (Area)'!BG$28)*7.5)))</f>
        <v>18.753567614674342</v>
      </c>
      <c r="BI23" s="46">
        <f>IF($C23="(1,2) DG 24:0",('Données brutes POS (Area)'!BH23/('Données brutes POS (Area)'!BH$3+'Données brutes POS (Area)'!BH$17)*50),IF($C23="CAR d3-18:1",('Données brutes POS (Area)'!BH21/('Données brutes POS (Area)'!BH$28)*7.5)))</f>
        <v>8.3504020309935232</v>
      </c>
      <c r="BJ23" s="46">
        <f>IF($C23="(1,2) DG 24:0",('Données brutes POS (Area)'!BI23/('Données brutes POS (Area)'!BI$3+'Données brutes POS (Area)'!BI$17)*50),IF($C23="CAR d3-18:1",('Données brutes POS (Area)'!BI21/('Données brutes POS (Area)'!BI$28)*7.5)))</f>
        <v>33.571847173114648</v>
      </c>
      <c r="BK23" s="46">
        <f>IF($C23="(1,2) DG 24:0",('Données brutes POS (Area)'!BJ23/('Données brutes POS (Area)'!BJ$3+'Données brutes POS (Area)'!BJ$17)*50),IF($C23="CAR d3-18:1",('Données brutes POS (Area)'!BJ21/('Données brutes POS (Area)'!BJ$28)*7.5)))</f>
        <v>155.33072303857739</v>
      </c>
      <c r="BL23" s="46">
        <f>IF($C23="(1,2) DG 24:0",('Données brutes POS (Area)'!BK23/('Données brutes POS (Area)'!BK$3+'Données brutes POS (Area)'!BK$17)*50),IF($C23="CAR d3-18:1",('Données brutes POS (Area)'!BK21/('Données brutes POS (Area)'!BK$28)*7.5)))</f>
        <v>54.725536617851709</v>
      </c>
      <c r="BM23" s="46">
        <f>IF($C23="(1,2) DG 24:0",('Données brutes POS (Area)'!BL23/('Données brutes POS (Area)'!BL$3+'Données brutes POS (Area)'!BL$17)*50),IF($C23="CAR d3-18:1",('Données brutes POS (Area)'!BL21/('Données brutes POS (Area)'!BL$28)*7.5)))</f>
        <v>67.019545238115484</v>
      </c>
      <c r="BN23" s="46">
        <f>IF($C23="(1,2) DG 24:0",('Données brutes POS (Area)'!BM23/('Données brutes POS (Area)'!BM$3+'Données brutes POS (Area)'!BM$17)*50),IF($C23="CAR d3-18:1",('Données brutes POS (Area)'!BM21/('Données brutes POS (Area)'!BM$28)*7.5)))</f>
        <v>13.918981812226608</v>
      </c>
      <c r="BO23" s="46">
        <f>IF($C23="(1,2) DG 24:0",('Données brutes POS (Area)'!BN23/('Données brutes POS (Area)'!BN$3+'Données brutes POS (Area)'!BN$17)*50),IF($C23="CAR d3-18:1",('Données brutes POS (Area)'!BN21/('Données brutes POS (Area)'!BN$28)*7.5)))</f>
        <v>13.434417964808191</v>
      </c>
      <c r="BP23" s="46">
        <f>IF($C23="(1,2) DG 24:0",('Données brutes POS (Area)'!BO23/('Données brutes POS (Area)'!BO$3+'Données brutes POS (Area)'!BO$17)*50),IF($C23="CAR d3-18:1",('Données brutes POS (Area)'!BO21/('Données brutes POS (Area)'!BO$28)*7.5)))</f>
        <v>18.039082334878458</v>
      </c>
      <c r="BQ23" s="46">
        <f>IF($C23="(1,2) DG 24:0",('Données brutes POS (Area)'!BP23/('Données brutes POS (Area)'!BP$3+'Données brutes POS (Area)'!BP$17)*50),IF($C23="CAR d3-18:1",('Données brutes POS (Area)'!BP21/('Données brutes POS (Area)'!BP$28)*7.5)))</f>
        <v>23.694083683016967</v>
      </c>
    </row>
    <row r="24" spans="1:69" x14ac:dyDescent="0.25">
      <c r="A24" s="9" t="s">
        <v>3</v>
      </c>
      <c r="B24" s="15" t="s">
        <v>21</v>
      </c>
      <c r="C24" s="10" t="s">
        <v>2</v>
      </c>
      <c r="D24" s="43">
        <f>IF($C24="(1,2) DG 24:0",('Données brutes POS (Area)'!C24/('Données brutes POS (Area)'!C$3+'Données brutes POS (Area)'!C$17)*50),IF($C24="CAR d3-18:1",('Données brutes POS (Area)'!C22/('Données brutes POS (Area)'!C$28)*7.5)))</f>
        <v>8.8630073267633236</v>
      </c>
      <c r="E24" s="43">
        <f>IF($C24="(1,2) DG 24:0",('Données brutes POS (Area)'!D24/('Données brutes POS (Area)'!D$3+'Données brutes POS (Area)'!D$17)*50),IF($C24="CAR d3-18:1",('Données brutes POS (Area)'!D22/('Données brutes POS (Area)'!D$28)*7.5)))</f>
        <v>2.5612073012303127</v>
      </c>
      <c r="F24" s="43">
        <f>IF($C24="(1,2) DG 24:0",('Données brutes POS (Area)'!E24/('Données brutes POS (Area)'!E$3+'Données brutes POS (Area)'!E$17)*50),IF($C24="CAR d3-18:1",('Données brutes POS (Area)'!E22/('Données brutes POS (Area)'!E$28)*7.5)))</f>
        <v>5.1627967271876978</v>
      </c>
      <c r="G24" s="43">
        <f>IF($C24="(1,2) DG 24:0",('Données brutes POS (Area)'!F24/('Données brutes POS (Area)'!F$3+'Données brutes POS (Area)'!F$17)*50),IF($C24="CAR d3-18:1",('Données brutes POS (Area)'!F22/('Données brutes POS (Area)'!F$28)*7.5)))</f>
        <v>3.8242836971658472</v>
      </c>
      <c r="H24" s="43">
        <f>IF($C24="(1,2) DG 24:0",('Données brutes POS (Area)'!G24/('Données brutes POS (Area)'!G$3+'Données brutes POS (Area)'!G$17)*50),IF($C24="CAR d3-18:1",('Données brutes POS (Area)'!G22/('Données brutes POS (Area)'!G$28)*7.5)))</f>
        <v>2.5008956836052079</v>
      </c>
      <c r="I24" s="43">
        <f>IF($C24="(1,2) DG 24:0",('Données brutes POS (Area)'!H24/('Données brutes POS (Area)'!H$3+'Données brutes POS (Area)'!H$17)*50),IF($C24="CAR d3-18:1",('Données brutes POS (Area)'!H22/('Données brutes POS (Area)'!H$28)*7.5)))</f>
        <v>3.4357139861078778</v>
      </c>
      <c r="J24" s="43">
        <f>IF($C24="(1,2) DG 24:0",('Données brutes POS (Area)'!I24/('Données brutes POS (Area)'!I$3+'Données brutes POS (Area)'!I$17)*50),IF($C24="CAR d3-18:1",('Données brutes POS (Area)'!I22/('Données brutes POS (Area)'!I$28)*7.5)))</f>
        <v>3.7424510545171459</v>
      </c>
      <c r="K24" s="43">
        <f>IF($C24="(1,2) DG 24:0",('Données brutes POS (Area)'!J24/('Données brutes POS (Area)'!J$3+'Données brutes POS (Area)'!J$17)*50),IF($C24="CAR d3-18:1",('Données brutes POS (Area)'!J22/('Données brutes POS (Area)'!J$28)*7.5)))</f>
        <v>2.0557498570558539</v>
      </c>
      <c r="L24" s="43">
        <f>IF($C24="(1,2) DG 24:0",('Données brutes POS (Area)'!K24/('Données brutes POS (Area)'!K$3+'Données brutes POS (Area)'!K$17)*50),IF($C24="CAR d3-18:1",('Données brutes POS (Area)'!K22/('Données brutes POS (Area)'!K$28)*7.5)))</f>
        <v>3.4503467850172553</v>
      </c>
      <c r="M24" s="43">
        <f>IF($C24="(1,2) DG 24:0",('Données brutes POS (Area)'!L24/('Données brutes POS (Area)'!L$3+'Données brutes POS (Area)'!L$17)*50),IF($C24="CAR d3-18:1",('Données brutes POS (Area)'!L22/('Données brutes POS (Area)'!L$28)*7.5)))</f>
        <v>2.6217355520793886</v>
      </c>
      <c r="N24" s="43">
        <f>IF($C24="(1,2) DG 24:0",('Données brutes POS (Area)'!M24/('Données brutes POS (Area)'!M$3+'Données brutes POS (Area)'!M$17)*50),IF($C24="CAR d3-18:1",('Données brutes POS (Area)'!M22/('Données brutes POS (Area)'!M$28)*7.5)))</f>
        <v>2.0037016483669636</v>
      </c>
      <c r="O24" s="43">
        <f>IF($C24="(1,2) DG 24:0",('Données brutes POS (Area)'!N24/('Données brutes POS (Area)'!N$3+'Données brutes POS (Area)'!N$17)*50),IF($C24="CAR d3-18:1",('Données brutes POS (Area)'!N22/('Données brutes POS (Area)'!N$28)*7.5)))</f>
        <v>3.6894073311566578</v>
      </c>
      <c r="P24" s="43">
        <f>IF($C24="(1,2) DG 24:0",('Données brutes POS (Area)'!O24/('Données brutes POS (Area)'!O$3+'Données brutes POS (Area)'!O$17)*50),IF($C24="CAR d3-18:1",('Données brutes POS (Area)'!O22/('Données brutes POS (Area)'!O$28)*7.5)))</f>
        <v>5.254376438672467</v>
      </c>
      <c r="Q24" s="43">
        <f>IF($C24="(1,2) DG 24:0",('Données brutes POS (Area)'!P24/('Données brutes POS (Area)'!P$3+'Données brutes POS (Area)'!P$17)*50),IF($C24="CAR d3-18:1",('Données brutes POS (Area)'!P22/('Données brutes POS (Area)'!P$28)*7.5)))</f>
        <v>2.0440017009840097</v>
      </c>
      <c r="R24" s="43">
        <f>IF($C24="(1,2) DG 24:0",('Données brutes POS (Area)'!Q24/('Données brutes POS (Area)'!Q$3+'Données brutes POS (Area)'!Q$17)*50),IF($C24="CAR d3-18:1",('Données brutes POS (Area)'!Q22/('Données brutes POS (Area)'!Q$28)*7.5)))</f>
        <v>4.2100417105911152</v>
      </c>
      <c r="S24" s="43">
        <f>IF($C24="(1,2) DG 24:0",('Données brutes POS (Area)'!R24/('Données brutes POS (Area)'!R$3+'Données brutes POS (Area)'!R$17)*50),IF($C24="CAR d3-18:1",('Données brutes POS (Area)'!R22/('Données brutes POS (Area)'!R$28)*7.5)))</f>
        <v>2.974370579973157</v>
      </c>
      <c r="T24" s="43">
        <f>IF($C24="(1,2) DG 24:0",('Données brutes POS (Area)'!S24/('Données brutes POS (Area)'!S$3+'Données brutes POS (Area)'!S$17)*50),IF($C24="CAR d3-18:1",('Données brutes POS (Area)'!S22/('Données brutes POS (Area)'!S$28)*7.5)))</f>
        <v>2.7487423418981938</v>
      </c>
      <c r="U24" s="43">
        <f>IF($C24="(1,2) DG 24:0",('Données brutes POS (Area)'!T24/('Données brutes POS (Area)'!T$3+'Données brutes POS (Area)'!T$17)*50),IF($C24="CAR d3-18:1",('Données brutes POS (Area)'!T22/('Données brutes POS (Area)'!T$28)*7.5)))</f>
        <v>2.4847566967317913</v>
      </c>
      <c r="V24" s="43">
        <f>IF($C24="(1,2) DG 24:0",('Données brutes POS (Area)'!U24/('Données brutes POS (Area)'!U$3+'Données brutes POS (Area)'!U$17)*50),IF($C24="CAR d3-18:1",('Données brutes POS (Area)'!U22/('Données brutes POS (Area)'!U$28)*7.5)))</f>
        <v>2.4230531663069472</v>
      </c>
      <c r="W24" s="43">
        <f>IF($C24="(1,2) DG 24:0",('Données brutes POS (Area)'!V24/('Données brutes POS (Area)'!V$3+'Données brutes POS (Area)'!V$17)*50),IF($C24="CAR d3-18:1",('Données brutes POS (Area)'!V22/('Données brutes POS (Area)'!V$28)*7.5)))</f>
        <v>2.4643489086635357</v>
      </c>
      <c r="X24" s="43">
        <f>IF($C24="(1,2) DG 24:0",('Données brutes POS (Area)'!W24/('Données brutes POS (Area)'!W$3+'Données brutes POS (Area)'!W$17)*50),IF($C24="CAR d3-18:1",('Données brutes POS (Area)'!W22/('Données brutes POS (Area)'!W$28)*7.5)))</f>
        <v>6.024906169317247</v>
      </c>
      <c r="Y24" s="43">
        <f>IF($C24="(1,2) DG 24:0",('Données brutes POS (Area)'!X24/('Données brutes POS (Area)'!X$3+'Données brutes POS (Area)'!X$17)*50),IF($C24="CAR d3-18:1",('Données brutes POS (Area)'!X22/('Données brutes POS (Area)'!X$28)*7.5)))</f>
        <v>1.9329285391930418</v>
      </c>
      <c r="Z24" s="43">
        <f>IF($C24="(1,2) DG 24:0",('Données brutes POS (Area)'!Y24/('Données brutes POS (Area)'!Y$3+'Données brutes POS (Area)'!Y$17)*50),IF($C24="CAR d3-18:1",('Données brutes POS (Area)'!Y22/('Données brutes POS (Area)'!Y$28)*7.5)))</f>
        <v>3.634293780315244</v>
      </c>
      <c r="AA24" s="43">
        <f>IF($C24="(1,2) DG 24:0",('Données brutes POS (Area)'!Z24/('Données brutes POS (Area)'!Z$3+'Données brutes POS (Area)'!Z$17)*50),IF($C24="CAR d3-18:1",('Données brutes POS (Area)'!Z22/('Données brutes POS (Area)'!Z$28)*7.5)))</f>
        <v>2.8096283479428061</v>
      </c>
      <c r="AB24" s="43">
        <f>IF($C24="(1,2) DG 24:0",('Données brutes POS (Area)'!AA24/('Données brutes POS (Area)'!AA$3+'Données brutes POS (Area)'!AA$17)*50),IF($C24="CAR d3-18:1",('Données brutes POS (Area)'!AA22/('Données brutes POS (Area)'!AA$28)*7.5)))</f>
        <v>2.6019596015469069</v>
      </c>
      <c r="AC24" s="43">
        <f>IF($C24="(1,2) DG 24:0",('Données brutes POS (Area)'!AB24/('Données brutes POS (Area)'!AB$3+'Données brutes POS (Area)'!AB$17)*50),IF($C24="CAR d3-18:1",('Données brutes POS (Area)'!AB22/('Données brutes POS (Area)'!AB$28)*7.5)))</f>
        <v>5.3578849212502382</v>
      </c>
      <c r="AD24" s="43">
        <f>IF($C24="(1,2) DG 24:0",('Données brutes POS (Area)'!AC24/('Données brutes POS (Area)'!AC$3+'Données brutes POS (Area)'!AC$17)*50),IF($C24="CAR d3-18:1",('Données brutes POS (Area)'!AC22/('Données brutes POS (Area)'!AC$28)*7.5)))</f>
        <v>3.9174935037372087</v>
      </c>
      <c r="AE24" s="43">
        <f>IF($C24="(1,2) DG 24:0",('Données brutes POS (Area)'!AD24/('Données brutes POS (Area)'!AD$3+'Données brutes POS (Area)'!AD$17)*50),IF($C24="CAR d3-18:1",('Données brutes POS (Area)'!AD22/('Données brutes POS (Area)'!AD$28)*7.5)))</f>
        <v>5.066657281969654</v>
      </c>
      <c r="AF24" s="43">
        <f>IF($C24="(1,2) DG 24:0",('Données brutes POS (Area)'!AE24/('Données brutes POS (Area)'!AE$3+'Données brutes POS (Area)'!AE$17)*50),IF($C24="CAR d3-18:1",('Données brutes POS (Area)'!AE22/('Données brutes POS (Area)'!AE$28)*7.5)))</f>
        <v>3.2203429300871216</v>
      </c>
      <c r="AG24" s="43">
        <f>IF($C24="(1,2) DG 24:0",('Données brutes POS (Area)'!AF24/('Données brutes POS (Area)'!AF$3+'Données brutes POS (Area)'!AF$17)*50),IF($C24="CAR d3-18:1",('Données brutes POS (Area)'!AF22/('Données brutes POS (Area)'!AF$28)*7.5)))</f>
        <v>3.2385068430050317</v>
      </c>
      <c r="AH24" s="43">
        <f>IF($C24="(1,2) DG 24:0",('Données brutes POS (Area)'!AG24/('Données brutes POS (Area)'!AG$3+'Données brutes POS (Area)'!AG$17)*50),IF($C24="CAR d3-18:1",('Données brutes POS (Area)'!AG22/('Données brutes POS (Area)'!AG$28)*7.5)))</f>
        <v>2.7277219583336469</v>
      </c>
      <c r="AI24" s="43">
        <f>IF($C24="(1,2) DG 24:0",('Données brutes POS (Area)'!AH24/('Données brutes POS (Area)'!AH$3+'Données brutes POS (Area)'!AH$17)*50),IF($C24="CAR d3-18:1",('Données brutes POS (Area)'!AH22/('Données brutes POS (Area)'!AH$28)*7.5)))</f>
        <v>6.1117068990047185</v>
      </c>
      <c r="AJ24" s="43">
        <f>IF($C24="(1,2) DG 24:0",('Données brutes POS (Area)'!AI24/('Données brutes POS (Area)'!AI$3+'Données brutes POS (Area)'!AI$17)*50),IF($C24="CAR d3-18:1",('Données brutes POS (Area)'!AI22/('Données brutes POS (Area)'!AI$28)*7.5)))</f>
        <v>2.3761127276127985</v>
      </c>
      <c r="AK24" s="43">
        <f>IF($C24="(1,2) DG 24:0",('Données brutes POS (Area)'!AJ24/('Données brutes POS (Area)'!AJ$3+'Données brutes POS (Area)'!AJ$17)*50),IF($C24="CAR d3-18:1",('Données brutes POS (Area)'!AJ22/('Données brutes POS (Area)'!AJ$28)*7.5)))</f>
        <v>1.8370624470910817</v>
      </c>
      <c r="AL24" s="43">
        <f>IF($C24="(1,2) DG 24:0",('Données brutes POS (Area)'!AK24/('Données brutes POS (Area)'!AK$3+'Données brutes POS (Area)'!AK$17)*50),IF($C24="CAR d3-18:1",('Données brutes POS (Area)'!AK22/('Données brutes POS (Area)'!AK$28)*7.5)))</f>
        <v>4.1747672782772121</v>
      </c>
      <c r="AM24" s="43">
        <f>IF($C24="(1,2) DG 24:0",('Données brutes POS (Area)'!AL24/('Données brutes POS (Area)'!AL$3+'Données brutes POS (Area)'!AL$17)*50),IF($C24="CAR d3-18:1",('Données brutes POS (Area)'!AL22/('Données brutes POS (Area)'!AL$28)*7.5)))</f>
        <v>5.1705455163321359</v>
      </c>
      <c r="AN24" s="43">
        <f>IF($C24="(1,2) DG 24:0",('Données brutes POS (Area)'!AM24/('Données brutes POS (Area)'!AM$3+'Données brutes POS (Area)'!AM$17)*50),IF($C24="CAR d3-18:1",('Données brutes POS (Area)'!AM22/('Données brutes POS (Area)'!AM$28)*7.5)))</f>
        <v>5.6643858492379966</v>
      </c>
      <c r="AO24" s="43">
        <f>IF($C24="(1,2) DG 24:0",('Données brutes POS (Area)'!AN24/('Données brutes POS (Area)'!AN$3+'Données brutes POS (Area)'!AN$17)*50),IF($C24="CAR d3-18:1",('Données brutes POS (Area)'!AN22/('Données brutes POS (Area)'!AN$28)*7.5)))</f>
        <v>7.0484789927655456</v>
      </c>
      <c r="AP24" s="43">
        <f>IF($C24="(1,2) DG 24:0",('Données brutes POS (Area)'!AO24/('Données brutes POS (Area)'!AO$3+'Données brutes POS (Area)'!AO$17)*50),IF($C24="CAR d3-18:1",('Données brutes POS (Area)'!AO22/('Données brutes POS (Area)'!AO$28)*7.5)))</f>
        <v>5.1864435187189937</v>
      </c>
      <c r="AQ24" s="43">
        <f>IF($C24="(1,2) DG 24:0",('Données brutes POS (Area)'!AP24/('Données brutes POS (Area)'!AP$3+'Données brutes POS (Area)'!AP$17)*50),IF($C24="CAR d3-18:1",('Données brutes POS (Area)'!AP22/('Données brutes POS (Area)'!AP$28)*7.5)))</f>
        <v>5.6074696727910176</v>
      </c>
      <c r="AR24" s="43">
        <f>IF($C24="(1,2) DG 24:0",('Données brutes POS (Area)'!AQ24/('Données brutes POS (Area)'!AQ$3+'Données brutes POS (Area)'!AQ$17)*50),IF($C24="CAR d3-18:1",('Données brutes POS (Area)'!AQ22/('Données brutes POS (Area)'!AQ$28)*7.5)))</f>
        <v>15.006717856358403</v>
      </c>
      <c r="AS24" s="43">
        <f>IF($C24="(1,2) DG 24:0",('Données brutes POS (Area)'!AR24/('Données brutes POS (Area)'!AR$3+'Données brutes POS (Area)'!AR$17)*50),IF($C24="CAR d3-18:1",('Données brutes POS (Area)'!AR22/('Données brutes POS (Area)'!AR$28)*7.5)))</f>
        <v>4.0479173642597486</v>
      </c>
      <c r="AT24" s="43">
        <f>IF($C24="(1,2) DG 24:0",('Données brutes POS (Area)'!AS24/('Données brutes POS (Area)'!AS$3+'Données brutes POS (Area)'!AS$17)*50),IF($C24="CAR d3-18:1",('Données brutes POS (Area)'!AS22/('Données brutes POS (Area)'!AS$28)*7.5)))</f>
        <v>6.3989082449439625</v>
      </c>
      <c r="AU24" s="43">
        <f>IF($C24="(1,2) DG 24:0",('Données brutes POS (Area)'!AT24/('Données brutes POS (Area)'!AT$3+'Données brutes POS (Area)'!AT$17)*50),IF($C24="CAR d3-18:1",('Données brutes POS (Area)'!AT22/('Données brutes POS (Area)'!AT$28)*7.5)))</f>
        <v>4.5280484043311136</v>
      </c>
      <c r="AV24" s="43">
        <f>IF($C24="(1,2) DG 24:0",('Données brutes POS (Area)'!AU24/('Données brutes POS (Area)'!AU$3+'Données brutes POS (Area)'!AU$17)*50),IF($C24="CAR d3-18:1",('Données brutes POS (Area)'!AU22/('Données brutes POS (Area)'!AU$28)*7.5)))</f>
        <v>3.8584969434121907</v>
      </c>
      <c r="AW24" s="43">
        <f>IF($C24="(1,2) DG 24:0",('Données brutes POS (Area)'!AV24/('Données brutes POS (Area)'!AV$3+'Données brutes POS (Area)'!AV$17)*50),IF($C24="CAR d3-18:1",('Données brutes POS (Area)'!AV22/('Données brutes POS (Area)'!AV$28)*7.5)))</f>
        <v>6.1487011334718362</v>
      </c>
      <c r="AX24" s="43">
        <f>IF($C24="(1,2) DG 24:0",('Données brutes POS (Area)'!AW24/('Données brutes POS (Area)'!AW$3+'Données brutes POS (Area)'!AW$17)*50),IF($C24="CAR d3-18:1",('Données brutes POS (Area)'!AW22/('Données brutes POS (Area)'!AW$28)*7.5)))</f>
        <v>7.1519887957557255</v>
      </c>
      <c r="AY24" s="43">
        <f>IF($C24="(1,2) DG 24:0",('Données brutes POS (Area)'!AX24/('Données brutes POS (Area)'!AX$3+'Données brutes POS (Area)'!AX$17)*50),IF($C24="CAR d3-18:1",('Données brutes POS (Area)'!AX22/('Données brutes POS (Area)'!AX$28)*7.5)))</f>
        <v>11.720419953910495</v>
      </c>
      <c r="AZ24" s="43">
        <f>IF($C24="(1,2) DG 24:0",('Données brutes POS (Area)'!AY24/('Données brutes POS (Area)'!AY$3+'Données brutes POS (Area)'!AY$17)*50),IF($C24="CAR d3-18:1",('Données brutes POS (Area)'!AY22/('Données brutes POS (Area)'!AY$28)*7.5)))</f>
        <v>36.782920681998135</v>
      </c>
      <c r="BA24" s="43">
        <f>IF($C24="(1,2) DG 24:0",('Données brutes POS (Area)'!AZ24/('Données brutes POS (Area)'!AZ$3+'Données brutes POS (Area)'!AZ$17)*50),IF($C24="CAR d3-18:1",('Données brutes POS (Area)'!AZ22/('Données brutes POS (Area)'!AZ$28)*7.5)))</f>
        <v>13.707351237011261</v>
      </c>
      <c r="BB24" s="43">
        <f>IF($C24="(1,2) DG 24:0",('Données brutes POS (Area)'!BA24/('Données brutes POS (Area)'!BA$3+'Données brutes POS (Area)'!BA$17)*50),IF($C24="CAR d3-18:1",('Données brutes POS (Area)'!BA22/('Données brutes POS (Area)'!BA$28)*7.5)))</f>
        <v>15.809275860936253</v>
      </c>
      <c r="BC24" s="43">
        <f>IF($C24="(1,2) DG 24:0",('Données brutes POS (Area)'!BB24/('Données brutes POS (Area)'!BB$3+'Données brutes POS (Area)'!BB$17)*50),IF($C24="CAR d3-18:1",('Données brutes POS (Area)'!BB22/('Données brutes POS (Area)'!BB$28)*7.5)))</f>
        <v>6.2377094763609495</v>
      </c>
      <c r="BD24" s="43">
        <f>IF($C24="(1,2) DG 24:0",('Données brutes POS (Area)'!BC24/('Données brutes POS (Area)'!BC$3+'Données brutes POS (Area)'!BC$17)*50),IF($C24="CAR d3-18:1",('Données brutes POS (Area)'!BC22/('Données brutes POS (Area)'!BC$28)*7.5)))</f>
        <v>22.792322882510415</v>
      </c>
      <c r="BE24" s="43">
        <f>IF($C24="(1,2) DG 24:0",('Données brutes POS (Area)'!BD24/('Données brutes POS (Area)'!BD$3+'Données brutes POS (Area)'!BD$17)*50),IF($C24="CAR d3-18:1",('Données brutes POS (Area)'!BD22/('Données brutes POS (Area)'!BD$28)*7.5)))</f>
        <v>4.7467703232106615</v>
      </c>
      <c r="BF24" s="43">
        <f>IF($C24="(1,2) DG 24:0",('Données brutes POS (Area)'!BE24/('Données brutes POS (Area)'!BE$3+'Données brutes POS (Area)'!BE$17)*50),IF($C24="CAR d3-18:1",('Données brutes POS (Area)'!BE22/('Données brutes POS (Area)'!BE$28)*7.5)))</f>
        <v>4.9709880793419297</v>
      </c>
      <c r="BG24" s="43">
        <f>IF($C24="(1,2) DG 24:0",('Données brutes POS (Area)'!BF24/('Données brutes POS (Area)'!BF$3+'Données brutes POS (Area)'!BF$17)*50),IF($C24="CAR d3-18:1",('Données brutes POS (Area)'!BF22/('Données brutes POS (Area)'!BF$28)*7.5)))</f>
        <v>13.830599896814149</v>
      </c>
      <c r="BH24" s="43">
        <f>IF($C24="(1,2) DG 24:0",('Données brutes POS (Area)'!BG24/('Données brutes POS (Area)'!BG$3+'Données brutes POS (Area)'!BG$17)*50),IF($C24="CAR d3-18:1",('Données brutes POS (Area)'!BG22/('Données brutes POS (Area)'!BG$28)*7.5)))</f>
        <v>7.4262111483083784</v>
      </c>
      <c r="BI24" s="43">
        <f>IF($C24="(1,2) DG 24:0",('Données brutes POS (Area)'!BH24/('Données brutes POS (Area)'!BH$3+'Données brutes POS (Area)'!BH$17)*50),IF($C24="CAR d3-18:1",('Données brutes POS (Area)'!BH22/('Données brutes POS (Area)'!BH$28)*7.5)))</f>
        <v>7.673965581778722</v>
      </c>
      <c r="BJ24" s="43">
        <f>IF($C24="(1,2) DG 24:0",('Données brutes POS (Area)'!BI24/('Données brutes POS (Area)'!BI$3+'Données brutes POS (Area)'!BI$17)*50),IF($C24="CAR d3-18:1",('Données brutes POS (Area)'!BI22/('Données brutes POS (Area)'!BI$28)*7.5)))</f>
        <v>15.901665904349366</v>
      </c>
      <c r="BK24" s="43">
        <f>IF($C24="(1,2) DG 24:0",('Données brutes POS (Area)'!BJ24/('Données brutes POS (Area)'!BJ$3+'Données brutes POS (Area)'!BJ$17)*50),IF($C24="CAR d3-18:1",('Données brutes POS (Area)'!BJ22/('Données brutes POS (Area)'!BJ$28)*7.5)))</f>
        <v>83.83017621194864</v>
      </c>
      <c r="BL24" s="43">
        <f>IF($C24="(1,2) DG 24:0",('Données brutes POS (Area)'!BK24/('Données brutes POS (Area)'!BK$3+'Données brutes POS (Area)'!BK$17)*50),IF($C24="CAR d3-18:1",('Données brutes POS (Area)'!BK22/('Données brutes POS (Area)'!BK$28)*7.5)))</f>
        <v>25.703097644093514</v>
      </c>
      <c r="BM24" s="43">
        <f>IF($C24="(1,2) DG 24:0",('Données brutes POS (Area)'!BL24/('Données brutes POS (Area)'!BL$3+'Données brutes POS (Area)'!BL$17)*50),IF($C24="CAR d3-18:1",('Données brutes POS (Area)'!BL22/('Données brutes POS (Area)'!BL$28)*7.5)))</f>
        <v>26.931314724707693</v>
      </c>
      <c r="BN24" s="43">
        <f>IF($C24="(1,2) DG 24:0",('Données brutes POS (Area)'!BM24/('Données brutes POS (Area)'!BM$3+'Données brutes POS (Area)'!BM$17)*50),IF($C24="CAR d3-18:1",('Données brutes POS (Area)'!BM22/('Données brutes POS (Area)'!BM$28)*7.5)))</f>
        <v>5.1363864575673102</v>
      </c>
      <c r="BO24" s="43">
        <f>IF($C24="(1,2) DG 24:0",('Données brutes POS (Area)'!BN24/('Données brutes POS (Area)'!BN$3+'Données brutes POS (Area)'!BN$17)*50),IF($C24="CAR d3-18:1",('Données brutes POS (Area)'!BN22/('Données brutes POS (Area)'!BN$28)*7.5)))</f>
        <v>6.7082955151296444</v>
      </c>
      <c r="BP24" s="43">
        <f>IF($C24="(1,2) DG 24:0",('Données brutes POS (Area)'!BO24/('Données brutes POS (Area)'!BO$3+'Données brutes POS (Area)'!BO$17)*50),IF($C24="CAR d3-18:1",('Données brutes POS (Area)'!BO22/('Données brutes POS (Area)'!BO$28)*7.5)))</f>
        <v>7.5098182614991194</v>
      </c>
      <c r="BQ24" s="43">
        <f>IF($C24="(1,2) DG 24:0",('Données brutes POS (Area)'!BP24/('Données brutes POS (Area)'!BP$3+'Données brutes POS (Area)'!BP$17)*50),IF($C24="CAR d3-18:1",('Données brutes POS (Area)'!BP22/('Données brutes POS (Area)'!BP$28)*7.5)))</f>
        <v>12.009871606467334</v>
      </c>
    </row>
    <row r="25" spans="1:69" x14ac:dyDescent="0.25">
      <c r="A25" s="11" t="s">
        <v>3</v>
      </c>
      <c r="B25" s="16" t="s">
        <v>22</v>
      </c>
      <c r="C25" s="12" t="s">
        <v>2</v>
      </c>
      <c r="D25" s="44">
        <f>IF($C25="(1,2) DG 24:0",('Données brutes POS (Area)'!C25/('Données brutes POS (Area)'!C$3+'Données brutes POS (Area)'!C$17)*50),IF($C25="CAR d3-18:1",('Données brutes POS (Area)'!C23/('Données brutes POS (Area)'!C$28)*7.5)))</f>
        <v>0.57719080542799639</v>
      </c>
      <c r="E25" s="44">
        <f>IF($C25="(1,2) DG 24:0",('Données brutes POS (Area)'!D25/('Données brutes POS (Area)'!D$3+'Données brutes POS (Area)'!D$17)*50),IF($C25="CAR d3-18:1",('Données brutes POS (Area)'!D23/('Données brutes POS (Area)'!D$28)*7.5)))</f>
        <v>0.24483445233510426</v>
      </c>
      <c r="F25" s="44">
        <f>IF($C25="(1,2) DG 24:0",('Données brutes POS (Area)'!E25/('Données brutes POS (Area)'!E$3+'Données brutes POS (Area)'!E$17)*50),IF($C25="CAR d3-18:1",('Données brutes POS (Area)'!E23/('Données brutes POS (Area)'!E$28)*7.5)))</f>
        <v>0.52322474639630634</v>
      </c>
      <c r="G25" s="44">
        <f>IF($C25="(1,2) DG 24:0",('Données brutes POS (Area)'!F25/('Données brutes POS (Area)'!F$3+'Données brutes POS (Area)'!F$17)*50),IF($C25="CAR d3-18:1",('Données brutes POS (Area)'!F23/('Données brutes POS (Area)'!F$28)*7.5)))</f>
        <v>0.42008590554107439</v>
      </c>
      <c r="H25" s="44">
        <f>IF($C25="(1,2) DG 24:0",('Données brutes POS (Area)'!G25/('Données brutes POS (Area)'!G$3+'Données brutes POS (Area)'!G$17)*50),IF($C25="CAR d3-18:1",('Données brutes POS (Area)'!G23/('Données brutes POS (Area)'!G$28)*7.5)))</f>
        <v>0.19666408967634552</v>
      </c>
      <c r="I25" s="44">
        <f>IF($C25="(1,2) DG 24:0",('Données brutes POS (Area)'!H25/('Données brutes POS (Area)'!H$3+'Données brutes POS (Area)'!H$17)*50),IF($C25="CAR d3-18:1",('Données brutes POS (Area)'!H23/('Données brutes POS (Area)'!H$28)*7.5)))</f>
        <v>0.41053337946580998</v>
      </c>
      <c r="J25" s="44">
        <f>IF($C25="(1,2) DG 24:0",('Données brutes POS (Area)'!I25/('Données brutes POS (Area)'!I$3+'Données brutes POS (Area)'!I$17)*50),IF($C25="CAR d3-18:1",('Données brutes POS (Area)'!I23/('Données brutes POS (Area)'!I$28)*7.5)))</f>
        <v>0.44850035286147039</v>
      </c>
      <c r="K25" s="44">
        <f>IF($C25="(1,2) DG 24:0",('Données brutes POS (Area)'!J25/('Données brutes POS (Area)'!J$3+'Données brutes POS (Area)'!J$17)*50),IF($C25="CAR d3-18:1",('Données brutes POS (Area)'!J23/('Données brutes POS (Area)'!J$28)*7.5)))</f>
        <v>0.24159973954940034</v>
      </c>
      <c r="L25" s="44">
        <f>IF($C25="(1,2) DG 24:0",('Données brutes POS (Area)'!K25/('Données brutes POS (Area)'!K$3+'Données brutes POS (Area)'!K$17)*50),IF($C25="CAR d3-18:1",('Données brutes POS (Area)'!K23/('Données brutes POS (Area)'!K$28)*7.5)))</f>
        <v>0.33148900379296298</v>
      </c>
      <c r="M25" s="44">
        <f>IF($C25="(1,2) DG 24:0",('Données brutes POS (Area)'!L25/('Données brutes POS (Area)'!L$3+'Données brutes POS (Area)'!L$17)*50),IF($C25="CAR d3-18:1",('Données brutes POS (Area)'!L23/('Données brutes POS (Area)'!L$28)*7.5)))</f>
        <v>0.24521715325367097</v>
      </c>
      <c r="N25" s="44">
        <f>IF($C25="(1,2) DG 24:0",('Données brutes POS (Area)'!M25/('Données brutes POS (Area)'!M$3+'Données brutes POS (Area)'!M$17)*50),IF($C25="CAR d3-18:1",('Données brutes POS (Area)'!M23/('Données brutes POS (Area)'!M$28)*7.5)))</f>
        <v>0.24389718987053033</v>
      </c>
      <c r="O25" s="44">
        <f>IF($C25="(1,2) DG 24:0",('Données brutes POS (Area)'!N25/('Données brutes POS (Area)'!N$3+'Données brutes POS (Area)'!N$17)*50),IF($C25="CAR d3-18:1",('Données brutes POS (Area)'!N23/('Données brutes POS (Area)'!N$28)*7.5)))</f>
        <v>0.40919772928903847</v>
      </c>
      <c r="P25" s="44">
        <f>IF($C25="(1,2) DG 24:0",('Données brutes POS (Area)'!O25/('Données brutes POS (Area)'!O$3+'Données brutes POS (Area)'!O$17)*50),IF($C25="CAR d3-18:1",('Données brutes POS (Area)'!O23/('Données brutes POS (Area)'!O$28)*7.5)))</f>
        <v>0.49084483170202858</v>
      </c>
      <c r="Q25" s="44">
        <f>IF($C25="(1,2) DG 24:0",('Données brutes POS (Area)'!P25/('Données brutes POS (Area)'!P$3+'Données brutes POS (Area)'!P$17)*50),IF($C25="CAR d3-18:1",('Données brutes POS (Area)'!P23/('Données brutes POS (Area)'!P$28)*7.5)))</f>
        <v>0.14698740329843951</v>
      </c>
      <c r="R25" s="44">
        <f>IF($C25="(1,2) DG 24:0",('Données brutes POS (Area)'!Q25/('Données brutes POS (Area)'!Q$3+'Données brutes POS (Area)'!Q$17)*50),IF($C25="CAR d3-18:1",('Données brutes POS (Area)'!Q23/('Données brutes POS (Area)'!Q$28)*7.5)))</f>
        <v>0.44791846045206885</v>
      </c>
      <c r="S25" s="44">
        <f>IF($C25="(1,2) DG 24:0",('Données brutes POS (Area)'!R25/('Données brutes POS (Area)'!R$3+'Données brutes POS (Area)'!R$17)*50),IF($C25="CAR d3-18:1",('Données brutes POS (Area)'!R23/('Données brutes POS (Area)'!R$28)*7.5)))</f>
        <v>0.24150079334082161</v>
      </c>
      <c r="T25" s="44">
        <f>IF($C25="(1,2) DG 24:0",('Données brutes POS (Area)'!S25/('Données brutes POS (Area)'!S$3+'Données brutes POS (Area)'!S$17)*50),IF($C25="CAR d3-18:1",('Données brutes POS (Area)'!S23/('Données brutes POS (Area)'!S$28)*7.5)))</f>
        <v>0.28154142726078901</v>
      </c>
      <c r="U25" s="44">
        <f>IF($C25="(1,2) DG 24:0",('Données brutes POS (Area)'!T25/('Données brutes POS (Area)'!T$3+'Données brutes POS (Area)'!T$17)*50),IF($C25="CAR d3-18:1",('Données brutes POS (Area)'!T23/('Données brutes POS (Area)'!T$28)*7.5)))</f>
        <v>0.19612303381810717</v>
      </c>
      <c r="V25" s="44">
        <f>IF($C25="(1,2) DG 24:0",('Données brutes POS (Area)'!U25/('Données brutes POS (Area)'!U$3+'Données brutes POS (Area)'!U$17)*50),IF($C25="CAR d3-18:1",('Données brutes POS (Area)'!U23/('Données brutes POS (Area)'!U$28)*7.5)))</f>
        <v>0.44563250686247019</v>
      </c>
      <c r="W25" s="44">
        <f>IF($C25="(1,2) DG 24:0",('Données brutes POS (Area)'!V25/('Données brutes POS (Area)'!V$3+'Données brutes POS (Area)'!V$17)*50),IF($C25="CAR d3-18:1",('Données brutes POS (Area)'!V23/('Données brutes POS (Area)'!V$28)*7.5)))</f>
        <v>0.24352884723590015</v>
      </c>
      <c r="X25" s="44">
        <f>IF($C25="(1,2) DG 24:0",('Données brutes POS (Area)'!W25/('Données brutes POS (Area)'!W$3+'Données brutes POS (Area)'!W$17)*50),IF($C25="CAR d3-18:1",('Données brutes POS (Area)'!W23/('Données brutes POS (Area)'!W$28)*7.5)))</f>
        <v>0.67297130322598631</v>
      </c>
      <c r="Y25" s="44">
        <f>IF($C25="(1,2) DG 24:0",('Données brutes POS (Area)'!X25/('Données brutes POS (Area)'!X$3+'Données brutes POS (Area)'!X$17)*50),IF($C25="CAR d3-18:1",('Données brutes POS (Area)'!X23/('Données brutes POS (Area)'!X$28)*7.5)))</f>
        <v>0.17009958388271831</v>
      </c>
      <c r="Z25" s="44">
        <f>IF($C25="(1,2) DG 24:0",('Données brutes POS (Area)'!Y25/('Données brutes POS (Area)'!Y$3+'Données brutes POS (Area)'!Y$17)*50),IF($C25="CAR d3-18:1",('Données brutes POS (Area)'!Y23/('Données brutes POS (Area)'!Y$28)*7.5)))</f>
        <v>0.36525591150036474</v>
      </c>
      <c r="AA25" s="44">
        <f>IF($C25="(1,2) DG 24:0",('Données brutes POS (Area)'!Z25/('Données brutes POS (Area)'!Z$3+'Données brutes POS (Area)'!Z$17)*50),IF($C25="CAR d3-18:1",('Données brutes POS (Area)'!Z23/('Données brutes POS (Area)'!Z$28)*7.5)))</f>
        <v>0.32187650421712016</v>
      </c>
      <c r="AB25" s="44">
        <f>IF($C25="(1,2) DG 24:0",('Données brutes POS (Area)'!AA25/('Données brutes POS (Area)'!AA$3+'Données brutes POS (Area)'!AA$17)*50),IF($C25="CAR d3-18:1",('Données brutes POS (Area)'!AA23/('Données brutes POS (Area)'!AA$28)*7.5)))</f>
        <v>0.16471178267686887</v>
      </c>
      <c r="AC25" s="44">
        <f>IF($C25="(1,2) DG 24:0",('Données brutes POS (Area)'!AB25/('Données brutes POS (Area)'!AB$3+'Données brutes POS (Area)'!AB$17)*50),IF($C25="CAR d3-18:1",('Données brutes POS (Area)'!AB23/('Données brutes POS (Area)'!AB$28)*7.5)))</f>
        <v>0.53072528934773167</v>
      </c>
      <c r="AD25" s="44">
        <f>IF($C25="(1,2) DG 24:0",('Données brutes POS (Area)'!AC25/('Données brutes POS (Area)'!AC$3+'Données brutes POS (Area)'!AC$17)*50),IF($C25="CAR d3-18:1",('Données brutes POS (Area)'!AC23/('Données brutes POS (Area)'!AC$28)*7.5)))</f>
        <v>0.31959530894260879</v>
      </c>
      <c r="AE25" s="44">
        <f>IF($C25="(1,2) DG 24:0",('Données brutes POS (Area)'!AD25/('Données brutes POS (Area)'!AD$3+'Données brutes POS (Area)'!AD$17)*50),IF($C25="CAR d3-18:1",('Données brutes POS (Area)'!AD23/('Données brutes POS (Area)'!AD$28)*7.5)))</f>
        <v>0.52171654100942766</v>
      </c>
      <c r="AF25" s="44">
        <f>IF($C25="(1,2) DG 24:0",('Données brutes POS (Area)'!AE25/('Données brutes POS (Area)'!AE$3+'Données brutes POS (Area)'!AE$17)*50),IF($C25="CAR d3-18:1",('Données brutes POS (Area)'!AE23/('Données brutes POS (Area)'!AE$28)*7.5)))</f>
        <v>0.46120336134377221</v>
      </c>
      <c r="AG25" s="44">
        <f>IF($C25="(1,2) DG 24:0",('Données brutes POS (Area)'!AF25/('Données brutes POS (Area)'!AF$3+'Données brutes POS (Area)'!AF$17)*50),IF($C25="CAR d3-18:1",('Données brutes POS (Area)'!AF23/('Données brutes POS (Area)'!AF$28)*7.5)))</f>
        <v>0.32816141636460255</v>
      </c>
      <c r="AH25" s="44">
        <f>IF($C25="(1,2) DG 24:0",('Données brutes POS (Area)'!AG25/('Données brutes POS (Area)'!AG$3+'Données brutes POS (Area)'!AG$17)*50),IF($C25="CAR d3-18:1",('Données brutes POS (Area)'!AG23/('Données brutes POS (Area)'!AG$28)*7.5)))</f>
        <v>0.27998824832606861</v>
      </c>
      <c r="AI25" s="44">
        <f>IF($C25="(1,2) DG 24:0",('Données brutes POS (Area)'!AH25/('Données brutes POS (Area)'!AH$3+'Données brutes POS (Area)'!AH$17)*50),IF($C25="CAR d3-18:1",('Données brutes POS (Area)'!AH23/('Données brutes POS (Area)'!AH$28)*7.5)))</f>
        <v>0.70011603643364662</v>
      </c>
      <c r="AJ25" s="44">
        <f>IF($C25="(1,2) DG 24:0",('Données brutes POS (Area)'!AI25/('Données brutes POS (Area)'!AI$3+'Données brutes POS (Area)'!AI$17)*50),IF($C25="CAR d3-18:1",('Données brutes POS (Area)'!AI23/('Données brutes POS (Area)'!AI$28)*7.5)))</f>
        <v>0.174058531601404</v>
      </c>
      <c r="AK25" s="44">
        <f>IF($C25="(1,2) DG 24:0",('Données brutes POS (Area)'!AJ25/('Données brutes POS (Area)'!AJ$3+'Données brutes POS (Area)'!AJ$17)*50),IF($C25="CAR d3-18:1",('Données brutes POS (Area)'!AJ23/('Données brutes POS (Area)'!AJ$28)*7.5)))</f>
        <v>0.14412846873589391</v>
      </c>
      <c r="AL25" s="44">
        <f>IF($C25="(1,2) DG 24:0",('Données brutes POS (Area)'!AK25/('Données brutes POS (Area)'!AK$3+'Données brutes POS (Area)'!AK$17)*50),IF($C25="CAR d3-18:1",('Données brutes POS (Area)'!AK23/('Données brutes POS (Area)'!AK$28)*7.5)))</f>
        <v>0.28247582761934537</v>
      </c>
      <c r="AM25" s="44">
        <f>IF($C25="(1,2) DG 24:0",('Données brutes POS (Area)'!AL25/('Données brutes POS (Area)'!AL$3+'Données brutes POS (Area)'!AL$17)*50),IF($C25="CAR d3-18:1",('Données brutes POS (Area)'!AL23/('Données brutes POS (Area)'!AL$28)*7.5)))</f>
        <v>0.61527887032777551</v>
      </c>
      <c r="AN25" s="44">
        <f>IF($C25="(1,2) DG 24:0",('Données brutes POS (Area)'!AM25/('Données brutes POS (Area)'!AM$3+'Données brutes POS (Area)'!AM$17)*50),IF($C25="CAR d3-18:1",('Données brutes POS (Area)'!AM23/('Données brutes POS (Area)'!AM$28)*7.5)))</f>
        <v>0.4481644094016628</v>
      </c>
      <c r="AO25" s="44">
        <f>IF($C25="(1,2) DG 24:0",('Données brutes POS (Area)'!AN25/('Données brutes POS (Area)'!AN$3+'Données brutes POS (Area)'!AN$17)*50),IF($C25="CAR d3-18:1",('Données brutes POS (Area)'!AN23/('Données brutes POS (Area)'!AN$28)*7.5)))</f>
        <v>0.51626020582370047</v>
      </c>
      <c r="AP25" s="44">
        <f>IF($C25="(1,2) DG 24:0",('Données brutes POS (Area)'!AO25/('Données brutes POS (Area)'!AO$3+'Données brutes POS (Area)'!AO$17)*50),IF($C25="CAR d3-18:1",('Données brutes POS (Area)'!AO23/('Données brutes POS (Area)'!AO$28)*7.5)))</f>
        <v>0.52543130457736309</v>
      </c>
      <c r="AQ25" s="44">
        <f>IF($C25="(1,2) DG 24:0",('Données brutes POS (Area)'!AP25/('Données brutes POS (Area)'!AP$3+'Données brutes POS (Area)'!AP$17)*50),IF($C25="CAR d3-18:1",('Données brutes POS (Area)'!AP23/('Données brutes POS (Area)'!AP$28)*7.5)))</f>
        <v>0.78807544435845478</v>
      </c>
      <c r="AR25" s="44">
        <f>IF($C25="(1,2) DG 24:0",('Données brutes POS (Area)'!AQ25/('Données brutes POS (Area)'!AQ$3+'Données brutes POS (Area)'!AQ$17)*50),IF($C25="CAR d3-18:1",('Données brutes POS (Area)'!AQ23/('Données brutes POS (Area)'!AQ$28)*7.5)))</f>
        <v>1.3573806853185475</v>
      </c>
      <c r="AS25" s="44">
        <f>IF($C25="(1,2) DG 24:0",('Données brutes POS (Area)'!AR25/('Données brutes POS (Area)'!AR$3+'Données brutes POS (Area)'!AR$17)*50),IF($C25="CAR d3-18:1",('Données brutes POS (Area)'!AR23/('Données brutes POS (Area)'!AR$28)*7.5)))</f>
        <v>0.53340910057665269</v>
      </c>
      <c r="AT25" s="44">
        <f>IF($C25="(1,2) DG 24:0",('Données brutes POS (Area)'!AS25/('Données brutes POS (Area)'!AS$3+'Données brutes POS (Area)'!AS$17)*50),IF($C25="CAR d3-18:1",('Données brutes POS (Area)'!AS23/('Données brutes POS (Area)'!AS$28)*7.5)))</f>
        <v>0.51193216687582377</v>
      </c>
      <c r="AU25" s="44">
        <f>IF($C25="(1,2) DG 24:0",('Données brutes POS (Area)'!AT25/('Données brutes POS (Area)'!AT$3+'Données brutes POS (Area)'!AT$17)*50),IF($C25="CAR d3-18:1",('Données brutes POS (Area)'!AT23/('Données brutes POS (Area)'!AT$28)*7.5)))</f>
        <v>0.56284952732019156</v>
      </c>
      <c r="AV25" s="44">
        <f>IF($C25="(1,2) DG 24:0",('Données brutes POS (Area)'!AU25/('Données brutes POS (Area)'!AU$3+'Données brutes POS (Area)'!AU$17)*50),IF($C25="CAR d3-18:1",('Données brutes POS (Area)'!AU23/('Données brutes POS (Area)'!AU$28)*7.5)))</f>
        <v>0.73856997731515062</v>
      </c>
      <c r="AW25" s="44">
        <f>IF($C25="(1,2) DG 24:0",('Données brutes POS (Area)'!AV25/('Données brutes POS (Area)'!AV$3+'Données brutes POS (Area)'!AV$17)*50),IF($C25="CAR d3-18:1",('Données brutes POS (Area)'!AV23/('Données brutes POS (Area)'!AV$28)*7.5)))</f>
        <v>0.73869678736055722</v>
      </c>
      <c r="AX25" s="44">
        <f>IF($C25="(1,2) DG 24:0",('Données brutes POS (Area)'!AW25/('Données brutes POS (Area)'!AW$3+'Données brutes POS (Area)'!AW$17)*50),IF($C25="CAR d3-18:1",('Données brutes POS (Area)'!AW23/('Données brutes POS (Area)'!AW$28)*7.5)))</f>
        <v>0.91916901275744511</v>
      </c>
      <c r="AY25" s="44">
        <f>IF($C25="(1,2) DG 24:0",('Données brutes POS (Area)'!AX25/('Données brutes POS (Area)'!AX$3+'Données brutes POS (Area)'!AX$17)*50),IF($C25="CAR d3-18:1",('Données brutes POS (Area)'!AX23/('Données brutes POS (Area)'!AX$28)*7.5)))</f>
        <v>1.2319951931660142</v>
      </c>
      <c r="AZ25" s="44">
        <f>IF($C25="(1,2) DG 24:0",('Données brutes POS (Area)'!AY25/('Données brutes POS (Area)'!AY$3+'Données brutes POS (Area)'!AY$17)*50),IF($C25="CAR d3-18:1",('Données brutes POS (Area)'!AY23/('Données brutes POS (Area)'!AY$28)*7.5)))</f>
        <v>2.8630811922852444</v>
      </c>
      <c r="BA25" s="44">
        <f>IF($C25="(1,2) DG 24:0",('Données brutes POS (Area)'!AZ25/('Données brutes POS (Area)'!AZ$3+'Données brutes POS (Area)'!AZ$17)*50),IF($C25="CAR d3-18:1",('Données brutes POS (Area)'!AZ23/('Données brutes POS (Area)'!AZ$28)*7.5)))</f>
        <v>1.2191012306984443</v>
      </c>
      <c r="BB25" s="44">
        <f>IF($C25="(1,2) DG 24:0",('Données brutes POS (Area)'!BA25/('Données brutes POS (Area)'!BA$3+'Données brutes POS (Area)'!BA$17)*50),IF($C25="CAR d3-18:1",('Données brutes POS (Area)'!BA23/('Données brutes POS (Area)'!BA$28)*7.5)))</f>
        <v>0.95131698130560205</v>
      </c>
      <c r="BC25" s="44">
        <f>IF($C25="(1,2) DG 24:0",('Données brutes POS (Area)'!BB25/('Données brutes POS (Area)'!BB$3+'Données brutes POS (Area)'!BB$17)*50),IF($C25="CAR d3-18:1",('Données brutes POS (Area)'!BB23/('Données brutes POS (Area)'!BB$28)*7.5)))</f>
        <v>1.1051216500286092</v>
      </c>
      <c r="BD25" s="44">
        <f>IF($C25="(1,2) DG 24:0",('Données brutes POS (Area)'!BC25/('Données brutes POS (Area)'!BC$3+'Données brutes POS (Area)'!BC$17)*50),IF($C25="CAR d3-18:1",('Données brutes POS (Area)'!BC23/('Données brutes POS (Area)'!BC$28)*7.5)))</f>
        <v>2.0610791958928578</v>
      </c>
      <c r="BE25" s="44">
        <f>IF($C25="(1,2) DG 24:0",('Données brutes POS (Area)'!BD25/('Données brutes POS (Area)'!BD$3+'Données brutes POS (Area)'!BD$17)*50),IF($C25="CAR d3-18:1",('Données brutes POS (Area)'!BD23/('Données brutes POS (Area)'!BD$28)*7.5)))</f>
        <v>0.63164850923074445</v>
      </c>
      <c r="BF25" s="44">
        <f>IF($C25="(1,2) DG 24:0",('Données brutes POS (Area)'!BE25/('Données brutes POS (Area)'!BE$3+'Données brutes POS (Area)'!BE$17)*50),IF($C25="CAR d3-18:1",('Données brutes POS (Area)'!BE23/('Données brutes POS (Area)'!BE$28)*7.5)))</f>
        <v>0.53051267936699342</v>
      </c>
      <c r="BG25" s="44">
        <f>IF($C25="(1,2) DG 24:0",('Données brutes POS (Area)'!BF25/('Données brutes POS (Area)'!BF$3+'Données brutes POS (Area)'!BF$17)*50),IF($C25="CAR d3-18:1",('Données brutes POS (Area)'!BF23/('Données brutes POS (Area)'!BF$28)*7.5)))</f>
        <v>1.4561946777640218</v>
      </c>
      <c r="BH25" s="44">
        <f>IF($C25="(1,2) DG 24:0",('Données brutes POS (Area)'!BG25/('Données brutes POS (Area)'!BG$3+'Données brutes POS (Area)'!BG$17)*50),IF($C25="CAR d3-18:1",('Données brutes POS (Area)'!BG23/('Données brutes POS (Area)'!BG$28)*7.5)))</f>
        <v>0.63565114933340483</v>
      </c>
      <c r="BI25" s="44">
        <f>IF($C25="(1,2) DG 24:0",('Données brutes POS (Area)'!BH25/('Données brutes POS (Area)'!BH$3+'Données brutes POS (Area)'!BH$17)*50),IF($C25="CAR d3-18:1",('Données brutes POS (Area)'!BH23/('Données brutes POS (Area)'!BH$28)*7.5)))</f>
        <v>0.66621862977478363</v>
      </c>
      <c r="BJ25" s="44">
        <f>IF($C25="(1,2) DG 24:0",('Données brutes POS (Area)'!BI25/('Données brutes POS (Area)'!BI$3+'Données brutes POS (Area)'!BI$17)*50),IF($C25="CAR d3-18:1",('Données brutes POS (Area)'!BI23/('Données brutes POS (Area)'!BI$28)*7.5)))</f>
        <v>1.5056239401109566</v>
      </c>
      <c r="BK25" s="44">
        <f>IF($C25="(1,2) DG 24:0",('Données brutes POS (Area)'!BJ25/('Données brutes POS (Area)'!BJ$3+'Données brutes POS (Area)'!BJ$17)*50),IF($C25="CAR d3-18:1",('Données brutes POS (Area)'!BJ23/('Données brutes POS (Area)'!BJ$28)*7.5)))</f>
        <v>9.9986790053521304</v>
      </c>
      <c r="BL25" s="44">
        <f>IF($C25="(1,2) DG 24:0",('Données brutes POS (Area)'!BK25/('Données brutes POS (Area)'!BK$3+'Données brutes POS (Area)'!BK$17)*50),IF($C25="CAR d3-18:1",('Données brutes POS (Area)'!BK23/('Données brutes POS (Area)'!BK$28)*7.5)))</f>
        <v>3.158796045028839</v>
      </c>
      <c r="BM25" s="44">
        <f>IF($C25="(1,2) DG 24:0",('Données brutes POS (Area)'!BL25/('Données brutes POS (Area)'!BL$3+'Données brutes POS (Area)'!BL$17)*50),IF($C25="CAR d3-18:1",('Données brutes POS (Area)'!BL23/('Données brutes POS (Area)'!BL$28)*7.5)))</f>
        <v>3.2418855659151564</v>
      </c>
      <c r="BN25" s="44">
        <f>IF($C25="(1,2) DG 24:0",('Données brutes POS (Area)'!BM25/('Données brutes POS (Area)'!BM$3+'Données brutes POS (Area)'!BM$17)*50),IF($C25="CAR d3-18:1",('Données brutes POS (Area)'!BM23/('Données brutes POS (Area)'!BM$28)*7.5)))</f>
        <v>0.55772819872342261</v>
      </c>
      <c r="BO25" s="44">
        <f>IF($C25="(1,2) DG 24:0",('Données brutes POS (Area)'!BN25/('Données brutes POS (Area)'!BN$3+'Données brutes POS (Area)'!BN$17)*50),IF($C25="CAR d3-18:1",('Données brutes POS (Area)'!BN23/('Données brutes POS (Area)'!BN$28)*7.5)))</f>
        <v>0.73244980493247991</v>
      </c>
      <c r="BP25" s="44">
        <f>IF($C25="(1,2) DG 24:0",('Données brutes POS (Area)'!BO25/('Données brutes POS (Area)'!BO$3+'Données brutes POS (Area)'!BO$17)*50),IF($C25="CAR d3-18:1",('Données brutes POS (Area)'!BO23/('Données brutes POS (Area)'!BO$28)*7.5)))</f>
        <v>0.59918862521241123</v>
      </c>
      <c r="BQ25" s="44">
        <f>IF($C25="(1,2) DG 24:0",('Données brutes POS (Area)'!BP25/('Données brutes POS (Area)'!BP$3+'Données brutes POS (Area)'!BP$17)*50),IF($C25="CAR d3-18:1",('Données brutes POS (Area)'!BP23/('Données brutes POS (Area)'!BP$28)*7.5)))</f>
        <v>1.698827904233829</v>
      </c>
    </row>
    <row r="26" spans="1:69" x14ac:dyDescent="0.25">
      <c r="A26" s="9" t="s">
        <v>3</v>
      </c>
      <c r="B26" s="15" t="s">
        <v>23</v>
      </c>
      <c r="C26" s="10" t="s">
        <v>2</v>
      </c>
      <c r="D26" s="43">
        <f>IF($C26="(1,2) DG 24:0",('Données brutes POS (Area)'!C26/('Données brutes POS (Area)'!C$3+'Données brutes POS (Area)'!C$17)*50),IF($C26="CAR d3-18:1",('Données brutes POS (Area)'!C24/('Données brutes POS (Area)'!C$28)*7.5)))</f>
        <v>0.46359469325628194</v>
      </c>
      <c r="E26" s="43">
        <f>IF($C26="(1,2) DG 24:0",('Données brutes POS (Area)'!D26/('Données brutes POS (Area)'!D$3+'Données brutes POS (Area)'!D$17)*50),IF($C26="CAR d3-18:1",('Données brutes POS (Area)'!D24/('Données brutes POS (Area)'!D$28)*7.5)))</f>
        <v>0.15585859221898193</v>
      </c>
      <c r="F26" s="43">
        <f>IF($C26="(1,2) DG 24:0",('Données brutes POS (Area)'!E26/('Données brutes POS (Area)'!E$3+'Données brutes POS (Area)'!E$17)*50),IF($C26="CAR d3-18:1",('Données brutes POS (Area)'!E24/('Données brutes POS (Area)'!E$28)*7.5)))</f>
        <v>0.3516601796329154</v>
      </c>
      <c r="G26" s="43">
        <f>IF($C26="(1,2) DG 24:0",('Données brutes POS (Area)'!F26/('Données brutes POS (Area)'!F$3+'Données brutes POS (Area)'!F$17)*50),IF($C26="CAR d3-18:1",('Données brutes POS (Area)'!F24/('Données brutes POS (Area)'!F$28)*7.5)))</f>
        <v>0.24076567952262357</v>
      </c>
      <c r="H26" s="43">
        <f>IF($C26="(1,2) DG 24:0",('Données brutes POS (Area)'!G26/('Données brutes POS (Area)'!G$3+'Données brutes POS (Area)'!G$17)*50),IF($C26="CAR d3-18:1",('Données brutes POS (Area)'!G24/('Données brutes POS (Area)'!G$28)*7.5)))</f>
        <v>0.3899780104187115</v>
      </c>
      <c r="I26" s="43">
        <f>IF($C26="(1,2) DG 24:0",('Données brutes POS (Area)'!H26/('Données brutes POS (Area)'!H$3+'Données brutes POS (Area)'!H$17)*50),IF($C26="CAR d3-18:1",('Données brutes POS (Area)'!H24/('Données brutes POS (Area)'!H$28)*7.5)))</f>
        <v>0.21447687699441251</v>
      </c>
      <c r="J26" s="43">
        <f>IF($C26="(1,2) DG 24:0",('Données brutes POS (Area)'!I26/('Données brutes POS (Area)'!I$3+'Données brutes POS (Area)'!I$17)*50),IF($C26="CAR d3-18:1",('Données brutes POS (Area)'!I24/('Données brutes POS (Area)'!I$28)*7.5)))</f>
        <v>0.20523268467432715</v>
      </c>
      <c r="K26" s="43">
        <f>IF($C26="(1,2) DG 24:0",('Données brutes POS (Area)'!J26/('Données brutes POS (Area)'!J$3+'Données brutes POS (Area)'!J$17)*50),IF($C26="CAR d3-18:1",('Données brutes POS (Area)'!J24/('Données brutes POS (Area)'!J$28)*7.5)))</f>
        <v>0.22461947578137956</v>
      </c>
      <c r="L26" s="43">
        <f>IF($C26="(1,2) DG 24:0",('Données brutes POS (Area)'!K26/('Données brutes POS (Area)'!K$3+'Données brutes POS (Area)'!K$17)*50),IF($C26="CAR d3-18:1",('Données brutes POS (Area)'!K24/('Données brutes POS (Area)'!K$28)*7.5)))</f>
        <v>0.26628412254085354</v>
      </c>
      <c r="M26" s="43">
        <f>IF($C26="(1,2) DG 24:0",('Données brutes POS (Area)'!L26/('Données brutes POS (Area)'!L$3+'Données brutes POS (Area)'!L$17)*50),IF($C26="CAR d3-18:1",('Données brutes POS (Area)'!L24/('Données brutes POS (Area)'!L$28)*7.5)))</f>
        <v>0.30130361266010275</v>
      </c>
      <c r="N26" s="43">
        <f>IF($C26="(1,2) DG 24:0",('Données brutes POS (Area)'!M26/('Données brutes POS (Area)'!M$3+'Données brutes POS (Area)'!M$17)*50),IF($C26="CAR d3-18:1",('Données brutes POS (Area)'!M24/('Données brutes POS (Area)'!M$28)*7.5)))</f>
        <v>0.20554276292394999</v>
      </c>
      <c r="O26" s="43">
        <f>IF($C26="(1,2) DG 24:0",('Données brutes POS (Area)'!N26/('Données brutes POS (Area)'!N$3+'Données brutes POS (Area)'!N$17)*50),IF($C26="CAR d3-18:1",('Données brutes POS (Area)'!N24/('Données brutes POS (Area)'!N$28)*7.5)))</f>
        <v>0.23920466644962471</v>
      </c>
      <c r="P26" s="43">
        <f>IF($C26="(1,2) DG 24:0",('Données brutes POS (Area)'!O26/('Données brutes POS (Area)'!O$3+'Données brutes POS (Area)'!O$17)*50),IF($C26="CAR d3-18:1",('Données brutes POS (Area)'!O24/('Données brutes POS (Area)'!O$28)*7.5)))</f>
        <v>0.17234710511292189</v>
      </c>
      <c r="Q26" s="43">
        <f>IF($C26="(1,2) DG 24:0",('Données brutes POS (Area)'!P26/('Données brutes POS (Area)'!P$3+'Données brutes POS (Area)'!P$17)*50),IF($C26="CAR d3-18:1",('Données brutes POS (Area)'!P24/('Données brutes POS (Area)'!P$28)*7.5)))</f>
        <v>0.24665658226656315</v>
      </c>
      <c r="R26" s="43">
        <f>IF($C26="(1,2) DG 24:0",('Données brutes POS (Area)'!Q26/('Données brutes POS (Area)'!Q$3+'Données brutes POS (Area)'!Q$17)*50),IF($C26="CAR d3-18:1",('Données brutes POS (Area)'!Q24/('Données brutes POS (Area)'!Q$28)*7.5)))</f>
        <v>0.31821981507260699</v>
      </c>
      <c r="S26" s="43">
        <f>IF($C26="(1,2) DG 24:0",('Données brutes POS (Area)'!R26/('Données brutes POS (Area)'!R$3+'Données brutes POS (Area)'!R$17)*50),IF($C26="CAR d3-18:1",('Données brutes POS (Area)'!R24/('Données brutes POS (Area)'!R$28)*7.5)))</f>
        <v>0.21280597490119682</v>
      </c>
      <c r="T26" s="43">
        <f>IF($C26="(1,2) DG 24:0",('Données brutes POS (Area)'!S26/('Données brutes POS (Area)'!S$3+'Données brutes POS (Area)'!S$17)*50),IF($C26="CAR d3-18:1",('Données brutes POS (Area)'!S24/('Données brutes POS (Area)'!S$28)*7.5)))</f>
        <v>0.21939612653811311</v>
      </c>
      <c r="U26" s="43">
        <f>IF($C26="(1,2) DG 24:0",('Données brutes POS (Area)'!T26/('Données brutes POS (Area)'!T$3+'Données brutes POS (Area)'!T$17)*50),IF($C26="CAR d3-18:1",('Données brutes POS (Area)'!T24/('Données brutes POS (Area)'!T$28)*7.5)))</f>
        <v>0.50592549202380388</v>
      </c>
      <c r="V26" s="43">
        <f>IF($C26="(1,2) DG 24:0",('Données brutes POS (Area)'!U26/('Données brutes POS (Area)'!U$3+'Données brutes POS (Area)'!U$17)*50),IF($C26="CAR d3-18:1",('Données brutes POS (Area)'!U24/('Données brutes POS (Area)'!U$28)*7.5)))</f>
        <v>0.14738587705981726</v>
      </c>
      <c r="W26" s="43">
        <f>IF($C26="(1,2) DG 24:0",('Données brutes POS (Area)'!V26/('Données brutes POS (Area)'!V$3+'Données brutes POS (Area)'!V$17)*50),IF($C26="CAR d3-18:1",('Données brutes POS (Area)'!V24/('Données brutes POS (Area)'!V$28)*7.5)))</f>
        <v>0.30389498600423026</v>
      </c>
      <c r="X26" s="43">
        <f>IF($C26="(1,2) DG 24:0",('Données brutes POS (Area)'!W26/('Données brutes POS (Area)'!W$3+'Données brutes POS (Area)'!W$17)*50),IF($C26="CAR d3-18:1",('Données brutes POS (Area)'!W24/('Données brutes POS (Area)'!W$28)*7.5)))</f>
        <v>0.4025957268153294</v>
      </c>
      <c r="Y26" s="43">
        <f>IF($C26="(1,2) DG 24:0",('Données brutes POS (Area)'!X26/('Données brutes POS (Area)'!X$3+'Données brutes POS (Area)'!X$17)*50),IF($C26="CAR d3-18:1",('Données brutes POS (Area)'!X24/('Données brutes POS (Area)'!X$28)*7.5)))</f>
        <v>0.43140419462346952</v>
      </c>
      <c r="Z26" s="43">
        <f>IF($C26="(1,2) DG 24:0",('Données brutes POS (Area)'!Y26/('Données brutes POS (Area)'!Y$3+'Données brutes POS (Area)'!Y$17)*50),IF($C26="CAR d3-18:1",('Données brutes POS (Area)'!Y24/('Données brutes POS (Area)'!Y$28)*7.5)))</f>
        <v>0.35298883436857681</v>
      </c>
      <c r="AA26" s="43">
        <f>IF($C26="(1,2) DG 24:0",('Données brutes POS (Area)'!Z26/('Données brutes POS (Area)'!Z$3+'Données brutes POS (Area)'!Z$17)*50),IF($C26="CAR d3-18:1",('Données brutes POS (Area)'!Z24/('Données brutes POS (Area)'!Z$28)*7.5)))</f>
        <v>0.32005570109022113</v>
      </c>
      <c r="AB26" s="43">
        <f>IF($C26="(1,2) DG 24:0",('Données brutes POS (Area)'!AA26/('Données brutes POS (Area)'!AA$3+'Données brutes POS (Area)'!AA$17)*50),IF($C26="CAR d3-18:1",('Données brutes POS (Area)'!AA24/('Données brutes POS (Area)'!AA$28)*7.5)))</f>
        <v>0.42167123086986597</v>
      </c>
      <c r="AC26" s="43">
        <f>IF($C26="(1,2) DG 24:0",('Données brutes POS (Area)'!AB26/('Données brutes POS (Area)'!AB$3+'Données brutes POS (Area)'!AB$17)*50),IF($C26="CAR d3-18:1",('Données brutes POS (Area)'!AB24/('Données brutes POS (Area)'!AB$28)*7.5)))</f>
        <v>0.33418176656358212</v>
      </c>
      <c r="AD26" s="43">
        <f>IF($C26="(1,2) DG 24:0",('Données brutes POS (Area)'!AC26/('Données brutes POS (Area)'!AC$3+'Données brutes POS (Area)'!AC$17)*50),IF($C26="CAR d3-18:1",('Données brutes POS (Area)'!AC24/('Données brutes POS (Area)'!AC$28)*7.5)))</f>
        <v>0.34752056309983059</v>
      </c>
      <c r="AE26" s="43">
        <f>IF($C26="(1,2) DG 24:0",('Données brutes POS (Area)'!AD26/('Données brutes POS (Area)'!AD$3+'Données brutes POS (Area)'!AD$17)*50),IF($C26="CAR d3-18:1",('Données brutes POS (Area)'!AD24/('Données brutes POS (Area)'!AD$28)*7.5)))</f>
        <v>0.38604583878248139</v>
      </c>
      <c r="AF26" s="43">
        <f>IF($C26="(1,2) DG 24:0",('Données brutes POS (Area)'!AE26/('Données brutes POS (Area)'!AE$3+'Données brutes POS (Area)'!AE$17)*50),IF($C26="CAR d3-18:1",('Données brutes POS (Area)'!AE24/('Données brutes POS (Area)'!AE$28)*7.5)))</f>
        <v>0.20257470688105542</v>
      </c>
      <c r="AG26" s="43">
        <f>IF($C26="(1,2) DG 24:0",('Données brutes POS (Area)'!AF26/('Données brutes POS (Area)'!AF$3+'Données brutes POS (Area)'!AF$17)*50),IF($C26="CAR d3-18:1",('Données brutes POS (Area)'!AF24/('Données brutes POS (Area)'!AF$28)*7.5)))</f>
        <v>0.22029981127350018</v>
      </c>
      <c r="AH26" s="43">
        <f>IF($C26="(1,2) DG 24:0",('Données brutes POS (Area)'!AG26/('Données brutes POS (Area)'!AG$3+'Données brutes POS (Area)'!AG$17)*50),IF($C26="CAR d3-18:1",('Données brutes POS (Area)'!AG24/('Données brutes POS (Area)'!AG$28)*7.5)))</f>
        <v>0.20784291712590722</v>
      </c>
      <c r="AI26" s="43">
        <f>IF($C26="(1,2) DG 24:0",('Données brutes POS (Area)'!AH26/('Données brutes POS (Area)'!AH$3+'Données brutes POS (Area)'!AH$17)*50),IF($C26="CAR d3-18:1",('Données brutes POS (Area)'!AH24/('Données brutes POS (Area)'!AH$28)*7.5)))</f>
        <v>0.32814182918682966</v>
      </c>
      <c r="AJ26" s="43">
        <f>IF($C26="(1,2) DG 24:0",('Données brutes POS (Area)'!AI26/('Données brutes POS (Area)'!AI$3+'Données brutes POS (Area)'!AI$17)*50),IF($C26="CAR d3-18:1",('Données brutes POS (Area)'!AI24/('Données brutes POS (Area)'!AI$28)*7.5)))</f>
        <v>0.17616064518603614</v>
      </c>
      <c r="AK26" s="43">
        <f>IF($C26="(1,2) DG 24:0",('Données brutes POS (Area)'!AJ26/('Données brutes POS (Area)'!AJ$3+'Données brutes POS (Area)'!AJ$17)*50),IF($C26="CAR d3-18:1",('Données brutes POS (Area)'!AJ24/('Données brutes POS (Area)'!AJ$28)*7.5)))</f>
        <v>0.23966870911219434</v>
      </c>
      <c r="AL26" s="43">
        <f>IF($C26="(1,2) DG 24:0",('Données brutes POS (Area)'!AK26/('Données brutes POS (Area)'!AK$3+'Données brutes POS (Area)'!AK$17)*50),IF($C26="CAR d3-18:1",('Données brutes POS (Area)'!AK24/('Données brutes POS (Area)'!AK$28)*7.5)))</f>
        <v>0.22979332571040909</v>
      </c>
      <c r="AM26" s="43">
        <f>IF($C26="(1,2) DG 24:0",('Données brutes POS (Area)'!AL26/('Données brutes POS (Area)'!AL$3+'Données brutes POS (Area)'!AL$17)*50),IF($C26="CAR d3-18:1",('Données brutes POS (Area)'!AL24/('Données brutes POS (Area)'!AL$28)*7.5)))</f>
        <v>0.18376721552882389</v>
      </c>
      <c r="AN26" s="43">
        <f>IF($C26="(1,2) DG 24:0",('Données brutes POS (Area)'!AM26/('Données brutes POS (Area)'!AM$3+'Données brutes POS (Area)'!AM$17)*50),IF($C26="CAR d3-18:1",('Données brutes POS (Area)'!AM24/('Données brutes POS (Area)'!AM$28)*7.5)))</f>
        <v>0.35639490934029505</v>
      </c>
      <c r="AO26" s="43">
        <f>IF($C26="(1,2) DG 24:0",('Données brutes POS (Area)'!AN26/('Données brutes POS (Area)'!AN$3+'Données brutes POS (Area)'!AN$17)*50),IF($C26="CAR d3-18:1",('Données brutes POS (Area)'!AN24/('Données brutes POS (Area)'!AN$28)*7.5)))</f>
        <v>0.47860889031438325</v>
      </c>
      <c r="AP26" s="43">
        <f>IF($C26="(1,2) DG 24:0",('Données brutes POS (Area)'!AO26/('Données brutes POS (Area)'!AO$3+'Données brutes POS (Area)'!AO$17)*50),IF($C26="CAR d3-18:1",('Données brutes POS (Area)'!AO24/('Données brutes POS (Area)'!AO$28)*7.5)))</f>
        <v>0.22964458485658432</v>
      </c>
      <c r="AQ26" s="43">
        <f>IF($C26="(1,2) DG 24:0",('Données brutes POS (Area)'!AP26/('Données brutes POS (Area)'!AP$3+'Données brutes POS (Area)'!AP$17)*50),IF($C26="CAR d3-18:1",('Données brutes POS (Area)'!AP24/('Données brutes POS (Area)'!AP$28)*7.5)))</f>
        <v>1.0602897580925372</v>
      </c>
      <c r="AR26" s="43">
        <f>IF($C26="(1,2) DG 24:0",('Données brutes POS (Area)'!AQ26/('Données brutes POS (Area)'!AQ$3+'Données brutes POS (Area)'!AQ$17)*50),IF($C26="CAR d3-18:1",('Données brutes POS (Area)'!AQ24/('Données brutes POS (Area)'!AQ$28)*7.5)))</f>
        <v>0.33305623339428991</v>
      </c>
      <c r="AS26" s="43">
        <f>IF($C26="(1,2) DG 24:0",('Données brutes POS (Area)'!AR26/('Données brutes POS (Area)'!AR$3+'Données brutes POS (Area)'!AR$17)*50),IF($C26="CAR d3-18:1",('Données brutes POS (Area)'!AR24/('Données brutes POS (Area)'!AR$28)*7.5)))</f>
        <v>0.26034493728297359</v>
      </c>
      <c r="AT26" s="43">
        <f>IF($C26="(1,2) DG 24:0",('Données brutes POS (Area)'!AS26/('Données brutes POS (Area)'!AS$3+'Données brutes POS (Area)'!AS$17)*50),IF($C26="CAR d3-18:1",('Données brutes POS (Area)'!AS24/('Données brutes POS (Area)'!AS$28)*7.5)))</f>
        <v>0.32539742094560159</v>
      </c>
      <c r="AU26" s="43">
        <f>IF($C26="(1,2) DG 24:0",('Données brutes POS (Area)'!AT26/('Données brutes POS (Area)'!AT$3+'Données brutes POS (Area)'!AT$17)*50),IF($C26="CAR d3-18:1",('Données brutes POS (Area)'!AT24/('Données brutes POS (Area)'!AT$28)*7.5)))</f>
        <v>0.18021917884491212</v>
      </c>
      <c r="AV26" s="43">
        <f>IF($C26="(1,2) DG 24:0",('Données brutes POS (Area)'!AU26/('Données brutes POS (Area)'!AU$3+'Données brutes POS (Area)'!AU$17)*50),IF($C26="CAR d3-18:1",('Données brutes POS (Area)'!AU24/('Données brutes POS (Area)'!AU$28)*7.5)))</f>
        <v>0.23243691443227771</v>
      </c>
      <c r="AW26" s="43">
        <f>IF($C26="(1,2) DG 24:0",('Données brutes POS (Area)'!AV26/('Données brutes POS (Area)'!AV$3+'Données brutes POS (Area)'!AV$17)*50),IF($C26="CAR d3-18:1",('Données brutes POS (Area)'!AV24/('Données brutes POS (Area)'!AV$28)*7.5)))</f>
        <v>0.13409168161332713</v>
      </c>
      <c r="AX26" s="43">
        <f>IF($C26="(1,2) DG 24:0",('Données brutes POS (Area)'!AW26/('Données brutes POS (Area)'!AW$3+'Données brutes POS (Area)'!AW$17)*50),IF($C26="CAR d3-18:1",('Données brutes POS (Area)'!AW24/('Données brutes POS (Area)'!AW$28)*7.5)))</f>
        <v>0.26359437675183728</v>
      </c>
      <c r="AY26" s="43">
        <f>IF($C26="(1,2) DG 24:0",('Données brutes POS (Area)'!AX26/('Données brutes POS (Area)'!AX$3+'Données brutes POS (Area)'!AX$17)*50),IF($C26="CAR d3-18:1",('Données brutes POS (Area)'!AX24/('Données brutes POS (Area)'!AX$28)*7.5)))</f>
        <v>0.44211236023376876</v>
      </c>
      <c r="AZ26" s="43">
        <f>IF($C26="(1,2) DG 24:0",('Données brutes POS (Area)'!AY26/('Données brutes POS (Area)'!AY$3+'Données brutes POS (Area)'!AY$17)*50),IF($C26="CAR d3-18:1",('Données brutes POS (Area)'!AY24/('Données brutes POS (Area)'!AY$28)*7.5)))</f>
        <v>0.56877057237198825</v>
      </c>
      <c r="BA26" s="43">
        <f>IF($C26="(1,2) DG 24:0",('Données brutes POS (Area)'!AZ26/('Données brutes POS (Area)'!AZ$3+'Données brutes POS (Area)'!AZ$17)*50),IF($C26="CAR d3-18:1",('Données brutes POS (Area)'!AZ24/('Données brutes POS (Area)'!AZ$28)*7.5)))</f>
        <v>0.52781336191872019</v>
      </c>
      <c r="BB26" s="43">
        <f>IF($C26="(1,2) DG 24:0",('Données brutes POS (Area)'!BA26/('Données brutes POS (Area)'!BA$3+'Données brutes POS (Area)'!BA$17)*50),IF($C26="CAR d3-18:1",('Données brutes POS (Area)'!BA24/('Données brutes POS (Area)'!BA$28)*7.5)))</f>
        <v>0.46516407064599707</v>
      </c>
      <c r="BC26" s="43">
        <f>IF($C26="(1,2) DG 24:0",('Données brutes POS (Area)'!BB26/('Données brutes POS (Area)'!BB$3+'Données brutes POS (Area)'!BB$17)*50),IF($C26="CAR d3-18:1",('Données brutes POS (Area)'!BB24/('Données brutes POS (Area)'!BB$28)*7.5)))</f>
        <v>0.31747198404457883</v>
      </c>
      <c r="BD26" s="43">
        <f>IF($C26="(1,2) DG 24:0",('Données brutes POS (Area)'!BC26/('Données brutes POS (Area)'!BC$3+'Données brutes POS (Area)'!BC$17)*50),IF($C26="CAR d3-18:1",('Données brutes POS (Area)'!BC24/('Données brutes POS (Area)'!BC$28)*7.5)))</f>
        <v>0.47680815028254087</v>
      </c>
      <c r="BE26" s="43">
        <f>IF($C26="(1,2) DG 24:0",('Données brutes POS (Area)'!BD26/('Données brutes POS (Area)'!BD$3+'Données brutes POS (Area)'!BD$17)*50),IF($C26="CAR d3-18:1",('Données brutes POS (Area)'!BD24/('Données brutes POS (Area)'!BD$28)*7.5)))</f>
        <v>0.16184936141044068</v>
      </c>
      <c r="BF26" s="43">
        <f>IF($C26="(1,2) DG 24:0",('Données brutes POS (Area)'!BE26/('Données brutes POS (Area)'!BE$3+'Données brutes POS (Area)'!BE$17)*50),IF($C26="CAR d3-18:1",('Données brutes POS (Area)'!BE24/('Données brutes POS (Area)'!BE$28)*7.5)))</f>
        <v>0.31643324120628963</v>
      </c>
      <c r="BG26" s="43">
        <f>IF($C26="(1,2) DG 24:0",('Données brutes POS (Area)'!BF26/('Données brutes POS (Area)'!BF$3+'Données brutes POS (Area)'!BF$17)*50),IF($C26="CAR d3-18:1",('Données brutes POS (Area)'!BF24/('Données brutes POS (Area)'!BF$28)*7.5)))</f>
        <v>0.51973422141052128</v>
      </c>
      <c r="BH26" s="43">
        <f>IF($C26="(1,2) DG 24:0",('Données brutes POS (Area)'!BG26/('Données brutes POS (Area)'!BG$3+'Données brutes POS (Area)'!BG$17)*50),IF($C26="CAR d3-18:1",('Données brutes POS (Area)'!BG24/('Données brutes POS (Area)'!BG$28)*7.5)))</f>
        <v>0.46348590737809697</v>
      </c>
      <c r="BI26" s="43">
        <f>IF($C26="(1,2) DG 24:0",('Données brutes POS (Area)'!BH26/('Données brutes POS (Area)'!BH$3+'Données brutes POS (Area)'!BH$17)*50),IF($C26="CAR d3-18:1",('Données brutes POS (Area)'!BH24/('Données brutes POS (Area)'!BH$28)*7.5)))</f>
        <v>0.3312506325242961</v>
      </c>
      <c r="BJ26" s="43">
        <f>IF($C26="(1,2) DG 24:0",('Données brutes POS (Area)'!BI26/('Données brutes POS (Area)'!BI$3+'Données brutes POS (Area)'!BI$17)*50),IF($C26="CAR d3-18:1",('Données brutes POS (Area)'!BI24/('Données brutes POS (Area)'!BI$28)*7.5)))</f>
        <v>0.27127164455515373</v>
      </c>
      <c r="BK26" s="43">
        <f>IF($C26="(1,2) DG 24:0",('Données brutes POS (Area)'!BJ26/('Données brutes POS (Area)'!BJ$3+'Données brutes POS (Area)'!BJ$17)*50),IF($C26="CAR d3-18:1",('Données brutes POS (Area)'!BJ24/('Données brutes POS (Area)'!BJ$28)*7.5)))</f>
        <v>0.73621802915013923</v>
      </c>
      <c r="BL26" s="43">
        <f>IF($C26="(1,2) DG 24:0",('Données brutes POS (Area)'!BK26/('Données brutes POS (Area)'!BK$3+'Données brutes POS (Area)'!BK$17)*50),IF($C26="CAR d3-18:1",('Données brutes POS (Area)'!BK24/('Données brutes POS (Area)'!BK$28)*7.5)))</f>
        <v>0.46046498486736798</v>
      </c>
      <c r="BM26" s="43">
        <f>IF($C26="(1,2) DG 24:0",('Données brutes POS (Area)'!BL26/('Données brutes POS (Area)'!BL$3+'Données brutes POS (Area)'!BL$17)*50),IF($C26="CAR d3-18:1",('Données brutes POS (Area)'!BL24/('Données brutes POS (Area)'!BL$28)*7.5)))</f>
        <v>0.67568896087642161</v>
      </c>
      <c r="BN26" s="43">
        <f>IF($C26="(1,2) DG 24:0",('Données brutes POS (Area)'!BM26/('Données brutes POS (Area)'!BM$3+'Données brutes POS (Area)'!BM$17)*50),IF($C26="CAR d3-18:1",('Données brutes POS (Area)'!BM24/('Données brutes POS (Area)'!BM$28)*7.5)))</f>
        <v>0.42611281600813938</v>
      </c>
      <c r="BO26" s="43">
        <f>IF($C26="(1,2) DG 24:0",('Données brutes POS (Area)'!BN26/('Données brutes POS (Area)'!BN$3+'Données brutes POS (Area)'!BN$17)*50),IF($C26="CAR d3-18:1",('Données brutes POS (Area)'!BN24/('Données brutes POS (Area)'!BN$28)*7.5)))</f>
        <v>0.39035896906349016</v>
      </c>
      <c r="BP26" s="43">
        <f>IF($C26="(1,2) DG 24:0",('Données brutes POS (Area)'!BO26/('Données brutes POS (Area)'!BO$3+'Données brutes POS (Area)'!BO$17)*50),IF($C26="CAR d3-18:1",('Données brutes POS (Area)'!BO24/('Données brutes POS (Area)'!BO$28)*7.5)))</f>
        <v>0.66437685430236604</v>
      </c>
      <c r="BQ26" s="43">
        <f>IF($C26="(1,2) DG 24:0",('Données brutes POS (Area)'!BP26/('Données brutes POS (Area)'!BP$3+'Données brutes POS (Area)'!BP$17)*50),IF($C26="CAR d3-18:1",('Données brutes POS (Area)'!BP24/('Données brutes POS (Area)'!BP$28)*7.5)))</f>
        <v>0.36344364236444499</v>
      </c>
    </row>
    <row r="27" spans="1:69" x14ac:dyDescent="0.25">
      <c r="A27" s="11" t="s">
        <v>3</v>
      </c>
      <c r="B27" s="16" t="s">
        <v>24</v>
      </c>
      <c r="C27" s="12" t="s">
        <v>2</v>
      </c>
      <c r="D27" s="44">
        <f>IF($C27="(1,2) DG 24:0",('Données brutes POS (Area)'!C27/('Données brutes POS (Area)'!C$3+'Données brutes POS (Area)'!C$17)*50),IF($C27="CAR d3-18:1",('Données brutes POS (Area)'!C25/('Données brutes POS (Area)'!C$28)*7.5)))</f>
        <v>5.3439977942314636</v>
      </c>
      <c r="E27" s="44">
        <f>IF($C27="(1,2) DG 24:0",('Données brutes POS (Area)'!D27/('Données brutes POS (Area)'!D$3+'Données brutes POS (Area)'!D$17)*50),IF($C27="CAR d3-18:1",('Données brutes POS (Area)'!D25/('Données brutes POS (Area)'!D$28)*7.5)))</f>
        <v>1.030439101072139</v>
      </c>
      <c r="F27" s="44">
        <f>IF($C27="(1,2) DG 24:0",('Données brutes POS (Area)'!E27/('Données brutes POS (Area)'!E$3+'Données brutes POS (Area)'!E$17)*50),IF($C27="CAR d3-18:1",('Données brutes POS (Area)'!E25/('Données brutes POS (Area)'!E$28)*7.5)))</f>
        <v>2.7790862086939927</v>
      </c>
      <c r="G27" s="44">
        <f>IF($C27="(1,2) DG 24:0",('Données brutes POS (Area)'!F27/('Données brutes POS (Area)'!F$3+'Données brutes POS (Area)'!F$17)*50),IF($C27="CAR d3-18:1",('Données brutes POS (Area)'!F25/('Données brutes POS (Area)'!F$28)*7.5)))</f>
        <v>2.2459004543066583</v>
      </c>
      <c r="H27" s="44">
        <f>IF($C27="(1,2) DG 24:0",('Données brutes POS (Area)'!G27/('Données brutes POS (Area)'!G$3+'Données brutes POS (Area)'!G$17)*50),IF($C27="CAR d3-18:1",('Données brutes POS (Area)'!G25/('Données brutes POS (Area)'!G$28)*7.5)))</f>
        <v>1.4740777186492802</v>
      </c>
      <c r="I27" s="44">
        <f>IF($C27="(1,2) DG 24:0",('Données brutes POS (Area)'!H27/('Données brutes POS (Area)'!H$3+'Données brutes POS (Area)'!H$17)*50),IF($C27="CAR d3-18:1",('Données brutes POS (Area)'!H25/('Données brutes POS (Area)'!H$28)*7.5)))</f>
        <v>1.0615414839524144</v>
      </c>
      <c r="J27" s="44">
        <f>IF($C27="(1,2) DG 24:0",('Données brutes POS (Area)'!I27/('Données brutes POS (Area)'!I$3+'Données brutes POS (Area)'!I$17)*50),IF($C27="CAR d3-18:1",('Données brutes POS (Area)'!I25/('Données brutes POS (Area)'!I$28)*7.5)))</f>
        <v>1.3976588203973779</v>
      </c>
      <c r="K27" s="44">
        <f>IF($C27="(1,2) DG 24:0",('Données brutes POS (Area)'!J27/('Données brutes POS (Area)'!J$3+'Données brutes POS (Area)'!J$17)*50),IF($C27="CAR d3-18:1",('Données brutes POS (Area)'!J25/('Données brutes POS (Area)'!J$28)*7.5)))</f>
        <v>0.73758832197216073</v>
      </c>
      <c r="L27" s="44">
        <f>IF($C27="(1,2) DG 24:0",('Données brutes POS (Area)'!K27/('Données brutes POS (Area)'!K$3+'Données brutes POS (Area)'!K$17)*50),IF($C27="CAR d3-18:1",('Données brutes POS (Area)'!K25/('Données brutes POS (Area)'!K$28)*7.5)))</f>
        <v>1.1256972754708221</v>
      </c>
      <c r="M27" s="44">
        <f>IF($C27="(1,2) DG 24:0",('Données brutes POS (Area)'!L27/('Données brutes POS (Area)'!L$3+'Données brutes POS (Area)'!L$17)*50),IF($C27="CAR d3-18:1",('Données brutes POS (Area)'!L25/('Données brutes POS (Area)'!L$28)*7.5)))</f>
        <v>0.98168665010564871</v>
      </c>
      <c r="N27" s="44">
        <f>IF($C27="(1,2) DG 24:0",('Données brutes POS (Area)'!M27/('Données brutes POS (Area)'!M$3+'Données brutes POS (Area)'!M$17)*50),IF($C27="CAR d3-18:1",('Données brutes POS (Area)'!M25/('Données brutes POS (Area)'!M$28)*7.5)))</f>
        <v>0.92675915712837842</v>
      </c>
      <c r="O27" s="44">
        <f>IF($C27="(1,2) DG 24:0",('Données brutes POS (Area)'!N27/('Données brutes POS (Area)'!N$3+'Données brutes POS (Area)'!N$17)*50),IF($C27="CAR d3-18:1",('Données brutes POS (Area)'!N25/('Données brutes POS (Area)'!N$28)*7.5)))</f>
        <v>1.1580823695781326</v>
      </c>
      <c r="P27" s="44">
        <f>IF($C27="(1,2) DG 24:0",('Données brutes POS (Area)'!O27/('Données brutes POS (Area)'!O$3+'Données brutes POS (Area)'!O$17)*50),IF($C27="CAR d3-18:1",('Données brutes POS (Area)'!O25/('Données brutes POS (Area)'!O$28)*7.5)))</f>
        <v>1.706793466804079</v>
      </c>
      <c r="Q27" s="44">
        <f>IF($C27="(1,2) DG 24:0",('Données brutes POS (Area)'!P27/('Données brutes POS (Area)'!P$3+'Données brutes POS (Area)'!P$17)*50),IF($C27="CAR d3-18:1",('Données brutes POS (Area)'!P25/('Données brutes POS (Area)'!P$28)*7.5)))</f>
        <v>0.97580825522169701</v>
      </c>
      <c r="R27" s="44">
        <f>IF($C27="(1,2) DG 24:0",('Données brutes POS (Area)'!Q27/('Données brutes POS (Area)'!Q$3+'Données brutes POS (Area)'!Q$17)*50),IF($C27="CAR d3-18:1",('Données brutes POS (Area)'!Q25/('Données brutes POS (Area)'!Q$28)*7.5)))</f>
        <v>1.6150108669944638</v>
      </c>
      <c r="S27" s="44">
        <f>IF($C27="(1,2) DG 24:0",('Données brutes POS (Area)'!R27/('Données brutes POS (Area)'!R$3+'Données brutes POS (Area)'!R$17)*50),IF($C27="CAR d3-18:1",('Données brutes POS (Area)'!R25/('Données brutes POS (Area)'!R$28)*7.5)))</f>
        <v>0.69851051289557997</v>
      </c>
      <c r="T27" s="44">
        <f>IF($C27="(1,2) DG 24:0",('Données brutes POS (Area)'!S27/('Données brutes POS (Area)'!S$3+'Données brutes POS (Area)'!S$17)*50),IF($C27="CAR d3-18:1",('Données brutes POS (Area)'!S25/('Données brutes POS (Area)'!S$28)*7.5)))</f>
        <v>1.512100354559031</v>
      </c>
      <c r="U27" s="44">
        <f>IF($C27="(1,2) DG 24:0",('Données brutes POS (Area)'!T27/('Données brutes POS (Area)'!T$3+'Données brutes POS (Area)'!T$17)*50),IF($C27="CAR d3-18:1",('Données brutes POS (Area)'!T25/('Données brutes POS (Area)'!T$28)*7.5)))</f>
        <v>1.4008635741410018</v>
      </c>
      <c r="V27" s="44">
        <f>IF($C27="(1,2) DG 24:0",('Données brutes POS (Area)'!U27/('Données brutes POS (Area)'!U$3+'Données brutes POS (Area)'!U$17)*50),IF($C27="CAR d3-18:1",('Données brutes POS (Area)'!U25/('Données brutes POS (Area)'!U$28)*7.5)))</f>
        <v>0.99077803852849056</v>
      </c>
      <c r="W27" s="44">
        <f>IF($C27="(1,2) DG 24:0",('Données brutes POS (Area)'!V27/('Données brutes POS (Area)'!V$3+'Données brutes POS (Area)'!V$17)*50),IF($C27="CAR d3-18:1",('Données brutes POS (Area)'!V25/('Données brutes POS (Area)'!V$28)*7.5)))</f>
        <v>1.4648972752102625</v>
      </c>
      <c r="X27" s="44">
        <f>IF($C27="(1,2) DG 24:0",('Données brutes POS (Area)'!W27/('Données brutes POS (Area)'!W$3+'Données brutes POS (Area)'!W$17)*50),IF($C27="CAR d3-18:1",('Données brutes POS (Area)'!W25/('Données brutes POS (Area)'!W$28)*7.5)))</f>
        <v>2.6273443866539887</v>
      </c>
      <c r="Y27" s="44">
        <f>IF($C27="(1,2) DG 24:0",('Données brutes POS (Area)'!X27/('Données brutes POS (Area)'!X$3+'Données brutes POS (Area)'!X$17)*50),IF($C27="CAR d3-18:1",('Données brutes POS (Area)'!X25/('Données brutes POS (Area)'!X$28)*7.5)))</f>
        <v>0.56466840169139021</v>
      </c>
      <c r="Z27" s="44">
        <f>IF($C27="(1,2) DG 24:0",('Données brutes POS (Area)'!Y27/('Données brutes POS (Area)'!Y$3+'Données brutes POS (Area)'!Y$17)*50),IF($C27="CAR d3-18:1",('Données brutes POS (Area)'!Y25/('Données brutes POS (Area)'!Y$28)*7.5)))</f>
        <v>0.92564690702923469</v>
      </c>
      <c r="AA27" s="44">
        <f>IF($C27="(1,2) DG 24:0",('Données brutes POS (Area)'!Z27/('Données brutes POS (Area)'!Z$3+'Données brutes POS (Area)'!Z$17)*50),IF($C27="CAR d3-18:1",('Données brutes POS (Area)'!Z25/('Données brutes POS (Area)'!Z$28)*7.5)))</f>
        <v>0.88599783378180696</v>
      </c>
      <c r="AB27" s="44">
        <f>IF($C27="(1,2) DG 24:0",('Données brutes POS (Area)'!AA27/('Données brutes POS (Area)'!AA$3+'Données brutes POS (Area)'!AA$17)*50),IF($C27="CAR d3-18:1",('Données brutes POS (Area)'!AA25/('Données brutes POS (Area)'!AA$28)*7.5)))</f>
        <v>2.345693754143594</v>
      </c>
      <c r="AC27" s="44">
        <f>IF($C27="(1,2) DG 24:0",('Données brutes POS (Area)'!AB27/('Données brutes POS (Area)'!AB$3+'Données brutes POS (Area)'!AB$17)*50),IF($C27="CAR d3-18:1",('Données brutes POS (Area)'!AB25/('Données brutes POS (Area)'!AB$28)*7.5)))</f>
        <v>2.7752376227455611</v>
      </c>
      <c r="AD27" s="44">
        <f>IF($C27="(1,2) DG 24:0",('Données brutes POS (Area)'!AC27/('Données brutes POS (Area)'!AC$3+'Données brutes POS (Area)'!AC$17)*50),IF($C27="CAR d3-18:1",('Données brutes POS (Area)'!AC25/('Données brutes POS (Area)'!AC$28)*7.5)))</f>
        <v>1.7263840873238061</v>
      </c>
      <c r="AE27" s="44">
        <f>IF($C27="(1,2) DG 24:0",('Données brutes POS (Area)'!AD27/('Données brutes POS (Area)'!AD$3+'Données brutes POS (Area)'!AD$17)*50),IF($C27="CAR d3-18:1",('Données brutes POS (Area)'!AD25/('Données brutes POS (Area)'!AD$28)*7.5)))</f>
        <v>0.79421423607471153</v>
      </c>
      <c r="AF27" s="44">
        <f>IF($C27="(1,2) DG 24:0",('Données brutes POS (Area)'!AE27/('Données brutes POS (Area)'!AE$3+'Données brutes POS (Area)'!AE$17)*50),IF($C27="CAR d3-18:1",('Données brutes POS (Area)'!AE25/('Données brutes POS (Area)'!AE$28)*7.5)))</f>
        <v>0.96485702896862857</v>
      </c>
      <c r="AG27" s="44">
        <f>IF($C27="(1,2) DG 24:0",('Données brutes POS (Area)'!AF27/('Données brutes POS (Area)'!AF$3+'Données brutes POS (Area)'!AF$17)*50),IF($C27="CAR d3-18:1",('Données brutes POS (Area)'!AF25/('Données brutes POS (Area)'!AF$28)*7.5)))</f>
        <v>1.2594006825389472</v>
      </c>
      <c r="AH27" s="44">
        <f>IF($C27="(1,2) DG 24:0",('Données brutes POS (Area)'!AG27/('Données brutes POS (Area)'!AG$3+'Données brutes POS (Area)'!AG$17)*50),IF($C27="CAR d3-18:1",('Données brutes POS (Area)'!AG25/('Données brutes POS (Area)'!AG$28)*7.5)))</f>
        <v>0.7368295617811883</v>
      </c>
      <c r="AI27" s="44">
        <f>IF($C27="(1,2) DG 24:0",('Données brutes POS (Area)'!AH27/('Données brutes POS (Area)'!AH$3+'Données brutes POS (Area)'!AH$17)*50),IF($C27="CAR d3-18:1",('Données brutes POS (Area)'!AH25/('Données brutes POS (Area)'!AH$28)*7.5)))</f>
        <v>3.6807844354655201</v>
      </c>
      <c r="AJ27" s="44">
        <f>IF($C27="(1,2) DG 24:0",('Données brutes POS (Area)'!AI27/('Données brutes POS (Area)'!AI$3+'Données brutes POS (Area)'!AI$17)*50),IF($C27="CAR d3-18:1",('Données brutes POS (Area)'!AI25/('Données brutes POS (Area)'!AI$28)*7.5)))</f>
        <v>0.55497628233835183</v>
      </c>
      <c r="AK27" s="44">
        <f>IF($C27="(1,2) DG 24:0",('Données brutes POS (Area)'!AJ27/('Données brutes POS (Area)'!AJ$3+'Données brutes POS (Area)'!AJ$17)*50),IF($C27="CAR d3-18:1",('Données brutes POS (Area)'!AJ25/('Données brutes POS (Area)'!AJ$28)*7.5)))</f>
        <v>0.67054846842726301</v>
      </c>
      <c r="AL27" s="44">
        <f>IF($C27="(1,2) DG 24:0",('Données brutes POS (Area)'!AK27/('Données brutes POS (Area)'!AK$3+'Données brutes POS (Area)'!AK$17)*50),IF($C27="CAR d3-18:1",('Données brutes POS (Area)'!AK25/('Données brutes POS (Area)'!AK$28)*7.5)))</f>
        <v>0.57887541537336118</v>
      </c>
      <c r="AM27" s="44">
        <f>IF($C27="(1,2) DG 24:0",('Données brutes POS (Area)'!AL27/('Données brutes POS (Area)'!AL$3+'Données brutes POS (Area)'!AL$17)*50),IF($C27="CAR d3-18:1",('Données brutes POS (Area)'!AL25/('Données brutes POS (Area)'!AL$28)*7.5)))</f>
        <v>1.9928923504368978</v>
      </c>
      <c r="AN27" s="44">
        <f>IF($C27="(1,2) DG 24:0",('Données brutes POS (Area)'!AM27/('Données brutes POS (Area)'!AM$3+'Données brutes POS (Area)'!AM$17)*50),IF($C27="CAR d3-18:1",('Données brutes POS (Area)'!AM25/('Données brutes POS (Area)'!AM$28)*7.5)))</f>
        <v>1.8107065464479872</v>
      </c>
      <c r="AO27" s="44">
        <f>IF($C27="(1,2) DG 24:0",('Données brutes POS (Area)'!AN27/('Données brutes POS (Area)'!AN$3+'Données brutes POS (Area)'!AN$17)*50),IF($C27="CAR d3-18:1",('Données brutes POS (Area)'!AN25/('Données brutes POS (Area)'!AN$28)*7.5)))</f>
        <v>2.2757661545318562</v>
      </c>
      <c r="AP27" s="44">
        <f>IF($C27="(1,2) DG 24:0",('Données brutes POS (Area)'!AO27/('Données brutes POS (Area)'!AO$3+'Données brutes POS (Area)'!AO$17)*50),IF($C27="CAR d3-18:1",('Données brutes POS (Area)'!AO25/('Données brutes POS (Area)'!AO$28)*7.5)))</f>
        <v>1.6425579006160103</v>
      </c>
      <c r="AQ27" s="44">
        <f>IF($C27="(1,2) DG 24:0",('Données brutes POS (Area)'!AP27/('Données brutes POS (Area)'!AP$3+'Données brutes POS (Area)'!AP$17)*50),IF($C27="CAR d3-18:1",('Données brutes POS (Area)'!AP25/('Données brutes POS (Area)'!AP$28)*7.5)))</f>
        <v>2.575975665645577</v>
      </c>
      <c r="AR27" s="44">
        <f>IF($C27="(1,2) DG 24:0",('Données brutes POS (Area)'!AQ27/('Données brutes POS (Area)'!AQ$3+'Données brutes POS (Area)'!AQ$17)*50),IF($C27="CAR d3-18:1",('Données brutes POS (Area)'!AQ25/('Données brutes POS (Area)'!AQ$28)*7.5)))</f>
        <v>3.2872408089225638</v>
      </c>
      <c r="AS27" s="44">
        <f>IF($C27="(1,2) DG 24:0",('Données brutes POS (Area)'!AR27/('Données brutes POS (Area)'!AR$3+'Données brutes POS (Area)'!AR$17)*50),IF($C27="CAR d3-18:1",('Données brutes POS (Area)'!AR25/('Données brutes POS (Area)'!AR$28)*7.5)))</f>
        <v>1.629010346736937</v>
      </c>
      <c r="AT27" s="44">
        <f>IF($C27="(1,2) DG 24:0",('Données brutes POS (Area)'!AS27/('Données brutes POS (Area)'!AS$3+'Données brutes POS (Area)'!AS$17)*50),IF($C27="CAR d3-18:1",('Données brutes POS (Area)'!AS25/('Données brutes POS (Area)'!AS$28)*7.5)))</f>
        <v>1.1283074326606948</v>
      </c>
      <c r="AU27" s="44">
        <f>IF($C27="(1,2) DG 24:0",('Données brutes POS (Area)'!AT27/('Données brutes POS (Area)'!AT$3+'Données brutes POS (Area)'!AT$17)*50),IF($C27="CAR d3-18:1",('Données brutes POS (Area)'!AT25/('Données brutes POS (Area)'!AT$28)*7.5)))</f>
        <v>1.2531558935119447</v>
      </c>
      <c r="AV27" s="44">
        <f>IF($C27="(1,2) DG 24:0",('Données brutes POS (Area)'!AU27/('Données brutes POS (Area)'!AU$3+'Données brutes POS (Area)'!AU$17)*50),IF($C27="CAR d3-18:1",('Données brutes POS (Area)'!AU25/('Données brutes POS (Area)'!AU$28)*7.5)))</f>
        <v>0.76512136410350606</v>
      </c>
      <c r="AW27" s="44">
        <f>IF($C27="(1,2) DG 24:0",('Données brutes POS (Area)'!AV27/('Données brutes POS (Area)'!AV$3+'Données brutes POS (Area)'!AV$17)*50),IF($C27="CAR d3-18:1",('Données brutes POS (Area)'!AV25/('Données brutes POS (Area)'!AV$28)*7.5)))</f>
        <v>1.612071995536531</v>
      </c>
      <c r="AX27" s="44">
        <f>IF($C27="(1,2) DG 24:0",('Données brutes POS (Area)'!AW27/('Données brutes POS (Area)'!AW$3+'Données brutes POS (Area)'!AW$17)*50),IF($C27="CAR d3-18:1",('Données brutes POS (Area)'!AW25/('Données brutes POS (Area)'!AW$28)*7.5)))</f>
        <v>1.5026059754560976</v>
      </c>
      <c r="AY27" s="44">
        <f>IF($C27="(1,2) DG 24:0",('Données brutes POS (Area)'!AX27/('Données brutes POS (Area)'!AX$3+'Données brutes POS (Area)'!AX$17)*50),IF($C27="CAR d3-18:1",('Données brutes POS (Area)'!AX25/('Données brutes POS (Area)'!AX$28)*7.5)))</f>
        <v>6.6359101411845449</v>
      </c>
      <c r="AZ27" s="44">
        <f>IF($C27="(1,2) DG 24:0",('Données brutes POS (Area)'!AY27/('Données brutes POS (Area)'!AY$3+'Données brutes POS (Area)'!AY$17)*50),IF($C27="CAR d3-18:1",('Données brutes POS (Area)'!AY25/('Données brutes POS (Area)'!AY$28)*7.5)))</f>
        <v>8.616912144516629</v>
      </c>
      <c r="BA27" s="44">
        <f>IF($C27="(1,2) DG 24:0",('Données brutes POS (Area)'!AZ27/('Données brutes POS (Area)'!AZ$3+'Données brutes POS (Area)'!AZ$17)*50),IF($C27="CAR d3-18:1",('Données brutes POS (Area)'!AZ25/('Données brutes POS (Area)'!AZ$28)*7.5)))</f>
        <v>6.8986439478478321</v>
      </c>
      <c r="BB27" s="44">
        <f>IF($C27="(1,2) DG 24:0",('Données brutes POS (Area)'!BA27/('Données brutes POS (Area)'!BA$3+'Données brutes POS (Area)'!BA$17)*50),IF($C27="CAR d3-18:1",('Données brutes POS (Area)'!BA25/('Données brutes POS (Area)'!BA$28)*7.5)))</f>
        <v>5.8686891396014804</v>
      </c>
      <c r="BC27" s="44">
        <f>IF($C27="(1,2) DG 24:0",('Données brutes POS (Area)'!BB27/('Données brutes POS (Area)'!BB$3+'Données brutes POS (Area)'!BB$17)*50),IF($C27="CAR d3-18:1",('Données brutes POS (Area)'!BB25/('Données brutes POS (Area)'!BB$28)*7.5)))</f>
        <v>3.2071125710217108</v>
      </c>
      <c r="BD27" s="44">
        <f>IF($C27="(1,2) DG 24:0",('Données brutes POS (Area)'!BC27/('Données brutes POS (Area)'!BC$3+'Données brutes POS (Area)'!BC$17)*50),IF($C27="CAR d3-18:1",('Données brutes POS (Area)'!BC25/('Données brutes POS (Area)'!BC$28)*7.5)))</f>
        <v>7.0057375789265199</v>
      </c>
      <c r="BE27" s="44">
        <f>IF($C27="(1,2) DG 24:0",('Données brutes POS (Area)'!BD27/('Données brutes POS (Area)'!BD$3+'Données brutes POS (Area)'!BD$17)*50),IF($C27="CAR d3-18:1",('Données brutes POS (Area)'!BD25/('Données brutes POS (Area)'!BD$28)*7.5)))</f>
        <v>1.0899139909400151</v>
      </c>
      <c r="BF27" s="44">
        <f>IF($C27="(1,2) DG 24:0",('Données brutes POS (Area)'!BE27/('Données brutes POS (Area)'!BE$3+'Données brutes POS (Area)'!BE$17)*50),IF($C27="CAR d3-18:1",('Données brutes POS (Area)'!BE25/('Données brutes POS (Area)'!BE$28)*7.5)))</f>
        <v>1.0640113872279566</v>
      </c>
      <c r="BG27" s="44">
        <f>IF($C27="(1,2) DG 24:0",('Données brutes POS (Area)'!BF27/('Données brutes POS (Area)'!BF$3+'Données brutes POS (Area)'!BF$17)*50),IF($C27="CAR d3-18:1",('Données brutes POS (Area)'!BF25/('Données brutes POS (Area)'!BF$28)*7.5)))</f>
        <v>5.9939585040323644</v>
      </c>
      <c r="BH27" s="44">
        <f>IF($C27="(1,2) DG 24:0",('Données brutes POS (Area)'!BG27/('Données brutes POS (Area)'!BG$3+'Données brutes POS (Area)'!BG$17)*50),IF($C27="CAR d3-18:1",('Données brutes POS (Area)'!BG25/('Données brutes POS (Area)'!BG$28)*7.5)))</f>
        <v>3.8058182118604336</v>
      </c>
      <c r="BI27" s="44">
        <f>IF($C27="(1,2) DG 24:0",('Données brutes POS (Area)'!BH27/('Données brutes POS (Area)'!BH$3+'Données brutes POS (Area)'!BH$17)*50),IF($C27="CAR d3-18:1",('Données brutes POS (Area)'!BH25/('Données brutes POS (Area)'!BH$28)*7.5)))</f>
        <v>2.270126245089112</v>
      </c>
      <c r="BJ27" s="44">
        <f>IF($C27="(1,2) DG 24:0",('Données brutes POS (Area)'!BI27/('Données brutes POS (Area)'!BI$3+'Données brutes POS (Area)'!BI$17)*50),IF($C27="CAR d3-18:1",('Données brutes POS (Area)'!BI25/('Données brutes POS (Area)'!BI$28)*7.5)))</f>
        <v>4.7636727036884752</v>
      </c>
      <c r="BK27" s="44">
        <f>IF($C27="(1,2) DG 24:0",('Données brutes POS (Area)'!BJ27/('Données brutes POS (Area)'!BJ$3+'Données brutes POS (Area)'!BJ$17)*50),IF($C27="CAR d3-18:1",('Données brutes POS (Area)'!BJ25/('Données brutes POS (Area)'!BJ$28)*7.5)))</f>
        <v>17.890996578564426</v>
      </c>
      <c r="BL27" s="44">
        <f>IF($C27="(1,2) DG 24:0",('Données brutes POS (Area)'!BK27/('Données brutes POS (Area)'!BK$3+'Données brutes POS (Area)'!BK$17)*50),IF($C27="CAR d3-18:1",('Données brutes POS (Area)'!BK25/('Données brutes POS (Area)'!BK$28)*7.5)))</f>
        <v>4.3068394904130836</v>
      </c>
      <c r="BM27" s="44">
        <f>IF($C27="(1,2) DG 24:0",('Données brutes POS (Area)'!BL27/('Données brutes POS (Area)'!BL$3+'Données brutes POS (Area)'!BL$17)*50),IF($C27="CAR d3-18:1",('Données brutes POS (Area)'!BL25/('Données brutes POS (Area)'!BL$28)*7.5)))</f>
        <v>9.7321203530066089</v>
      </c>
      <c r="BN27" s="44">
        <f>IF($C27="(1,2) DG 24:0",('Données brutes POS (Area)'!BM27/('Données brutes POS (Area)'!BM$3+'Données brutes POS (Area)'!BM$17)*50),IF($C27="CAR d3-18:1",('Données brutes POS (Area)'!BM25/('Données brutes POS (Area)'!BM$28)*7.5)))</f>
        <v>2.4249551224167032</v>
      </c>
      <c r="BO27" s="44">
        <f>IF($C27="(1,2) DG 24:0",('Données brutes POS (Area)'!BN27/('Données brutes POS (Area)'!BN$3+'Données brutes POS (Area)'!BN$17)*50),IF($C27="CAR d3-18:1",('Données brutes POS (Area)'!BN25/('Données brutes POS (Area)'!BN$28)*7.5)))</f>
        <v>1.9497062572032084</v>
      </c>
      <c r="BP27" s="44">
        <f>IF($C27="(1,2) DG 24:0",('Données brutes POS (Area)'!BO27/('Données brutes POS (Area)'!BO$3+'Données brutes POS (Area)'!BO$17)*50),IF($C27="CAR d3-18:1",('Données brutes POS (Area)'!BO25/('Données brutes POS (Area)'!BO$28)*7.5)))</f>
        <v>4.1604081869689926</v>
      </c>
      <c r="BQ27" s="44">
        <f>IF($C27="(1,2) DG 24:0",('Données brutes POS (Area)'!BP27/('Données brutes POS (Area)'!BP$3+'Données brutes POS (Area)'!BP$17)*50),IF($C27="CAR d3-18:1",('Données brutes POS (Area)'!BP25/('Données brutes POS (Area)'!BP$28)*7.5)))</f>
        <v>3.5906500857072374</v>
      </c>
    </row>
    <row r="28" spans="1:69" x14ac:dyDescent="0.25">
      <c r="A28" s="9" t="s">
        <v>3</v>
      </c>
      <c r="B28" s="9" t="s">
        <v>25</v>
      </c>
      <c r="C28" s="10" t="s">
        <v>2</v>
      </c>
      <c r="D28" s="43">
        <f>IF($C28="(1,2) DG 24:0",('Données brutes POS (Area)'!C28/('Données brutes POS (Area)'!C$3+'Données brutes POS (Area)'!C$17)*50),IF($C28="CAR d3-18:1",('Données brutes POS (Area)'!C26/('Données brutes POS (Area)'!C$28)*7.5)))</f>
        <v>27.537250593364636</v>
      </c>
      <c r="E28" s="43">
        <f>IF($C28="(1,2) DG 24:0",('Données brutes POS (Area)'!D28/('Données brutes POS (Area)'!D$3+'Données brutes POS (Area)'!D$17)*50),IF($C28="CAR d3-18:1",('Données brutes POS (Area)'!D26/('Données brutes POS (Area)'!D$28)*7.5)))</f>
        <v>7.5421978807771417</v>
      </c>
      <c r="F28" s="43">
        <f>IF($C28="(1,2) DG 24:0",('Données brutes POS (Area)'!E28/('Données brutes POS (Area)'!E$3+'Données brutes POS (Area)'!E$17)*50),IF($C28="CAR d3-18:1",('Données brutes POS (Area)'!E26/('Données brutes POS (Area)'!E$28)*7.5)))</f>
        <v>12.674161032708007</v>
      </c>
      <c r="G28" s="43">
        <f>IF($C28="(1,2) DG 24:0",('Données brutes POS (Area)'!F28/('Données brutes POS (Area)'!F$3+'Données brutes POS (Area)'!F$17)*50),IF($C28="CAR d3-18:1",('Données brutes POS (Area)'!F26/('Données brutes POS (Area)'!F$28)*7.5)))</f>
        <v>9.3256531035687935</v>
      </c>
      <c r="H28" s="43">
        <f>IF($C28="(1,2) DG 24:0",('Données brutes POS (Area)'!G28/('Données brutes POS (Area)'!G$3+'Données brutes POS (Area)'!G$17)*50),IF($C28="CAR d3-18:1",('Données brutes POS (Area)'!G26/('Données brutes POS (Area)'!G$28)*7.5)))</f>
        <v>8.308277096403847</v>
      </c>
      <c r="I28" s="43">
        <f>IF($C28="(1,2) DG 24:0",('Données brutes POS (Area)'!H28/('Données brutes POS (Area)'!H$3+'Données brutes POS (Area)'!H$17)*50),IF($C28="CAR d3-18:1",('Données brutes POS (Area)'!H26/('Données brutes POS (Area)'!H$28)*7.5)))</f>
        <v>5.2993611453568974</v>
      </c>
      <c r="J28" s="43">
        <f>IF($C28="(1,2) DG 24:0",('Données brutes POS (Area)'!I28/('Données brutes POS (Area)'!I$3+'Données brutes POS (Area)'!I$17)*50),IF($C28="CAR d3-18:1",('Données brutes POS (Area)'!I26/('Données brutes POS (Area)'!I$28)*7.5)))</f>
        <v>7.0598602025682995</v>
      </c>
      <c r="K28" s="43">
        <f>IF($C28="(1,2) DG 24:0",('Données brutes POS (Area)'!J28/('Données brutes POS (Area)'!J$3+'Données brutes POS (Area)'!J$17)*50),IF($C28="CAR d3-18:1",('Données brutes POS (Area)'!J26/('Données brutes POS (Area)'!J$28)*7.5)))</f>
        <v>4.7259796237311384</v>
      </c>
      <c r="L28" s="43">
        <f>IF($C28="(1,2) DG 24:0",('Données brutes POS (Area)'!K28/('Données brutes POS (Area)'!K$3+'Données brutes POS (Area)'!K$17)*50),IF($C28="CAR d3-18:1",('Données brutes POS (Area)'!K26/('Données brutes POS (Area)'!K$28)*7.5)))</f>
        <v>7.6400386373658371</v>
      </c>
      <c r="M28" s="43">
        <f>IF($C28="(1,2) DG 24:0",('Données brutes POS (Area)'!L28/('Données brutes POS (Area)'!L$3+'Données brutes POS (Area)'!L$17)*50),IF($C28="CAR d3-18:1",('Données brutes POS (Area)'!L26/('Données brutes POS (Area)'!L$28)*7.5)))</f>
        <v>5.0941804150912731</v>
      </c>
      <c r="N28" s="43">
        <f>IF($C28="(1,2) DG 24:0",('Données brutes POS (Area)'!M28/('Données brutes POS (Area)'!M$3+'Données brutes POS (Area)'!M$17)*50),IF($C28="CAR d3-18:1",('Données brutes POS (Area)'!M26/('Données brutes POS (Area)'!M$28)*7.5)))</f>
        <v>5.7704436468487978</v>
      </c>
      <c r="O28" s="43">
        <f>IF($C28="(1,2) DG 24:0",('Données brutes POS (Area)'!N28/('Données brutes POS (Area)'!N$3+'Données brutes POS (Area)'!N$17)*50),IF($C28="CAR d3-18:1",('Données brutes POS (Area)'!N26/('Données brutes POS (Area)'!N$28)*7.5)))</f>
        <v>6.0448155372184802</v>
      </c>
      <c r="P28" s="43">
        <f>IF($C28="(1,2) DG 24:0",('Données brutes POS (Area)'!O28/('Données brutes POS (Area)'!O$3+'Données brutes POS (Area)'!O$17)*50),IF($C28="CAR d3-18:1",('Données brutes POS (Area)'!O26/('Données brutes POS (Area)'!O$28)*7.5)))</f>
        <v>10.410652067235889</v>
      </c>
      <c r="Q28" s="43">
        <f>IF($C28="(1,2) DG 24:0",('Données brutes POS (Area)'!P28/('Données brutes POS (Area)'!P$3+'Données brutes POS (Area)'!P$17)*50),IF($C28="CAR d3-18:1",('Données brutes POS (Area)'!P26/('Données brutes POS (Area)'!P$28)*7.5)))</f>
        <v>5.0045252841282366</v>
      </c>
      <c r="R28" s="43">
        <f>IF($C28="(1,2) DG 24:0",('Données brutes POS (Area)'!Q28/('Données brutes POS (Area)'!Q$3+'Données brutes POS (Area)'!Q$17)*50),IF($C28="CAR d3-18:1",('Données brutes POS (Area)'!Q26/('Données brutes POS (Area)'!Q$28)*7.5)))</f>
        <v>7.7182196133337797</v>
      </c>
      <c r="S28" s="43">
        <f>IF($C28="(1,2) DG 24:0",('Données brutes POS (Area)'!R28/('Données brutes POS (Area)'!R$3+'Données brutes POS (Area)'!R$17)*50),IF($C28="CAR d3-18:1",('Données brutes POS (Area)'!R26/('Données brutes POS (Area)'!R$28)*7.5)))</f>
        <v>4.5079961442589589</v>
      </c>
      <c r="T28" s="43">
        <f>IF($C28="(1,2) DG 24:0",('Données brutes POS (Area)'!S28/('Données brutes POS (Area)'!S$3+'Données brutes POS (Area)'!S$17)*50),IF($C28="CAR d3-18:1",('Données brutes POS (Area)'!S26/('Données brutes POS (Area)'!S$28)*7.5)))</f>
        <v>6.831509978523485</v>
      </c>
      <c r="U28" s="43">
        <f>IF($C28="(1,2) DG 24:0",('Données brutes POS (Area)'!T28/('Données brutes POS (Area)'!T$3+'Données brutes POS (Area)'!T$17)*50),IF($C28="CAR d3-18:1",('Données brutes POS (Area)'!T26/('Données brutes POS (Area)'!T$28)*7.5)))</f>
        <v>8.0720050718493983</v>
      </c>
      <c r="V28" s="43">
        <f>IF($C28="(1,2) DG 24:0",('Données brutes POS (Area)'!U28/('Données brutes POS (Area)'!U$3+'Données brutes POS (Area)'!U$17)*50),IF($C28="CAR d3-18:1",('Données brutes POS (Area)'!U26/('Données brutes POS (Area)'!U$28)*7.5)))</f>
        <v>7.97855875615722</v>
      </c>
      <c r="W28" s="43">
        <f>IF($C28="(1,2) DG 24:0",('Données brutes POS (Area)'!V28/('Données brutes POS (Area)'!V$3+'Données brutes POS (Area)'!V$17)*50),IF($C28="CAR d3-18:1",('Données brutes POS (Area)'!V26/('Données brutes POS (Area)'!V$28)*7.5)))</f>
        <v>5.997594349470373</v>
      </c>
      <c r="X28" s="43">
        <f>IF($C28="(1,2) DG 24:0",('Données brutes POS (Area)'!W28/('Données brutes POS (Area)'!W$3+'Données brutes POS (Area)'!W$17)*50),IF($C28="CAR d3-18:1",('Données brutes POS (Area)'!W26/('Données brutes POS (Area)'!W$28)*7.5)))</f>
        <v>11.868641303344752</v>
      </c>
      <c r="Y28" s="43">
        <f>IF($C28="(1,2) DG 24:0",('Données brutes POS (Area)'!X28/('Données brutes POS (Area)'!X$3+'Données brutes POS (Area)'!X$17)*50),IF($C28="CAR d3-18:1",('Données brutes POS (Area)'!X26/('Données brutes POS (Area)'!X$28)*7.5)))</f>
        <v>3.8674104620504641</v>
      </c>
      <c r="Z28" s="43">
        <f>IF($C28="(1,2) DG 24:0",('Données brutes POS (Area)'!Y28/('Données brutes POS (Area)'!Y$3+'Données brutes POS (Area)'!Y$17)*50),IF($C28="CAR d3-18:1",('Données brutes POS (Area)'!Y26/('Données brutes POS (Area)'!Y$28)*7.5)))</f>
        <v>5.395755377113626</v>
      </c>
      <c r="AA28" s="43">
        <f>IF($C28="(1,2) DG 24:0",('Données brutes POS (Area)'!Z28/('Données brutes POS (Area)'!Z$3+'Données brutes POS (Area)'!Z$17)*50),IF($C28="CAR d3-18:1",('Données brutes POS (Area)'!Z26/('Données brutes POS (Area)'!Z$28)*7.5)))</f>
        <v>5.016332136379571</v>
      </c>
      <c r="AB28" s="43">
        <f>IF($C28="(1,2) DG 24:0",('Données brutes POS (Area)'!AA28/('Données brutes POS (Area)'!AA$3+'Données brutes POS (Area)'!AA$17)*50),IF($C28="CAR d3-18:1",('Données brutes POS (Area)'!AA26/('Données brutes POS (Area)'!AA$28)*7.5)))</f>
        <v>7.2102545916199494</v>
      </c>
      <c r="AC28" s="43">
        <f>IF($C28="(1,2) DG 24:0",('Données brutes POS (Area)'!AB28/('Données brutes POS (Area)'!AB$3+'Données brutes POS (Area)'!AB$17)*50),IF($C28="CAR d3-18:1",('Données brutes POS (Area)'!AB26/('Données brutes POS (Area)'!AB$28)*7.5)))</f>
        <v>11.929411934126813</v>
      </c>
      <c r="AD28" s="43">
        <f>IF($C28="(1,2) DG 24:0",('Données brutes POS (Area)'!AC28/('Données brutes POS (Area)'!AC$3+'Données brutes POS (Area)'!AC$17)*50),IF($C28="CAR d3-18:1",('Données brutes POS (Area)'!AC26/('Données brutes POS (Area)'!AC$28)*7.5)))</f>
        <v>7.9408429629359327</v>
      </c>
      <c r="AE28" s="43">
        <f>IF($C28="(1,2) DG 24:0",('Données brutes POS (Area)'!AD28/('Données brutes POS (Area)'!AD$3+'Données brutes POS (Area)'!AD$17)*50),IF($C28="CAR d3-18:1",('Données brutes POS (Area)'!AD26/('Données brutes POS (Area)'!AD$28)*7.5)))</f>
        <v>5.7586561646241829</v>
      </c>
      <c r="AF28" s="43">
        <f>IF($C28="(1,2) DG 24:0",('Données brutes POS (Area)'!AE28/('Données brutes POS (Area)'!AE$3+'Données brutes POS (Area)'!AE$17)*50),IF($C28="CAR d3-18:1",('Données brutes POS (Area)'!AE26/('Données brutes POS (Area)'!AE$28)*7.5)))</f>
        <v>5.8711084457252625</v>
      </c>
      <c r="AG28" s="43">
        <f>IF($C28="(1,2) DG 24:0",('Données brutes POS (Area)'!AF28/('Données brutes POS (Area)'!AF$3+'Données brutes POS (Area)'!AF$17)*50),IF($C28="CAR d3-18:1",('Données brutes POS (Area)'!AF26/('Données brutes POS (Area)'!AF$28)*7.5)))</f>
        <v>5.4960216383532057</v>
      </c>
      <c r="AH28" s="43">
        <f>IF($C28="(1,2) DG 24:0",('Données brutes POS (Area)'!AG28/('Données brutes POS (Area)'!AG$3+'Données brutes POS (Area)'!AG$17)*50),IF($C28="CAR d3-18:1",('Données brutes POS (Area)'!AG26/('Données brutes POS (Area)'!AG$28)*7.5)))</f>
        <v>3.8172958874615603</v>
      </c>
      <c r="AI28" s="43">
        <f>IF($C28="(1,2) DG 24:0",('Données brutes POS (Area)'!AH28/('Données brutes POS (Area)'!AH$3+'Données brutes POS (Area)'!AH$17)*50),IF($C28="CAR d3-18:1",('Données brutes POS (Area)'!AH26/('Données brutes POS (Area)'!AH$28)*7.5)))</f>
        <v>15.538748807436157</v>
      </c>
      <c r="AJ28" s="43">
        <f>IF($C28="(1,2) DG 24:0",('Données brutes POS (Area)'!AI28/('Données brutes POS (Area)'!AI$3+'Données brutes POS (Area)'!AI$17)*50),IF($C28="CAR d3-18:1",('Données brutes POS (Area)'!AI26/('Données brutes POS (Area)'!AI$28)*7.5)))</f>
        <v>3.3112462731922379</v>
      </c>
      <c r="AK28" s="43">
        <f>IF($C28="(1,2) DG 24:0",('Données brutes POS (Area)'!AJ28/('Données brutes POS (Area)'!AJ$3+'Données brutes POS (Area)'!AJ$17)*50),IF($C28="CAR d3-18:1",('Données brutes POS (Area)'!AJ26/('Données brutes POS (Area)'!AJ$28)*7.5)))</f>
        <v>3.3616795191225979</v>
      </c>
      <c r="AL28" s="43">
        <f>IF($C28="(1,2) DG 24:0",('Données brutes POS (Area)'!AK28/('Données brutes POS (Area)'!AK$3+'Données brutes POS (Area)'!AK$17)*50),IF($C28="CAR d3-18:1",('Données brutes POS (Area)'!AK26/('Données brutes POS (Area)'!AK$28)*7.5)))</f>
        <v>3.6668518366906619</v>
      </c>
      <c r="AM28" s="43">
        <f>IF($C28="(1,2) DG 24:0",('Données brutes POS (Area)'!AL28/('Données brutes POS (Area)'!AL$3+'Données brutes POS (Area)'!AL$17)*50),IF($C28="CAR d3-18:1",('Données brutes POS (Area)'!AL26/('Données brutes POS (Area)'!AL$28)*7.5)))</f>
        <v>11.523195968333182</v>
      </c>
      <c r="AN28" s="43">
        <f>IF($C28="(1,2) DG 24:0",('Données brutes POS (Area)'!AM28/('Données brutes POS (Area)'!AM$3+'Données brutes POS (Area)'!AM$17)*50),IF($C28="CAR d3-18:1",('Données brutes POS (Area)'!AM26/('Données brutes POS (Area)'!AM$28)*7.5)))</f>
        <v>8.189645501697381</v>
      </c>
      <c r="AO28" s="43">
        <f>IF($C28="(1,2) DG 24:0",('Données brutes POS (Area)'!AN28/('Données brutes POS (Area)'!AN$3+'Données brutes POS (Area)'!AN$17)*50),IF($C28="CAR d3-18:1",('Données brutes POS (Area)'!AN26/('Données brutes POS (Area)'!AN$28)*7.5)))</f>
        <v>10.290247643190511</v>
      </c>
      <c r="AP28" s="43">
        <f>IF($C28="(1,2) DG 24:0",('Données brutes POS (Area)'!AO28/('Données brutes POS (Area)'!AO$3+'Données brutes POS (Area)'!AO$17)*50),IF($C28="CAR d3-18:1",('Données brutes POS (Area)'!AO26/('Données brutes POS (Area)'!AO$28)*7.5)))</f>
        <v>10.988780745847139</v>
      </c>
      <c r="AQ28" s="43">
        <f>IF($C28="(1,2) DG 24:0",('Données brutes POS (Area)'!AP28/('Données brutes POS (Area)'!AP$3+'Données brutes POS (Area)'!AP$17)*50),IF($C28="CAR d3-18:1",('Données brutes POS (Area)'!AP26/('Données brutes POS (Area)'!AP$28)*7.5)))</f>
        <v>10.392654083243826</v>
      </c>
      <c r="AR28" s="43">
        <f>IF($C28="(1,2) DG 24:0",('Données brutes POS (Area)'!AQ28/('Données brutes POS (Area)'!AQ$3+'Données brutes POS (Area)'!AQ$17)*50),IF($C28="CAR d3-18:1",('Données brutes POS (Area)'!AQ26/('Données brutes POS (Area)'!AQ$28)*7.5)))</f>
        <v>16.871199648832182</v>
      </c>
      <c r="AS28" s="43">
        <f>IF($C28="(1,2) DG 24:0",('Données brutes POS (Area)'!AR28/('Données brutes POS (Area)'!AR$3+'Données brutes POS (Area)'!AR$17)*50),IF($C28="CAR d3-18:1",('Données brutes POS (Area)'!AR26/('Données brutes POS (Area)'!AR$28)*7.5)))</f>
        <v>7.0993269658309366</v>
      </c>
      <c r="AT28" s="43">
        <f>IF($C28="(1,2) DG 24:0",('Données brutes POS (Area)'!AS28/('Données brutes POS (Area)'!AS$3+'Données brutes POS (Area)'!AS$17)*50),IF($C28="CAR d3-18:1",('Données brutes POS (Area)'!AS26/('Données brutes POS (Area)'!AS$28)*7.5)))</f>
        <v>6.4076571075026179</v>
      </c>
      <c r="AU28" s="43">
        <f>IF($C28="(1,2) DG 24:0",('Données brutes POS (Area)'!AT28/('Données brutes POS (Area)'!AT$3+'Données brutes POS (Area)'!AT$17)*50),IF($C28="CAR d3-18:1",('Données brutes POS (Area)'!AT26/('Données brutes POS (Area)'!AT$28)*7.5)))</f>
        <v>6.4565398641059479</v>
      </c>
      <c r="AV28" s="43">
        <f>IF($C28="(1,2) DG 24:0",('Données brutes POS (Area)'!AU28/('Données brutes POS (Area)'!AU$3+'Données brutes POS (Area)'!AU$17)*50),IF($C28="CAR d3-18:1",('Données brutes POS (Area)'!AU26/('Données brutes POS (Area)'!AU$28)*7.5)))</f>
        <v>7.7274182765807744</v>
      </c>
      <c r="AW28" s="43">
        <f>IF($C28="(1,2) DG 24:0",('Données brutes POS (Area)'!AV28/('Données brutes POS (Area)'!AV$3+'Données brutes POS (Area)'!AV$17)*50),IF($C28="CAR d3-18:1",('Données brutes POS (Area)'!AV26/('Données brutes POS (Area)'!AV$28)*7.5)))</f>
        <v>9.8905796730949369</v>
      </c>
      <c r="AX28" s="43">
        <f>IF($C28="(1,2) DG 24:0",('Données brutes POS (Area)'!AW28/('Données brutes POS (Area)'!AW$3+'Données brutes POS (Area)'!AW$17)*50),IF($C28="CAR d3-18:1",('Données brutes POS (Area)'!AW26/('Données brutes POS (Area)'!AW$28)*7.5)))</f>
        <v>9.9232124313705459</v>
      </c>
      <c r="AY28" s="43">
        <f>IF($C28="(1,2) DG 24:0",('Données brutes POS (Area)'!AX28/('Données brutes POS (Area)'!AX$3+'Données brutes POS (Area)'!AX$17)*50),IF($C28="CAR d3-18:1",('Données brutes POS (Area)'!AX26/('Données brutes POS (Area)'!AX$28)*7.5)))</f>
        <v>40.414539664922835</v>
      </c>
      <c r="AZ28" s="43">
        <f>IF($C28="(1,2) DG 24:0",('Données brutes POS (Area)'!AY28/('Données brutes POS (Area)'!AY$3+'Données brutes POS (Area)'!AY$17)*50),IF($C28="CAR d3-18:1",('Données brutes POS (Area)'!AY26/('Données brutes POS (Area)'!AY$28)*7.5)))</f>
        <v>41.898755095738103</v>
      </c>
      <c r="BA28" s="43">
        <f>IF($C28="(1,2) DG 24:0",('Données brutes POS (Area)'!AZ28/('Données brutes POS (Area)'!AZ$3+'Données brutes POS (Area)'!AZ$17)*50),IF($C28="CAR d3-18:1",('Données brutes POS (Area)'!AZ26/('Données brutes POS (Area)'!AZ$28)*7.5)))</f>
        <v>32.783341506468254</v>
      </c>
      <c r="BB28" s="43">
        <f>IF($C28="(1,2) DG 24:0",('Données brutes POS (Area)'!BA28/('Données brutes POS (Area)'!BA$3+'Données brutes POS (Area)'!BA$17)*50),IF($C28="CAR d3-18:1",('Données brutes POS (Area)'!BA26/('Données brutes POS (Area)'!BA$28)*7.5)))</f>
        <v>31.533302255318713</v>
      </c>
      <c r="BC28" s="43">
        <f>IF($C28="(1,2) DG 24:0",('Données brutes POS (Area)'!BB28/('Données brutes POS (Area)'!BB$3+'Données brutes POS (Area)'!BB$17)*50),IF($C28="CAR d3-18:1",('Données brutes POS (Area)'!BB26/('Données brutes POS (Area)'!BB$28)*7.5)))</f>
        <v>16.298233896117527</v>
      </c>
      <c r="BD28" s="43">
        <f>IF($C28="(1,2) DG 24:0",('Données brutes POS (Area)'!BC28/('Données brutes POS (Area)'!BC$3+'Données brutes POS (Area)'!BC$17)*50),IF($C28="CAR d3-18:1",('Données brutes POS (Area)'!BC26/('Données brutes POS (Area)'!BC$28)*7.5)))</f>
        <v>40.761564009338159</v>
      </c>
      <c r="BE28" s="43">
        <f>IF($C28="(1,2) DG 24:0",('Données brutes POS (Area)'!BD28/('Données brutes POS (Area)'!BD$3+'Données brutes POS (Area)'!BD$17)*50),IF($C28="CAR d3-18:1",('Données brutes POS (Area)'!BD26/('Données brutes POS (Area)'!BD$28)*7.5)))</f>
        <v>7.8423917900556637</v>
      </c>
      <c r="BF28" s="43">
        <f>IF($C28="(1,2) DG 24:0",('Données brutes POS (Area)'!BE28/('Données brutes POS (Area)'!BE$3+'Données brutes POS (Area)'!BE$17)*50),IF($C28="CAR d3-18:1",('Données brutes POS (Area)'!BE26/('Données brutes POS (Area)'!BE$28)*7.5)))</f>
        <v>6.5969469030351693</v>
      </c>
      <c r="BG28" s="43">
        <f>IF($C28="(1,2) DG 24:0",('Données brutes POS (Area)'!BF28/('Données brutes POS (Area)'!BF$3+'Données brutes POS (Area)'!BF$17)*50),IF($C28="CAR d3-18:1",('Données brutes POS (Area)'!BF26/('Données brutes POS (Area)'!BF$28)*7.5)))</f>
        <v>27.02983410601777</v>
      </c>
      <c r="BH28" s="43">
        <f>IF($C28="(1,2) DG 24:0",('Données brutes POS (Area)'!BG28/('Données brutes POS (Area)'!BG$3+'Données brutes POS (Area)'!BG$17)*50),IF($C28="CAR d3-18:1",('Données brutes POS (Area)'!BG26/('Données brutes POS (Area)'!BG$28)*7.5)))</f>
        <v>24.28216284188747</v>
      </c>
      <c r="BI28" s="43">
        <f>IF($C28="(1,2) DG 24:0",('Données brutes POS (Area)'!BH28/('Données brutes POS (Area)'!BH$3+'Données brutes POS (Area)'!BH$17)*50),IF($C28="CAR d3-18:1",('Données brutes POS (Area)'!BH26/('Données brutes POS (Area)'!BH$28)*7.5)))</f>
        <v>9.0876049609178935</v>
      </c>
      <c r="BJ28" s="43">
        <f>IF($C28="(1,2) DG 24:0",('Données brutes POS (Area)'!BI28/('Données brutes POS (Area)'!BI$3+'Données brutes POS (Area)'!BI$17)*50),IF($C28="CAR d3-18:1",('Données brutes POS (Area)'!BI26/('Données brutes POS (Area)'!BI$28)*7.5)))</f>
        <v>28.312555142137825</v>
      </c>
      <c r="BK28" s="43">
        <f>IF($C28="(1,2) DG 24:0",('Données brutes POS (Area)'!BJ28/('Données brutes POS (Area)'!BJ$3+'Données brutes POS (Area)'!BJ$17)*50),IF($C28="CAR d3-18:1",('Données brutes POS (Area)'!BJ26/('Données brutes POS (Area)'!BJ$28)*7.5)))</f>
        <v>66.33565966312041</v>
      </c>
      <c r="BL28" s="43">
        <f>IF($C28="(1,2) DG 24:0",('Données brutes POS (Area)'!BK28/('Données brutes POS (Area)'!BK$3+'Données brutes POS (Area)'!BK$17)*50),IF($C28="CAR d3-18:1",('Données brutes POS (Area)'!BK26/('Données brutes POS (Area)'!BK$28)*7.5)))</f>
        <v>27.857601037669316</v>
      </c>
      <c r="BM28" s="43">
        <f>IF($C28="(1,2) DG 24:0",('Données brutes POS (Area)'!BL28/('Données brutes POS (Area)'!BL$3+'Données brutes POS (Area)'!BL$17)*50),IF($C28="CAR d3-18:1",('Données brutes POS (Area)'!BL26/('Données brutes POS (Area)'!BL$28)*7.5)))</f>
        <v>57.970791233373895</v>
      </c>
      <c r="BN28" s="43">
        <f>IF($C28="(1,2) DG 24:0",('Données brutes POS (Area)'!BM28/('Données brutes POS (Area)'!BM$3+'Données brutes POS (Area)'!BM$17)*50),IF($C28="CAR d3-18:1",('Données brutes POS (Area)'!BM26/('Données brutes POS (Area)'!BM$28)*7.5)))</f>
        <v>13.754088567670639</v>
      </c>
      <c r="BO28" s="43">
        <f>IF($C28="(1,2) DG 24:0",('Données brutes POS (Area)'!BN28/('Données brutes POS (Area)'!BN$3+'Données brutes POS (Area)'!BN$17)*50),IF($C28="CAR d3-18:1",('Données brutes POS (Area)'!BN26/('Données brutes POS (Area)'!BN$28)*7.5)))</f>
        <v>12.337373518508857</v>
      </c>
      <c r="BP28" s="43">
        <f>IF($C28="(1,2) DG 24:0",('Données brutes POS (Area)'!BO28/('Données brutes POS (Area)'!BO$3+'Données brutes POS (Area)'!BO$17)*50),IF($C28="CAR d3-18:1",('Données brutes POS (Area)'!BO26/('Données brutes POS (Area)'!BO$28)*7.5)))</f>
        <v>18.958507728622738</v>
      </c>
      <c r="BQ28" s="43">
        <f>IF($C28="(1,2) DG 24:0",('Données brutes POS (Area)'!BP28/('Données brutes POS (Area)'!BP$3+'Données brutes POS (Area)'!BP$17)*50),IF($C28="CAR d3-18:1",('Données brutes POS (Area)'!BP26/('Données brutes POS (Area)'!BP$28)*7.5)))</f>
        <v>16.459536955558644</v>
      </c>
    </row>
    <row r="29" spans="1:69" x14ac:dyDescent="0.25">
      <c r="A29" s="11" t="s">
        <v>3</v>
      </c>
      <c r="B29" s="11" t="s">
        <v>26</v>
      </c>
      <c r="C29" s="12" t="s">
        <v>2</v>
      </c>
      <c r="D29" s="44">
        <f>IF($C29="(1,2) DG 24:0",('Données brutes POS (Area)'!C29/('Données brutes POS (Area)'!C$3+'Données brutes POS (Area)'!C$17)*50),IF($C29="CAR d3-18:1",('Données brutes POS (Area)'!C27/('Données brutes POS (Area)'!C$28)*7.5)))</f>
        <v>10.0546715855735</v>
      </c>
      <c r="E29" s="44">
        <f>IF($C29="(1,2) DG 24:0",('Données brutes POS (Area)'!D29/('Données brutes POS (Area)'!D$3+'Données brutes POS (Area)'!D$17)*50),IF($C29="CAR d3-18:1",('Données brutes POS (Area)'!D27/('Données brutes POS (Area)'!D$28)*7.5)))</f>
        <v>4.3737512246060621</v>
      </c>
      <c r="F29" s="44">
        <f>IF($C29="(1,2) DG 24:0",('Données brutes POS (Area)'!E29/('Données brutes POS (Area)'!E$3+'Données brutes POS (Area)'!E$17)*50),IF($C29="CAR d3-18:1",('Données brutes POS (Area)'!E27/('Données brutes POS (Area)'!E$28)*7.5)))</f>
        <v>5.7006641357205572</v>
      </c>
      <c r="G29" s="44">
        <f>IF($C29="(1,2) DG 24:0",('Données brutes POS (Area)'!F29/('Données brutes POS (Area)'!F$3+'Données brutes POS (Area)'!F$17)*50),IF($C29="CAR d3-18:1",('Données brutes POS (Area)'!F27/('Données brutes POS (Area)'!F$28)*7.5)))</f>
        <v>5.7962145469346025</v>
      </c>
      <c r="H29" s="44">
        <f>IF($C29="(1,2) DG 24:0",('Données brutes POS (Area)'!G29/('Données brutes POS (Area)'!G$3+'Données brutes POS (Area)'!G$17)*50),IF($C29="CAR d3-18:1",('Données brutes POS (Area)'!G27/('Données brutes POS (Area)'!G$28)*7.5)))</f>
        <v>3.3280637263141575</v>
      </c>
      <c r="I29" s="44">
        <f>IF($C29="(1,2) DG 24:0",('Données brutes POS (Area)'!H29/('Données brutes POS (Area)'!H$3+'Données brutes POS (Area)'!H$17)*50),IF($C29="CAR d3-18:1",('Données brutes POS (Area)'!H27/('Données brutes POS (Area)'!H$28)*7.5)))</f>
        <v>3.414151793676437</v>
      </c>
      <c r="J29" s="44">
        <f>IF($C29="(1,2) DG 24:0",('Données brutes POS (Area)'!I29/('Données brutes POS (Area)'!I$3+'Données brutes POS (Area)'!I$17)*50),IF($C29="CAR d3-18:1",('Données brutes POS (Area)'!I27/('Données brutes POS (Area)'!I$28)*7.5)))</f>
        <v>3.9053192171276967</v>
      </c>
      <c r="K29" s="44">
        <f>IF($C29="(1,2) DG 24:0",('Données brutes POS (Area)'!J29/('Données brutes POS (Area)'!J$3+'Données brutes POS (Area)'!J$17)*50),IF($C29="CAR d3-18:1",('Données brutes POS (Area)'!J27/('Données brutes POS (Area)'!J$28)*7.5)))</f>
        <v>3.6317166967476151</v>
      </c>
      <c r="L29" s="44">
        <f>IF($C29="(1,2) DG 24:0",('Données brutes POS (Area)'!K29/('Données brutes POS (Area)'!K$3+'Données brutes POS (Area)'!K$17)*50),IF($C29="CAR d3-18:1",('Données brutes POS (Area)'!K27/('Données brutes POS (Area)'!K$28)*7.5)))</f>
        <v>6.2446001773141449</v>
      </c>
      <c r="M29" s="44">
        <f>IF($C29="(1,2) DG 24:0",('Données brutes POS (Area)'!L29/('Données brutes POS (Area)'!L$3+'Données brutes POS (Area)'!L$17)*50),IF($C29="CAR d3-18:1",('Données brutes POS (Area)'!L27/('Données brutes POS (Area)'!L$28)*7.5)))</f>
        <v>2.9801490247180276</v>
      </c>
      <c r="N29" s="44">
        <f>IF($C29="(1,2) DG 24:0",('Données brutes POS (Area)'!M29/('Données brutes POS (Area)'!M$3+'Données brutes POS (Area)'!M$17)*50),IF($C29="CAR d3-18:1",('Données brutes POS (Area)'!M27/('Données brutes POS (Area)'!M$28)*7.5)))</f>
        <v>2.4568811604993472</v>
      </c>
      <c r="O29" s="44">
        <f>IF($C29="(1,2) DG 24:0",('Données brutes POS (Area)'!N29/('Données brutes POS (Area)'!N$3+'Données brutes POS (Area)'!N$17)*50),IF($C29="CAR d3-18:1",('Données brutes POS (Area)'!N27/('Données brutes POS (Area)'!N$28)*7.5)))</f>
        <v>2.5490478548581419</v>
      </c>
      <c r="P29" s="44">
        <f>IF($C29="(1,2) DG 24:0",('Données brutes POS (Area)'!O29/('Données brutes POS (Area)'!O$3+'Données brutes POS (Area)'!O$17)*50),IF($C29="CAR d3-18:1",('Données brutes POS (Area)'!O27/('Données brutes POS (Area)'!O$28)*7.5)))</f>
        <v>5.3520606232908428</v>
      </c>
      <c r="Q29" s="44">
        <f>IF($C29="(1,2) DG 24:0",('Données brutes POS (Area)'!P29/('Données brutes POS (Area)'!P$3+'Données brutes POS (Area)'!P$17)*50),IF($C29="CAR d3-18:1",('Données brutes POS (Area)'!P27/('Données brutes POS (Area)'!P$28)*7.5)))</f>
        <v>2.1057037628956055</v>
      </c>
      <c r="R29" s="44">
        <f>IF($C29="(1,2) DG 24:0",('Données brutes POS (Area)'!Q29/('Données brutes POS (Area)'!Q$3+'Données brutes POS (Area)'!Q$17)*50),IF($C29="CAR d3-18:1",('Données brutes POS (Area)'!Q27/('Données brutes POS (Area)'!Q$28)*7.5)))</f>
        <v>4.0558865563794084</v>
      </c>
      <c r="S29" s="44">
        <f>IF($C29="(1,2) DG 24:0",('Données brutes POS (Area)'!R29/('Données brutes POS (Area)'!R$3+'Données brutes POS (Area)'!R$17)*50),IF($C29="CAR d3-18:1",('Données brutes POS (Area)'!R27/('Données brutes POS (Area)'!R$28)*7.5)))</f>
        <v>4.133695810197378</v>
      </c>
      <c r="T29" s="44">
        <f>IF($C29="(1,2) DG 24:0",('Données brutes POS (Area)'!S29/('Données brutes POS (Area)'!S$3+'Données brutes POS (Area)'!S$17)*50),IF($C29="CAR d3-18:1",('Données brutes POS (Area)'!S27/('Données brutes POS (Area)'!S$28)*7.5)))</f>
        <v>2.8993954176906525</v>
      </c>
      <c r="U29" s="44">
        <f>IF($C29="(1,2) DG 24:0",('Données brutes POS (Area)'!T29/('Données brutes POS (Area)'!T$3+'Données brutes POS (Area)'!T$17)*50),IF($C29="CAR d3-18:1",('Données brutes POS (Area)'!T27/('Données brutes POS (Area)'!T$28)*7.5)))</f>
        <v>3.0290824013745423</v>
      </c>
      <c r="V29" s="44">
        <f>IF($C29="(1,2) DG 24:0",('Données brutes POS (Area)'!U29/('Données brutes POS (Area)'!U$3+'Données brutes POS (Area)'!U$17)*50),IF($C29="CAR d3-18:1",('Données brutes POS (Area)'!U27/('Données brutes POS (Area)'!U$28)*7.5)))</f>
        <v>3.8768256133565866</v>
      </c>
      <c r="W29" s="44">
        <f>IF($C29="(1,2) DG 24:0",('Données brutes POS (Area)'!V29/('Données brutes POS (Area)'!V$3+'Données brutes POS (Area)'!V$17)*50),IF($C29="CAR d3-18:1",('Données brutes POS (Area)'!V27/('Données brutes POS (Area)'!V$28)*7.5)))</f>
        <v>2.6629939042053259</v>
      </c>
      <c r="X29" s="44">
        <f>IF($C29="(1,2) DG 24:0",('Données brutes POS (Area)'!W29/('Données brutes POS (Area)'!W$3+'Données brutes POS (Area)'!W$17)*50),IF($C29="CAR d3-18:1",('Données brutes POS (Area)'!W27/('Données brutes POS (Area)'!W$28)*7.5)))</f>
        <v>5.1131438551553865</v>
      </c>
      <c r="Y29" s="44">
        <f>IF($C29="(1,2) DG 24:0",('Données brutes POS (Area)'!X29/('Données brutes POS (Area)'!X$3+'Données brutes POS (Area)'!X$17)*50),IF($C29="CAR d3-18:1",('Données brutes POS (Area)'!X27/('Données brutes POS (Area)'!X$28)*7.5)))</f>
        <v>2.3986468657434985</v>
      </c>
      <c r="Z29" s="44">
        <f>IF($C29="(1,2) DG 24:0",('Données brutes POS (Area)'!Y29/('Données brutes POS (Area)'!Y$3+'Données brutes POS (Area)'!Y$17)*50),IF($C29="CAR d3-18:1",('Données brutes POS (Area)'!Y27/('Données brutes POS (Area)'!Y$28)*7.5)))</f>
        <v>4.0899533364278753</v>
      </c>
      <c r="AA29" s="44">
        <f>IF($C29="(1,2) DG 24:0",('Données brutes POS (Area)'!Z29/('Données brutes POS (Area)'!Z$3+'Données brutes POS (Area)'!Z$17)*50),IF($C29="CAR d3-18:1",('Données brutes POS (Area)'!Z27/('Données brutes POS (Area)'!Z$28)*7.5)))</f>
        <v>3.0484765400587843</v>
      </c>
      <c r="AB29" s="44">
        <f>IF($C29="(1,2) DG 24:0",('Données brutes POS (Area)'!AA29/('Données brutes POS (Area)'!AA$3+'Données brutes POS (Area)'!AA$17)*50),IF($C29="CAR d3-18:1",('Données brutes POS (Area)'!AA27/('Données brutes POS (Area)'!AA$28)*7.5)))</f>
        <v>2.9470101812482756</v>
      </c>
      <c r="AC29" s="44">
        <f>IF($C29="(1,2) DG 24:0",('Données brutes POS (Area)'!AB29/('Données brutes POS (Area)'!AB$3+'Données brutes POS (Area)'!AB$17)*50),IF($C29="CAR d3-18:1",('Données brutes POS (Area)'!AB27/('Données brutes POS (Area)'!AB$28)*7.5)))</f>
        <v>4.9967823066762636</v>
      </c>
      <c r="AD29" s="44">
        <f>IF($C29="(1,2) DG 24:0",('Données brutes POS (Area)'!AC29/('Données brutes POS (Area)'!AC$3+'Données brutes POS (Area)'!AC$17)*50),IF($C29="CAR d3-18:1",('Données brutes POS (Area)'!AC27/('Données brutes POS (Area)'!AC$28)*7.5)))</f>
        <v>3.1794738473654069</v>
      </c>
      <c r="AE29" s="44">
        <f>IF($C29="(1,2) DG 24:0",('Données brutes POS (Area)'!AD29/('Données brutes POS (Area)'!AD$3+'Données brutes POS (Area)'!AD$17)*50),IF($C29="CAR d3-18:1",('Données brutes POS (Area)'!AD27/('Données brutes POS (Area)'!AD$28)*7.5)))</f>
        <v>7.2853228005802713</v>
      </c>
      <c r="AF29" s="44">
        <f>IF($C29="(1,2) DG 24:0",('Données brutes POS (Area)'!AE29/('Données brutes POS (Area)'!AE$3+'Données brutes POS (Area)'!AE$17)*50),IF($C29="CAR d3-18:1",('Données brutes POS (Area)'!AE27/('Données brutes POS (Area)'!AE$28)*7.5)))</f>
        <v>3.5523602725965726</v>
      </c>
      <c r="AG29" s="44">
        <f>IF($C29="(1,2) DG 24:0",('Données brutes POS (Area)'!AF29/('Données brutes POS (Area)'!AF$3+'Données brutes POS (Area)'!AF$17)*50),IF($C29="CAR d3-18:1",('Données brutes POS (Area)'!AF27/('Données brutes POS (Area)'!AF$28)*7.5)))</f>
        <v>2.9062133555962997</v>
      </c>
      <c r="AH29" s="44">
        <f>IF($C29="(1,2) DG 24:0",('Données brutes POS (Area)'!AG29/('Données brutes POS (Area)'!AG$3+'Données brutes POS (Area)'!AG$17)*50),IF($C29="CAR d3-18:1",('Données brutes POS (Area)'!AG27/('Données brutes POS (Area)'!AG$28)*7.5)))</f>
        <v>2.4394137572885537</v>
      </c>
      <c r="AI29" s="44">
        <f>IF($C29="(1,2) DG 24:0",('Données brutes POS (Area)'!AH29/('Données brutes POS (Area)'!AH$3+'Données brutes POS (Area)'!AH$17)*50),IF($C29="CAR d3-18:1",('Données brutes POS (Area)'!AH27/('Données brutes POS (Area)'!AH$28)*7.5)))</f>
        <v>6.1491799104245128</v>
      </c>
      <c r="AJ29" s="44">
        <f>IF($C29="(1,2) DG 24:0",('Données brutes POS (Area)'!AI29/('Données brutes POS (Area)'!AI$3+'Données brutes POS (Area)'!AI$17)*50),IF($C29="CAR d3-18:1",('Données brutes POS (Area)'!AI27/('Données brutes POS (Area)'!AI$28)*7.5)))</f>
        <v>2.6374355442988024</v>
      </c>
      <c r="AK29" s="44">
        <f>IF($C29="(1,2) DG 24:0",('Données brutes POS (Area)'!AJ29/('Données brutes POS (Area)'!AJ$3+'Données brutes POS (Area)'!AJ$17)*50),IF($C29="CAR d3-18:1",('Données brutes POS (Area)'!AJ27/('Données brutes POS (Area)'!AJ$28)*7.5)))</f>
        <v>2.1903572723869815</v>
      </c>
      <c r="AL29" s="44">
        <f>IF($C29="(1,2) DG 24:0",('Données brutes POS (Area)'!AK29/('Données brutes POS (Area)'!AK$3+'Données brutes POS (Area)'!AK$17)*50),IF($C29="CAR d3-18:1",('Données brutes POS (Area)'!AK27/('Données brutes POS (Area)'!AK$28)*7.5)))</f>
        <v>4.1568732969989819</v>
      </c>
      <c r="AM29" s="44">
        <f>IF($C29="(1,2) DG 24:0",('Données brutes POS (Area)'!AL29/('Données brutes POS (Area)'!AL$3+'Données brutes POS (Area)'!AL$17)*50),IF($C29="CAR d3-18:1",('Données brutes POS (Area)'!AL27/('Données brutes POS (Area)'!AL$28)*7.5)))</f>
        <v>4.1931840743968865</v>
      </c>
      <c r="AN29" s="44">
        <f>IF($C29="(1,2) DG 24:0",('Données brutes POS (Area)'!AM29/('Données brutes POS (Area)'!AM$3+'Données brutes POS (Area)'!AM$17)*50),IF($C29="CAR d3-18:1",('Données brutes POS (Area)'!AM27/('Données brutes POS (Area)'!AM$28)*7.5)))</f>
        <v>4.3585328297269115</v>
      </c>
      <c r="AO29" s="44">
        <f>IF($C29="(1,2) DG 24:0",('Données brutes POS (Area)'!AN29/('Données brutes POS (Area)'!AN$3+'Données brutes POS (Area)'!AN$17)*50),IF($C29="CAR d3-18:1",('Données brutes POS (Area)'!AN27/('Données brutes POS (Area)'!AN$28)*7.5)))</f>
        <v>6.6931236330125099</v>
      </c>
      <c r="AP29" s="44">
        <f>IF($C29="(1,2) DG 24:0",('Données brutes POS (Area)'!AO29/('Données brutes POS (Area)'!AO$3+'Données brutes POS (Area)'!AO$17)*50),IF($C29="CAR d3-18:1",('Données brutes POS (Area)'!AO27/('Données brutes POS (Area)'!AO$28)*7.5)))</f>
        <v>4.3510452511542983</v>
      </c>
      <c r="AQ29" s="44">
        <f>IF($C29="(1,2) DG 24:0",('Données brutes POS (Area)'!AP29/('Données brutes POS (Area)'!AP$3+'Données brutes POS (Area)'!AP$17)*50),IF($C29="CAR d3-18:1",('Données brutes POS (Area)'!AP27/('Données brutes POS (Area)'!AP$28)*7.5)))</f>
        <v>4.4150992438459937</v>
      </c>
      <c r="AR29" s="44">
        <f>IF($C29="(1,2) DG 24:0",('Données brutes POS (Area)'!AQ29/('Données brutes POS (Area)'!AQ$3+'Données brutes POS (Area)'!AQ$17)*50),IF($C29="CAR d3-18:1",('Données brutes POS (Area)'!AQ27/('Données brutes POS (Area)'!AQ$28)*7.5)))</f>
        <v>16.990913701809323</v>
      </c>
      <c r="AS29" s="44">
        <f>IF($C29="(1,2) DG 24:0",('Données brutes POS (Area)'!AR29/('Données brutes POS (Area)'!AR$3+'Données brutes POS (Area)'!AR$17)*50),IF($C29="CAR d3-18:1",('Données brutes POS (Area)'!AR27/('Données brutes POS (Area)'!AR$28)*7.5)))</f>
        <v>3.4781201361628979</v>
      </c>
      <c r="AT29" s="44">
        <f>IF($C29="(1,2) DG 24:0",('Données brutes POS (Area)'!AS29/('Données brutes POS (Area)'!AS$3+'Données brutes POS (Area)'!AS$17)*50),IF($C29="CAR d3-18:1",('Données brutes POS (Area)'!AS27/('Données brutes POS (Area)'!AS$28)*7.5)))</f>
        <v>4.8543580200091814</v>
      </c>
      <c r="AU29" s="44">
        <f>IF($C29="(1,2) DG 24:0",('Données brutes POS (Area)'!AT29/('Données brutes POS (Area)'!AT$3+'Données brutes POS (Area)'!AT$17)*50),IF($C29="CAR d3-18:1",('Données brutes POS (Area)'!AT27/('Données brutes POS (Area)'!AT$28)*7.5)))</f>
        <v>4.2320694279701021</v>
      </c>
      <c r="AV29" s="44">
        <f>IF($C29="(1,2) DG 24:0",('Données brutes POS (Area)'!AU29/('Données brutes POS (Area)'!AU$3+'Données brutes POS (Area)'!AU$17)*50),IF($C29="CAR d3-18:1",('Données brutes POS (Area)'!AU27/('Données brutes POS (Area)'!AU$28)*7.5)))</f>
        <v>3.8935482654668223</v>
      </c>
      <c r="AW29" s="44">
        <f>IF($C29="(1,2) DG 24:0",('Données brutes POS (Area)'!AV29/('Données brutes POS (Area)'!AV$3+'Données brutes POS (Area)'!AV$17)*50),IF($C29="CAR d3-18:1",('Données brutes POS (Area)'!AV27/('Données brutes POS (Area)'!AV$28)*7.5)))</f>
        <v>5.6647984427644529</v>
      </c>
      <c r="AX29" s="44">
        <f>IF($C29="(1,2) DG 24:0",('Données brutes POS (Area)'!AW29/('Données brutes POS (Area)'!AW$3+'Données brutes POS (Area)'!AW$17)*50),IF($C29="CAR d3-18:1",('Données brutes POS (Area)'!AW27/('Données brutes POS (Area)'!AW$28)*7.5)))</f>
        <v>4.3854764274760214</v>
      </c>
      <c r="AY29" s="44">
        <f>IF($C29="(1,2) DG 24:0",('Données brutes POS (Area)'!AX29/('Données brutes POS (Area)'!AX$3+'Données brutes POS (Area)'!AX$17)*50),IF($C29="CAR d3-18:1",('Données brutes POS (Area)'!AX27/('Données brutes POS (Area)'!AX$28)*7.5)))</f>
        <v>12.731440864445675</v>
      </c>
      <c r="AZ29" s="44">
        <f>IF($C29="(1,2) DG 24:0",('Données brutes POS (Area)'!AY29/('Données brutes POS (Area)'!AY$3+'Données brutes POS (Area)'!AY$17)*50),IF($C29="CAR d3-18:1",('Données brutes POS (Area)'!AY27/('Données brutes POS (Area)'!AY$28)*7.5)))</f>
        <v>27.528347052782447</v>
      </c>
      <c r="BA29" s="44">
        <f>IF($C29="(1,2) DG 24:0",('Données brutes POS (Area)'!AZ29/('Données brutes POS (Area)'!AZ$3+'Données brutes POS (Area)'!AZ$17)*50),IF($C29="CAR d3-18:1",('Données brutes POS (Area)'!AZ27/('Données brutes POS (Area)'!AZ$28)*7.5)))</f>
        <v>13.226992526916881</v>
      </c>
      <c r="BB29" s="44">
        <f>IF($C29="(1,2) DG 24:0",('Données brutes POS (Area)'!BA29/('Données brutes POS (Area)'!BA$3+'Données brutes POS (Area)'!BA$17)*50),IF($C29="CAR d3-18:1",('Données brutes POS (Area)'!BA27/('Données brutes POS (Area)'!BA$28)*7.5)))</f>
        <v>16.795037329613884</v>
      </c>
      <c r="BC29" s="44">
        <f>IF($C29="(1,2) DG 24:0",('Données brutes POS (Area)'!BB29/('Données brutes POS (Area)'!BB$3+'Données brutes POS (Area)'!BB$17)*50),IF($C29="CAR d3-18:1",('Données brutes POS (Area)'!BB27/('Données brutes POS (Area)'!BB$28)*7.5)))</f>
        <v>8.1946326932823954</v>
      </c>
      <c r="BD29" s="44">
        <f>IF($C29="(1,2) DG 24:0",('Données brutes POS (Area)'!BC29/('Données brutes POS (Area)'!BC$3+'Données brutes POS (Area)'!BC$17)*50),IF($C29="CAR d3-18:1",('Données brutes POS (Area)'!BC27/('Données brutes POS (Area)'!BC$28)*7.5)))</f>
        <v>20.536323714672019</v>
      </c>
      <c r="BE29" s="44">
        <f>IF($C29="(1,2) DG 24:0",('Données brutes POS (Area)'!BD29/('Données brutes POS (Area)'!BD$3+'Données brutes POS (Area)'!BD$17)*50),IF($C29="CAR d3-18:1",('Données brutes POS (Area)'!BD27/('Données brutes POS (Area)'!BD$28)*7.5)))</f>
        <v>4.1563033643007898</v>
      </c>
      <c r="BF29" s="44">
        <f>IF($C29="(1,2) DG 24:0",('Données brutes POS (Area)'!BE29/('Données brutes POS (Area)'!BE$3+'Données brutes POS (Area)'!BE$17)*50),IF($C29="CAR d3-18:1",('Données brutes POS (Area)'!BE27/('Données brutes POS (Area)'!BE$28)*7.5)))</f>
        <v>3.0725963497787943</v>
      </c>
      <c r="BG29" s="44">
        <f>IF($C29="(1,2) DG 24:0",('Données brutes POS (Area)'!BF29/('Données brutes POS (Area)'!BF$3+'Données brutes POS (Area)'!BF$17)*50),IF($C29="CAR d3-18:1",('Données brutes POS (Area)'!BF27/('Données brutes POS (Area)'!BF$28)*7.5)))</f>
        <v>11.552882480279026</v>
      </c>
      <c r="BH29" s="44">
        <f>IF($C29="(1,2) DG 24:0",('Données brutes POS (Area)'!BG29/('Données brutes POS (Area)'!BG$3+'Données brutes POS (Area)'!BG$17)*50),IF($C29="CAR d3-18:1",('Données brutes POS (Area)'!BG27/('Données brutes POS (Area)'!BG$28)*7.5)))</f>
        <v>6.7817679185445252</v>
      </c>
      <c r="BI29" s="44">
        <f>IF($C29="(1,2) DG 24:0",('Données brutes POS (Area)'!BH29/('Données brutes POS (Area)'!BH$3+'Données brutes POS (Area)'!BH$17)*50),IF($C29="CAR d3-18:1",('Données brutes POS (Area)'!BH27/('Données brutes POS (Area)'!BH$28)*7.5)))</f>
        <v>9.2566585636573144</v>
      </c>
      <c r="BJ29" s="44">
        <f>IF($C29="(1,2) DG 24:0",('Données brutes POS (Area)'!BI29/('Données brutes POS (Area)'!BI$3+'Données brutes POS (Area)'!BI$17)*50),IF($C29="CAR d3-18:1",('Données brutes POS (Area)'!BI27/('Données brutes POS (Area)'!BI$28)*7.5)))</f>
        <v>14.051645518925657</v>
      </c>
      <c r="BK29" s="44">
        <f>IF($C29="(1,2) DG 24:0",('Données brutes POS (Area)'!BJ29/('Données brutes POS (Area)'!BJ$3+'Données brutes POS (Area)'!BJ$17)*50),IF($C29="CAR d3-18:1",('Données brutes POS (Area)'!BJ27/('Données brutes POS (Area)'!BJ$28)*7.5)))</f>
        <v>74.42742982008329</v>
      </c>
      <c r="BL29" s="44">
        <f>IF($C29="(1,2) DG 24:0",('Données brutes POS (Area)'!BK29/('Données brutes POS (Area)'!BK$3+'Données brutes POS (Area)'!BK$17)*50),IF($C29="CAR d3-18:1",('Données brutes POS (Area)'!BK27/('Données brutes POS (Area)'!BK$28)*7.5)))</f>
        <v>16.29423769392168</v>
      </c>
      <c r="BM29" s="44">
        <f>IF($C29="(1,2) DG 24:0",('Données brutes POS (Area)'!BL29/('Données brutes POS (Area)'!BL$3+'Données brutes POS (Area)'!BL$17)*50),IF($C29="CAR d3-18:1",('Données brutes POS (Area)'!BL27/('Données brutes POS (Area)'!BL$28)*7.5)))</f>
        <v>20.660396000192954</v>
      </c>
      <c r="BN29" s="44">
        <f>IF($C29="(1,2) DG 24:0",('Données brutes POS (Area)'!BM29/('Données brutes POS (Area)'!BM$3+'Données brutes POS (Area)'!BM$17)*50),IF($C29="CAR d3-18:1",('Données brutes POS (Area)'!BM27/('Données brutes POS (Area)'!BM$28)*7.5)))</f>
        <v>3.9754429186396121</v>
      </c>
      <c r="BO29" s="44">
        <f>IF($C29="(1,2) DG 24:0",('Données brutes POS (Area)'!BN29/('Données brutes POS (Area)'!BN$3+'Données brutes POS (Area)'!BN$17)*50),IF($C29="CAR d3-18:1",('Données brutes POS (Area)'!BN27/('Données brutes POS (Area)'!BN$28)*7.5)))</f>
        <v>7.5223420158918479</v>
      </c>
      <c r="BP29" s="44">
        <f>IF($C29="(1,2) DG 24:0",('Données brutes POS (Area)'!BO29/('Données brutes POS (Area)'!BO$3+'Données brutes POS (Area)'!BO$17)*50),IF($C29="CAR d3-18:1",('Données brutes POS (Area)'!BO27/('Données brutes POS (Area)'!BO$28)*7.5)))</f>
        <v>7.2190912016559361</v>
      </c>
      <c r="BQ29" s="44">
        <f>IF($C29="(1,2) DG 24:0",('Données brutes POS (Area)'!BP29/('Données brutes POS (Area)'!BP$3+'Données brutes POS (Area)'!BP$17)*50),IF($C29="CAR d3-18:1",('Données brutes POS (Area)'!BP27/('Données brutes POS (Area)'!BP$28)*7.5)))</f>
        <v>9.0790577572649944</v>
      </c>
    </row>
    <row r="30" spans="1:69" x14ac:dyDescent="0.25">
      <c r="A30" s="9" t="s">
        <v>3</v>
      </c>
      <c r="B30" s="9" t="s">
        <v>151</v>
      </c>
      <c r="C30" s="10" t="s">
        <v>2</v>
      </c>
      <c r="D30" s="43">
        <f>IF($C30="(1,2) DG 24:0",('Données brutes POS (Area)'!C30/('Données brutes POS (Area)'!C$3+'Données brutes POS (Area)'!C$17)*50),IF($C30="CAR d3-18:1",('Données brutes POS (Area)'!C28/('Données brutes POS (Area)'!C$28)*7.5)))</f>
        <v>1.5880462824415666</v>
      </c>
      <c r="E30" s="43">
        <f>IF($C30="(1,2) DG 24:0",('Données brutes POS (Area)'!D30/('Données brutes POS (Area)'!D$3+'Données brutes POS (Area)'!D$17)*50),IF($C30="CAR d3-18:1",('Données brutes POS (Area)'!D28/('Données brutes POS (Area)'!D$28)*7.5)))</f>
        <v>0.6284212935801915</v>
      </c>
      <c r="F30" s="43">
        <f>IF($C30="(1,2) DG 24:0",('Données brutes POS (Area)'!E30/('Données brutes POS (Area)'!E$3+'Données brutes POS (Area)'!E$17)*50),IF($C30="CAR d3-18:1",('Données brutes POS (Area)'!E28/('Données brutes POS (Area)'!E$28)*7.5)))</f>
        <v>1.0294953112813532</v>
      </c>
      <c r="G30" s="43">
        <f>IF($C30="(1,2) DG 24:0",('Données brutes POS (Area)'!F30/('Données brutes POS (Area)'!F$3+'Données brutes POS (Area)'!F$17)*50),IF($C30="CAR d3-18:1",('Données brutes POS (Area)'!F28/('Données brutes POS (Area)'!F$28)*7.5)))</f>
        <v>0.70916638448901625</v>
      </c>
      <c r="H30" s="43">
        <f>IF($C30="(1,2) DG 24:0",('Données brutes POS (Area)'!G30/('Données brutes POS (Area)'!G$3+'Données brutes POS (Area)'!G$17)*50),IF($C30="CAR d3-18:1",('Données brutes POS (Area)'!G28/('Données brutes POS (Area)'!G$28)*7.5)))</f>
        <v>0.38406838250217973</v>
      </c>
      <c r="I30" s="43">
        <f>IF($C30="(1,2) DG 24:0",('Données brutes POS (Area)'!H30/('Données brutes POS (Area)'!H$3+'Données brutes POS (Area)'!H$17)*50),IF($C30="CAR d3-18:1",('Données brutes POS (Area)'!H28/('Données brutes POS (Area)'!H$28)*7.5)))</f>
        <v>0.4605766960370779</v>
      </c>
      <c r="J30" s="43">
        <f>IF($C30="(1,2) DG 24:0",('Données brutes POS (Area)'!I30/('Données brutes POS (Area)'!I$3+'Données brutes POS (Area)'!I$17)*50),IF($C30="CAR d3-18:1",('Données brutes POS (Area)'!I28/('Données brutes POS (Area)'!I$28)*7.5)))</f>
        <v>0.5871486580934776</v>
      </c>
      <c r="K30" s="43">
        <f>IF($C30="(1,2) DG 24:0",('Données brutes POS (Area)'!J30/('Données brutes POS (Area)'!J$3+'Données brutes POS (Area)'!J$17)*50),IF($C30="CAR d3-18:1",('Données brutes POS (Area)'!J28/('Données brutes POS (Area)'!J$28)*7.5)))</f>
        <v>0.68905537340752687</v>
      </c>
      <c r="L30" s="43">
        <f>IF($C30="(1,2) DG 24:0",('Données brutes POS (Area)'!K30/('Données brutes POS (Area)'!K$3+'Données brutes POS (Area)'!K$17)*50),IF($C30="CAR d3-18:1",('Données brutes POS (Area)'!K28/('Données brutes POS (Area)'!K$28)*7.5)))</f>
        <v>1.110715683597544</v>
      </c>
      <c r="M30" s="43">
        <f>IF($C30="(1,2) DG 24:0",('Données brutes POS (Area)'!L30/('Données brutes POS (Area)'!L$3+'Données brutes POS (Area)'!L$17)*50),IF($C30="CAR d3-18:1",('Données brutes POS (Area)'!L28/('Données brutes POS (Area)'!L$28)*7.5)))</f>
        <v>0.38404757937793793</v>
      </c>
      <c r="N30" s="43">
        <f>IF($C30="(1,2) DG 24:0",('Données brutes POS (Area)'!M30/('Données brutes POS (Area)'!M$3+'Données brutes POS (Area)'!M$17)*50),IF($C30="CAR d3-18:1",('Données brutes POS (Area)'!M28/('Données brutes POS (Area)'!M$28)*7.5)))</f>
        <v>0.39956788547946881</v>
      </c>
      <c r="O30" s="43">
        <f>IF($C30="(1,2) DG 24:0",('Données brutes POS (Area)'!N30/('Données brutes POS (Area)'!N$3+'Données brutes POS (Area)'!N$17)*50),IF($C30="CAR d3-18:1",('Données brutes POS (Area)'!N28/('Données brutes POS (Area)'!N$28)*7.5)))</f>
        <v>0.36818431191090983</v>
      </c>
      <c r="P30" s="43">
        <f>IF($C30="(1,2) DG 24:0",('Données brutes POS (Area)'!O30/('Données brutes POS (Area)'!O$3+'Données brutes POS (Area)'!O$17)*50),IF($C30="CAR d3-18:1",('Données brutes POS (Area)'!O28/('Données brutes POS (Area)'!O$28)*7.5)))</f>
        <v>1.6170665097566137</v>
      </c>
      <c r="Q30" s="43">
        <f>IF($C30="(1,2) DG 24:0",('Données brutes POS (Area)'!P30/('Données brutes POS (Area)'!P$3+'Données brutes POS (Area)'!P$17)*50),IF($C30="CAR d3-18:1",('Données brutes POS (Area)'!P28/('Données brutes POS (Area)'!P$28)*7.5)))</f>
        <v>0.30083356059393618</v>
      </c>
      <c r="R30" s="43">
        <f>IF($C30="(1,2) DG 24:0",('Données brutes POS (Area)'!Q30/('Données brutes POS (Area)'!Q$3+'Données brutes POS (Area)'!Q$17)*50),IF($C30="CAR d3-18:1",('Données brutes POS (Area)'!Q28/('Données brutes POS (Area)'!Q$28)*7.5)))</f>
        <v>0.52018326930263969</v>
      </c>
      <c r="S30" s="43">
        <f>IF($C30="(1,2) DG 24:0",('Données brutes POS (Area)'!R30/('Données brutes POS (Area)'!R$3+'Données brutes POS (Area)'!R$17)*50),IF($C30="CAR d3-18:1",('Données brutes POS (Area)'!R28/('Données brutes POS (Area)'!R$28)*7.5)))</f>
        <v>0.88267957840079192</v>
      </c>
      <c r="T30" s="43">
        <f>IF($C30="(1,2) DG 24:0",('Données brutes POS (Area)'!S30/('Données brutes POS (Area)'!S$3+'Données brutes POS (Area)'!S$17)*50),IF($C30="CAR d3-18:1",('Données brutes POS (Area)'!S28/('Données brutes POS (Area)'!S$28)*7.5)))</f>
        <v>0.50053552006589608</v>
      </c>
      <c r="U30" s="43">
        <f>IF($C30="(1,2) DG 24:0",('Données brutes POS (Area)'!T30/('Données brutes POS (Area)'!T$3+'Données brutes POS (Area)'!T$17)*50),IF($C30="CAR d3-18:1",('Données brutes POS (Area)'!T28/('Données brutes POS (Area)'!T$28)*7.5)))</f>
        <v>0.41801314893678743</v>
      </c>
      <c r="V30" s="43">
        <f>IF($C30="(1,2) DG 24:0",('Données brutes POS (Area)'!U30/('Données brutes POS (Area)'!U$3+'Données brutes POS (Area)'!U$17)*50),IF($C30="CAR d3-18:1",('Données brutes POS (Area)'!U28/('Données brutes POS (Area)'!U$28)*7.5)))</f>
        <v>0.75002925337276871</v>
      </c>
      <c r="W30" s="43">
        <f>IF($C30="(1,2) DG 24:0",('Données brutes POS (Area)'!V30/('Données brutes POS (Area)'!V$3+'Données brutes POS (Area)'!V$17)*50),IF($C30="CAR d3-18:1",('Données brutes POS (Area)'!V28/('Données brutes POS (Area)'!V$28)*7.5)))</f>
        <v>0.32735074965219058</v>
      </c>
      <c r="X30" s="43">
        <f>IF($C30="(1,2) DG 24:0",('Données brutes POS (Area)'!W30/('Données brutes POS (Area)'!W$3+'Données brutes POS (Area)'!W$17)*50),IF($C30="CAR d3-18:1",('Données brutes POS (Area)'!W28/('Données brutes POS (Area)'!W$28)*7.5)))</f>
        <v>1.0980863275693733</v>
      </c>
      <c r="Y30" s="43">
        <f>IF($C30="(1,2) DG 24:0",('Données brutes POS (Area)'!X30/('Données brutes POS (Area)'!X$3+'Données brutes POS (Area)'!X$17)*50),IF($C30="CAR d3-18:1",('Données brutes POS (Area)'!X28/('Données brutes POS (Area)'!X$28)*7.5)))</f>
        <v>0.4221025452961476</v>
      </c>
      <c r="Z30" s="43">
        <f>IF($C30="(1,2) DG 24:0",('Données brutes POS (Area)'!Y30/('Données brutes POS (Area)'!Y$3+'Données brutes POS (Area)'!Y$17)*50),IF($C30="CAR d3-18:1",('Données brutes POS (Area)'!Y28/('Données brutes POS (Area)'!Y$28)*7.5)))</f>
        <v>0.76896875926825381</v>
      </c>
      <c r="AA30" s="43">
        <f>IF($C30="(1,2) DG 24:0",('Données brutes POS (Area)'!Z30/('Données brutes POS (Area)'!Z$3+'Données brutes POS (Area)'!Z$17)*50),IF($C30="CAR d3-18:1",('Données brutes POS (Area)'!Z28/('Données brutes POS (Area)'!Z$28)*7.5)))</f>
        <v>0.50039977912841105</v>
      </c>
      <c r="AB30" s="43">
        <f>IF($C30="(1,2) DG 24:0",('Données brutes POS (Area)'!AA30/('Données brutes POS (Area)'!AA$3+'Données brutes POS (Area)'!AA$17)*50),IF($C30="CAR d3-18:1",('Données brutes POS (Area)'!AA28/('Données brutes POS (Area)'!AA$28)*7.5)))</f>
        <v>0.34772537117948976</v>
      </c>
      <c r="AC30" s="43">
        <f>IF($C30="(1,2) DG 24:0",('Données brutes POS (Area)'!AB30/('Données brutes POS (Area)'!AB$3+'Données brutes POS (Area)'!AB$17)*50),IF($C30="CAR d3-18:1",('Données brutes POS (Area)'!AB28/('Données brutes POS (Area)'!AB$28)*7.5)))</f>
        <v>0.90134017617416029</v>
      </c>
      <c r="AD30" s="43">
        <f>IF($C30="(1,2) DG 24:0",('Données brutes POS (Area)'!AC30/('Données brutes POS (Area)'!AC$3+'Données brutes POS (Area)'!AC$17)*50),IF($C30="CAR d3-18:1",('Données brutes POS (Area)'!AC28/('Données brutes POS (Area)'!AC$28)*7.5)))</f>
        <v>0.44288440941501861</v>
      </c>
      <c r="AE30" s="43">
        <f>IF($C30="(1,2) DG 24:0",('Données brutes POS (Area)'!AD30/('Données brutes POS (Area)'!AD$3+'Données brutes POS (Area)'!AD$17)*50),IF($C30="CAR d3-18:1",('Données brutes POS (Area)'!AD28/('Données brutes POS (Area)'!AD$28)*7.5)))</f>
        <v>1.7759176692900707</v>
      </c>
      <c r="AF30" s="43">
        <f>IF($C30="(1,2) DG 24:0",('Données brutes POS (Area)'!AE30/('Données brutes POS (Area)'!AE$3+'Données brutes POS (Area)'!AE$17)*50),IF($C30="CAR d3-18:1",('Données brutes POS (Area)'!AE28/('Données brutes POS (Area)'!AE$28)*7.5)))</f>
        <v>0.73238540661268847</v>
      </c>
      <c r="AG30" s="43">
        <f>IF($C30="(1,2) DG 24:0",('Données brutes POS (Area)'!AF30/('Données brutes POS (Area)'!AF$3+'Données brutes POS (Area)'!AF$17)*50),IF($C30="CAR d3-18:1",('Données brutes POS (Area)'!AF28/('Données brutes POS (Area)'!AF$28)*7.5)))</f>
        <v>0.41781021513054506</v>
      </c>
      <c r="AH30" s="43">
        <f>IF($C30="(1,2) DG 24:0",('Données brutes POS (Area)'!AG30/('Données brutes POS (Area)'!AG$3+'Données brutes POS (Area)'!AG$17)*50),IF($C30="CAR d3-18:1",('Données brutes POS (Area)'!AG28/('Données brutes POS (Area)'!AG$28)*7.5)))</f>
        <v>0.36238865154221306</v>
      </c>
      <c r="AI30" s="43">
        <f>IF($C30="(1,2) DG 24:0",('Données brutes POS (Area)'!AH30/('Données brutes POS (Area)'!AH$3+'Données brutes POS (Area)'!AH$17)*50),IF($C30="CAR d3-18:1",('Données brutes POS (Area)'!AH28/('Données brutes POS (Area)'!AH$28)*7.5)))</f>
        <v>0.90408422870456651</v>
      </c>
      <c r="AJ30" s="43">
        <f>IF($C30="(1,2) DG 24:0",('Données brutes POS (Area)'!AI30/('Données brutes POS (Area)'!AI$3+'Données brutes POS (Area)'!AI$17)*50),IF($C30="CAR d3-18:1",('Données brutes POS (Area)'!AI28/('Données brutes POS (Area)'!AI$28)*7.5)))</f>
        <v>0.43076705610128357</v>
      </c>
      <c r="AK30" s="43">
        <f>IF($C30="(1,2) DG 24:0",('Données brutes POS (Area)'!AJ30/('Données brutes POS (Area)'!AJ$3+'Données brutes POS (Area)'!AJ$17)*50),IF($C30="CAR d3-18:1",('Données brutes POS (Area)'!AJ28/('Données brutes POS (Area)'!AJ$28)*7.5)))</f>
        <v>0.37389622899338326</v>
      </c>
      <c r="AL30" s="43">
        <f>IF($C30="(1,2) DG 24:0",('Données brutes POS (Area)'!AK30/('Données brutes POS (Area)'!AK$3+'Données brutes POS (Area)'!AK$17)*50),IF($C30="CAR d3-18:1",('Données brutes POS (Area)'!AK28/('Données brutes POS (Area)'!AK$28)*7.5)))</f>
        <v>1.0724514441521897</v>
      </c>
      <c r="AM30" s="43">
        <f>IF($C30="(1,2) DG 24:0",('Données brutes POS (Area)'!AL30/('Données brutes POS (Area)'!AL$3+'Données brutes POS (Area)'!AL$17)*50),IF($C30="CAR d3-18:1",('Données brutes POS (Area)'!AL28/('Données brutes POS (Area)'!AL$28)*7.5)))</f>
        <v>0.59038073968956195</v>
      </c>
      <c r="AN30" s="43">
        <f>IF($C30="(1,2) DG 24:0",('Données brutes POS (Area)'!AM30/('Données brutes POS (Area)'!AM$3+'Données brutes POS (Area)'!AM$17)*50),IF($C30="CAR d3-18:1",('Données brutes POS (Area)'!AM28/('Données brutes POS (Area)'!AM$28)*7.5)))</f>
        <v>0.96554239468195391</v>
      </c>
      <c r="AO30" s="43">
        <f>IF($C30="(1,2) DG 24:0",('Données brutes POS (Area)'!AN30/('Données brutes POS (Area)'!AN$3+'Données brutes POS (Area)'!AN$17)*50),IF($C30="CAR d3-18:1",('Données brutes POS (Area)'!AN28/('Données brutes POS (Area)'!AN$28)*7.5)))</f>
        <v>1.0821383916536658</v>
      </c>
      <c r="AP30" s="43">
        <f>IF($C30="(1,2) DG 24:0",('Données brutes POS (Area)'!AO30/('Données brutes POS (Area)'!AO$3+'Données brutes POS (Area)'!AO$17)*50),IF($C30="CAR d3-18:1",('Données brutes POS (Area)'!AO28/('Données brutes POS (Area)'!AO$28)*7.5)))</f>
        <v>0.70192300658596618</v>
      </c>
      <c r="AQ30" s="43">
        <f>IF($C30="(1,2) DG 24:0",('Données brutes POS (Area)'!AP30/('Données brutes POS (Area)'!AP$3+'Données brutes POS (Area)'!AP$17)*50),IF($C30="CAR d3-18:1",('Données brutes POS (Area)'!AP28/('Données brutes POS (Area)'!AP$28)*7.5)))</f>
        <v>2.1112910033812775</v>
      </c>
      <c r="AR30" s="43">
        <f>IF($C30="(1,2) DG 24:0",('Données brutes POS (Area)'!AQ30/('Données brutes POS (Area)'!AQ$3+'Données brutes POS (Area)'!AQ$17)*50),IF($C30="CAR d3-18:1",('Données brutes POS (Area)'!AQ28/('Données brutes POS (Area)'!AQ$28)*7.5)))</f>
        <v>3.5553507244767939</v>
      </c>
      <c r="AS30" s="43">
        <f>IF($C30="(1,2) DG 24:0",('Données brutes POS (Area)'!AR30/('Données brutes POS (Area)'!AR$3+'Données brutes POS (Area)'!AR$17)*50),IF($C30="CAR d3-18:1",('Données brutes POS (Area)'!AR28/('Données brutes POS (Area)'!AR$28)*7.5)))</f>
        <v>0.77188133628112987</v>
      </c>
      <c r="AT30" s="43">
        <f>IF($C30="(1,2) DG 24:0",('Données brutes POS (Area)'!AS30/('Données brutes POS (Area)'!AS$3+'Données brutes POS (Area)'!AS$17)*50),IF($C30="CAR d3-18:1",('Données brutes POS (Area)'!AS28/('Données brutes POS (Area)'!AS$28)*7.5)))</f>
        <v>1.7011742776970757</v>
      </c>
      <c r="AU30" s="43">
        <f>IF($C30="(1,2) DG 24:0",('Données brutes POS (Area)'!AT30/('Données brutes POS (Area)'!AT$3+'Données brutes POS (Area)'!AT$17)*50),IF($C30="CAR d3-18:1",('Données brutes POS (Area)'!AT28/('Données brutes POS (Area)'!AT$28)*7.5)))</f>
        <v>0.97873923708048527</v>
      </c>
      <c r="AV30" s="43">
        <f>IF($C30="(1,2) DG 24:0",('Données brutes POS (Area)'!AU30/('Données brutes POS (Area)'!AU$3+'Données brutes POS (Area)'!AU$17)*50),IF($C30="CAR d3-18:1",('Données brutes POS (Area)'!AU28/('Données brutes POS (Area)'!AU$28)*7.5)))</f>
        <v>0.79815492327218185</v>
      </c>
      <c r="AW30" s="43">
        <f>IF($C30="(1,2) DG 24:0",('Données brutes POS (Area)'!AV30/('Données brutes POS (Area)'!AV$3+'Données brutes POS (Area)'!AV$17)*50),IF($C30="CAR d3-18:1",('Données brutes POS (Area)'!AV28/('Données brutes POS (Area)'!AV$28)*7.5)))</f>
        <v>1.1195806126021948</v>
      </c>
      <c r="AX30" s="43">
        <f>IF($C30="(1,2) DG 24:0",('Données brutes POS (Area)'!AW30/('Données brutes POS (Area)'!AW$3+'Données brutes POS (Area)'!AW$17)*50),IF($C30="CAR d3-18:1",('Données brutes POS (Area)'!AW28/('Données brutes POS (Area)'!AW$28)*7.5)))</f>
        <v>0.51209077154252958</v>
      </c>
      <c r="AY30" s="43">
        <f>IF($C30="(1,2) DG 24:0",('Données brutes POS (Area)'!AX30/('Données brutes POS (Area)'!AX$3+'Données brutes POS (Area)'!AX$17)*50),IF($C30="CAR d3-18:1",('Données brutes POS (Area)'!AX28/('Données brutes POS (Area)'!AX$28)*7.5)))</f>
        <v>2.4767980636457549</v>
      </c>
      <c r="AZ30" s="43">
        <f>IF($C30="(1,2) DG 24:0",('Données brutes POS (Area)'!AY30/('Données brutes POS (Area)'!AY$3+'Données brutes POS (Area)'!AY$17)*50),IF($C30="CAR d3-18:1",('Données brutes POS (Area)'!AY28/('Données brutes POS (Area)'!AY$28)*7.5)))</f>
        <v>5.6580401839611358</v>
      </c>
      <c r="BA30" s="43">
        <f>IF($C30="(1,2) DG 24:0",('Données brutes POS (Area)'!AZ30/('Données brutes POS (Area)'!AZ$3+'Données brutes POS (Area)'!AZ$17)*50),IF($C30="CAR d3-18:1",('Données brutes POS (Area)'!AZ28/('Données brutes POS (Area)'!AZ$28)*7.5)))</f>
        <v>1.9903327053688333</v>
      </c>
      <c r="BB30" s="43">
        <f>IF($C30="(1,2) DG 24:0",('Données brutes POS (Area)'!BA30/('Données brutes POS (Area)'!BA$3+'Données brutes POS (Area)'!BA$17)*50),IF($C30="CAR d3-18:1",('Données brutes POS (Area)'!BA28/('Données brutes POS (Area)'!BA$28)*7.5)))</f>
        <v>2.0527257575088624</v>
      </c>
      <c r="BC30" s="43">
        <f>IF($C30="(1,2) DG 24:0",('Données brutes POS (Area)'!BB30/('Données brutes POS (Area)'!BB$3+'Données brutes POS (Area)'!BB$17)*50),IF($C30="CAR d3-18:1",('Données brutes POS (Area)'!BB28/('Données brutes POS (Area)'!BB$28)*7.5)))</f>
        <v>1.6890338803530143</v>
      </c>
      <c r="BD30" s="43">
        <f>IF($C30="(1,2) DG 24:0",('Données brutes POS (Area)'!BC30/('Données brutes POS (Area)'!BC$3+'Données brutes POS (Area)'!BC$17)*50),IF($C30="CAR d3-18:1",('Données brutes POS (Area)'!BC28/('Données brutes POS (Area)'!BC$28)*7.5)))</f>
        <v>2.9473295665400694</v>
      </c>
      <c r="BE30" s="43">
        <f>IF($C30="(1,2) DG 24:0",('Données brutes POS (Area)'!BD30/('Données brutes POS (Area)'!BD$3+'Données brutes POS (Area)'!BD$17)*50),IF($C30="CAR d3-18:1",('Données brutes POS (Area)'!BD28/('Données brutes POS (Area)'!BD$28)*7.5)))</f>
        <v>0.78650522222149677</v>
      </c>
      <c r="BF30" s="43">
        <f>IF($C30="(1,2) DG 24:0",('Données brutes POS (Area)'!BE30/('Données brutes POS (Area)'!BE$3+'Données brutes POS (Area)'!BE$17)*50),IF($C30="CAR d3-18:1",('Données brutes POS (Area)'!BE28/('Données brutes POS (Area)'!BE$28)*7.5)))</f>
        <v>0.61594365094526715</v>
      </c>
      <c r="BG30" s="43">
        <f>IF($C30="(1,2) DG 24:0",('Données brutes POS (Area)'!BF30/('Données brutes POS (Area)'!BF$3+'Données brutes POS (Area)'!BF$17)*50),IF($C30="CAR d3-18:1",('Données brutes POS (Area)'!BF28/('Données brutes POS (Area)'!BF$28)*7.5)))</f>
        <v>1.6163774611021178</v>
      </c>
      <c r="BH30" s="43">
        <f>IF($C30="(1,2) DG 24:0",('Données brutes POS (Area)'!BG30/('Données brutes POS (Area)'!BG$3+'Données brutes POS (Area)'!BG$17)*50),IF($C30="CAR d3-18:1",('Données brutes POS (Area)'!BG28/('Données brutes POS (Area)'!BG$28)*7.5)))</f>
        <v>0.844380079923158</v>
      </c>
      <c r="BI30" s="43">
        <f>IF($C30="(1,2) DG 24:0",('Données brutes POS (Area)'!BH30/('Données brutes POS (Area)'!BH$3+'Données brutes POS (Area)'!BH$17)*50),IF($C30="CAR d3-18:1",('Données brutes POS (Area)'!BH28/('Données brutes POS (Area)'!BH$28)*7.5)))</f>
        <v>2.4548452163415946</v>
      </c>
      <c r="BJ30" s="43">
        <f>IF($C30="(1,2) DG 24:0",('Données brutes POS (Area)'!BI30/('Données brutes POS (Area)'!BI$3+'Données brutes POS (Area)'!BI$17)*50),IF($C30="CAR d3-18:1",('Données brutes POS (Area)'!BI28/('Données brutes POS (Area)'!BI$28)*7.5)))</f>
        <v>2.1830845261748215</v>
      </c>
      <c r="BK30" s="43">
        <f>IF($C30="(1,2) DG 24:0",('Données brutes POS (Area)'!BJ30/('Données brutes POS (Area)'!BJ$3+'Données brutes POS (Area)'!BJ$17)*50),IF($C30="CAR d3-18:1",('Données brutes POS (Area)'!BJ28/('Données brutes POS (Area)'!BJ$28)*7.5)))</f>
        <v>13.445178315239072</v>
      </c>
      <c r="BL30" s="43">
        <f>IF($C30="(1,2) DG 24:0",('Données brutes POS (Area)'!BK30/('Données brutes POS (Area)'!BK$3+'Données brutes POS (Area)'!BK$17)*50),IF($C30="CAR d3-18:1",('Données brutes POS (Area)'!BK28/('Données brutes POS (Area)'!BK$28)*7.5)))</f>
        <v>2.2978518287881551</v>
      </c>
      <c r="BM30" s="43">
        <f>IF($C30="(1,2) DG 24:0",('Données brutes POS (Area)'!BL30/('Données brutes POS (Area)'!BL$3+'Données brutes POS (Area)'!BL$17)*50),IF($C30="CAR d3-18:1",('Données brutes POS (Area)'!BL28/('Données brutes POS (Area)'!BL$28)*7.5)))</f>
        <v>4.3455875378204407</v>
      </c>
      <c r="BN30" s="43">
        <f>IF($C30="(1,2) DG 24:0",('Données brutes POS (Area)'!BM30/('Données brutes POS (Area)'!BM$3+'Données brutes POS (Area)'!BM$17)*50),IF($C30="CAR d3-18:1",('Données brutes POS (Area)'!BM28/('Données brutes POS (Area)'!BM$28)*7.5)))</f>
        <v>0.60208910845364028</v>
      </c>
      <c r="BO30" s="43">
        <f>IF($C30="(1,2) DG 24:0",('Données brutes POS (Area)'!BN30/('Données brutes POS (Area)'!BN$3+'Données brutes POS (Area)'!BN$17)*50),IF($C30="CAR d3-18:1",('Données brutes POS (Area)'!BN28/('Données brutes POS (Area)'!BN$28)*7.5)))</f>
        <v>1.4800401335332334</v>
      </c>
      <c r="BP30" s="43">
        <f>IF($C30="(1,2) DG 24:0",('Données brutes POS (Area)'!BO30/('Données brutes POS (Area)'!BO$3+'Données brutes POS (Area)'!BO$17)*50),IF($C30="CAR d3-18:1",('Données brutes POS (Area)'!BO28/('Données brutes POS (Area)'!BO$28)*7.5)))</f>
        <v>1.0138946187503499</v>
      </c>
      <c r="BQ30" s="43">
        <f>IF($C30="(1,2) DG 24:0",('Données brutes POS (Area)'!BP30/('Données brutes POS (Area)'!BP$3+'Données brutes POS (Area)'!BP$17)*50),IF($C30="CAR d3-18:1",('Données brutes POS (Area)'!BP28/('Données brutes POS (Area)'!BP$28)*7.5)))</f>
        <v>2.2887942191695632</v>
      </c>
    </row>
    <row r="31" spans="1:69" x14ac:dyDescent="0.25">
      <c r="A31" s="11" t="s">
        <v>3</v>
      </c>
      <c r="B31" s="11" t="s">
        <v>152</v>
      </c>
      <c r="C31" s="12" t="s">
        <v>2</v>
      </c>
      <c r="D31" s="44">
        <f>IF($C31="(1,2) DG 24:0",('Données brutes POS (Area)'!C31/('Données brutes POS (Area)'!C$3+'Données brutes POS (Area)'!C$17)*50),IF($C31="CAR d3-18:1",('Données brutes POS (Area)'!C29/('Données brutes POS (Area)'!C$28)*7.5)))</f>
        <v>6.7673494659718267E-2</v>
      </c>
      <c r="E31" s="44" t="s">
        <v>326</v>
      </c>
      <c r="F31" s="44" t="s">
        <v>326</v>
      </c>
      <c r="G31" s="44">
        <f>IF($C31="(1,2) DG 24:0",('Données brutes POS (Area)'!F31/('Données brutes POS (Area)'!F$3+'Données brutes POS (Area)'!F$17)*50),IF($C31="CAR d3-18:1",('Données brutes POS (Area)'!F29/('Données brutes POS (Area)'!F$28)*7.5)))</f>
        <v>4.3813217860727227E-2</v>
      </c>
      <c r="H31" s="44" t="s">
        <v>326</v>
      </c>
      <c r="I31" s="44">
        <f>IF($C31="(1,2) DG 24:0",('Données brutes POS (Area)'!H31/('Données brutes POS (Area)'!H$3+'Données brutes POS (Area)'!H$17)*50),IF($C31="CAR d3-18:1",('Données brutes POS (Area)'!H29/('Données brutes POS (Area)'!H$28)*7.5)))</f>
        <v>2.9092040855573629E-2</v>
      </c>
      <c r="J31" s="44">
        <f>IF($C31="(1,2) DG 24:0",('Données brutes POS (Area)'!I31/('Données brutes POS (Area)'!I$3+'Données brutes POS (Area)'!I$17)*50),IF($C31="CAR d3-18:1",('Données brutes POS (Area)'!I29/('Données brutes POS (Area)'!I$28)*7.5)))</f>
        <v>3.3521834998981558E-2</v>
      </c>
      <c r="K31" s="44" t="s">
        <v>326</v>
      </c>
      <c r="L31" s="44" t="s">
        <v>326</v>
      </c>
      <c r="M31" s="44" t="s">
        <v>326</v>
      </c>
      <c r="N31" s="44" t="s">
        <v>326</v>
      </c>
      <c r="O31" s="44" t="s">
        <v>326</v>
      </c>
      <c r="P31" s="44">
        <f>IF($C31="(1,2) DG 24:0",('Données brutes POS (Area)'!O31/('Données brutes POS (Area)'!O$3+'Données brutes POS (Area)'!O$17)*50),IF($C31="CAR d3-18:1",('Données brutes POS (Area)'!O29/('Données brutes POS (Area)'!O$28)*7.5)))</f>
        <v>4.931067676669585E-2</v>
      </c>
      <c r="Q31" s="44" t="s">
        <v>326</v>
      </c>
      <c r="R31" s="44" t="s">
        <v>326</v>
      </c>
      <c r="S31" s="44" t="s">
        <v>326</v>
      </c>
      <c r="T31" s="44">
        <f>IF($C31="(1,2) DG 24:0",('Données brutes POS (Area)'!S31/('Données brutes POS (Area)'!S$3+'Données brutes POS (Area)'!S$17)*50),IF($C31="CAR d3-18:1",('Données brutes POS (Area)'!S29/('Données brutes POS (Area)'!S$28)*7.5)))</f>
        <v>2.5650620203881529E-2</v>
      </c>
      <c r="U31" s="44" t="s">
        <v>326</v>
      </c>
      <c r="V31" s="44">
        <f>IF($C31="(1,2) DG 24:0",('Données brutes POS (Area)'!U31/('Données brutes POS (Area)'!U$3+'Données brutes POS (Area)'!U$17)*50),IF($C31="CAR d3-18:1",('Données brutes POS (Area)'!U29/('Données brutes POS (Area)'!U$28)*7.5)))</f>
        <v>6.6551414796776398E-2</v>
      </c>
      <c r="W31" s="44" t="s">
        <v>326</v>
      </c>
      <c r="X31" s="44">
        <f>IF($C31="(1,2) DG 24:0",('Données brutes POS (Area)'!W31/('Données brutes POS (Area)'!W$3+'Données brutes POS (Area)'!W$17)*50),IF($C31="CAR d3-18:1",('Données brutes POS (Area)'!W29/('Données brutes POS (Area)'!W$28)*7.5)))</f>
        <v>6.6361122938266723E-2</v>
      </c>
      <c r="Y31" s="44" t="s">
        <v>326</v>
      </c>
      <c r="Z31" s="44">
        <f>IF($C31="(1,2) DG 24:0",('Données brutes POS (Area)'!Y31/('Données brutes POS (Area)'!Y$3+'Données brutes POS (Area)'!Y$17)*50),IF($C31="CAR d3-18:1",('Données brutes POS (Area)'!Y29/('Données brutes POS (Area)'!Y$28)*7.5)))</f>
        <v>5.0595743202653011E-2</v>
      </c>
      <c r="AA31" s="44">
        <f>IF($C31="(1,2) DG 24:0",('Données brutes POS (Area)'!Z31/('Données brutes POS (Area)'!Z$3+'Données brutes POS (Area)'!Z$17)*50),IF($C31="CAR d3-18:1",('Données brutes POS (Area)'!Z29/('Données brutes POS (Area)'!Z$28)*7.5)))</f>
        <v>3.4831655272659107E-2</v>
      </c>
      <c r="AB31" s="44" t="s">
        <v>326</v>
      </c>
      <c r="AC31" s="44">
        <f>IF($C31="(1,2) DG 24:0",('Données brutes POS (Area)'!AB31/('Données brutes POS (Area)'!AB$3+'Données brutes POS (Area)'!AB$17)*50),IF($C31="CAR d3-18:1",('Données brutes POS (Area)'!AB29/('Données brutes POS (Area)'!AB$28)*7.5)))</f>
        <v>6.4813463882618272E-2</v>
      </c>
      <c r="AD31" s="44" t="s">
        <v>326</v>
      </c>
      <c r="AE31" s="44">
        <f>IF($C31="(1,2) DG 24:0",('Données brutes POS (Area)'!AD31/('Données brutes POS (Area)'!AD$3+'Données brutes POS (Area)'!AD$17)*50),IF($C31="CAR d3-18:1",('Données brutes POS (Area)'!AD29/('Données brutes POS (Area)'!AD$28)*7.5)))</f>
        <v>9.2899853068035013E-2</v>
      </c>
      <c r="AF31" s="44">
        <f>IF($C31="(1,2) DG 24:0",('Données brutes POS (Area)'!AE31/('Données brutes POS (Area)'!AE$3+'Données brutes POS (Area)'!AE$17)*50),IF($C31="CAR d3-18:1",('Données brutes POS (Area)'!AE29/('Données brutes POS (Area)'!AE$28)*7.5)))</f>
        <v>0.10430991804722728</v>
      </c>
      <c r="AG31" s="44" t="s">
        <v>326</v>
      </c>
      <c r="AH31" s="44" t="s">
        <v>326</v>
      </c>
      <c r="AI31" s="44">
        <f>IF($C31="(1,2) DG 24:0",('Données brutes POS (Area)'!AH31/('Données brutes POS (Area)'!AH$3+'Données brutes POS (Area)'!AH$17)*50),IF($C31="CAR d3-18:1",('Données brutes POS (Area)'!AH29/('Données brutes POS (Area)'!AH$28)*7.5)))</f>
        <v>5.7048118862904118E-2</v>
      </c>
      <c r="AJ31" s="44" t="s">
        <v>326</v>
      </c>
      <c r="AK31" s="44" t="s">
        <v>326</v>
      </c>
      <c r="AL31" s="44">
        <f>IF($C31="(1,2) DG 24:0",('Données brutes POS (Area)'!AK31/('Données brutes POS (Area)'!AK$3+'Données brutes POS (Area)'!AK$17)*50),IF($C31="CAR d3-18:1",('Données brutes POS (Area)'!AK29/('Données brutes POS (Area)'!AK$28)*7.5)))</f>
        <v>4.0669454656879572E-2</v>
      </c>
      <c r="AM31" s="44">
        <f>IF($C31="(1,2) DG 24:0",('Données brutes POS (Area)'!AL31/('Données brutes POS (Area)'!AL$3+'Données brutes POS (Area)'!AL$17)*50),IF($C31="CAR d3-18:1",('Données brutes POS (Area)'!AL29/('Données brutes POS (Area)'!AL$28)*7.5)))</f>
        <v>7.3237856700093446E-2</v>
      </c>
      <c r="AN31" s="44">
        <f>IF($C31="(1,2) DG 24:0",('Données brutes POS (Area)'!AM31/('Données brutes POS (Area)'!AM$3+'Données brutes POS (Area)'!AM$17)*50),IF($C31="CAR d3-18:1",('Données brutes POS (Area)'!AM29/('Données brutes POS (Area)'!AM$28)*7.5)))</f>
        <v>4.1421061749995901E-2</v>
      </c>
      <c r="AO31" s="44" t="s">
        <v>326</v>
      </c>
      <c r="AP31" s="44">
        <f>IF($C31="(1,2) DG 24:0",('Données brutes POS (Area)'!AO31/('Données brutes POS (Area)'!AO$3+'Données brutes POS (Area)'!AO$17)*50),IF($C31="CAR d3-18:1",('Données brutes POS (Area)'!AO29/('Données brutes POS (Area)'!AO$28)*7.5)))</f>
        <v>4.1282077990209241E-2</v>
      </c>
      <c r="AQ31" s="44">
        <f>IF($C31="(1,2) DG 24:0",('Données brutes POS (Area)'!AP31/('Données brutes POS (Area)'!AP$3+'Données brutes POS (Area)'!AP$17)*50),IF($C31="CAR d3-18:1",('Données brutes POS (Area)'!AP29/('Données brutes POS (Area)'!AP$28)*7.5)))</f>
        <v>0.23006303081046753</v>
      </c>
      <c r="AR31" s="44">
        <f>IF($C31="(1,2) DG 24:0",('Données brutes POS (Area)'!AQ31/('Données brutes POS (Area)'!AQ$3+'Données brutes POS (Area)'!AQ$17)*50),IF($C31="CAR d3-18:1",('Données brutes POS (Area)'!AQ29/('Données brutes POS (Area)'!AQ$28)*7.5)))</f>
        <v>0.18497698634871454</v>
      </c>
      <c r="AS31" s="44">
        <f>IF($C31="(1,2) DG 24:0",('Données brutes POS (Area)'!AR31/('Données brutes POS (Area)'!AR$3+'Données brutes POS (Area)'!AR$17)*50),IF($C31="CAR d3-18:1",('Données brutes POS (Area)'!AR29/('Données brutes POS (Area)'!AR$28)*7.5)))</f>
        <v>7.1366017227958697E-2</v>
      </c>
      <c r="AT31" s="44">
        <f>IF($C31="(1,2) DG 24:0",('Données brutes POS (Area)'!AS31/('Données brutes POS (Area)'!AS$3+'Données brutes POS (Area)'!AS$17)*50),IF($C31="CAR d3-18:1",('Données brutes POS (Area)'!AS29/('Données brutes POS (Area)'!AS$28)*7.5)))</f>
        <v>8.3543024847404612E-2</v>
      </c>
      <c r="AU31" s="44">
        <f>IF($C31="(1,2) DG 24:0",('Données brutes POS (Area)'!AT31/('Données brutes POS (Area)'!AT$3+'Données brutes POS (Area)'!AT$17)*50),IF($C31="CAR d3-18:1",('Données brutes POS (Area)'!AT29/('Données brutes POS (Area)'!AT$28)*7.5)))</f>
        <v>8.2454859104067524E-2</v>
      </c>
      <c r="AV31" s="44">
        <f>IF($C31="(1,2) DG 24:0",('Données brutes POS (Area)'!AU31/('Données brutes POS (Area)'!AU$3+'Données brutes POS (Area)'!AU$17)*50),IF($C31="CAR d3-18:1",('Données brutes POS (Area)'!AU29/('Données brutes POS (Area)'!AU$28)*7.5)))</f>
        <v>6.6108624362991877E-2</v>
      </c>
      <c r="AW31" s="44">
        <f>IF($C31="(1,2) DG 24:0",('Données brutes POS (Area)'!AV31/('Données brutes POS (Area)'!AV$3+'Données brutes POS (Area)'!AV$17)*50),IF($C31="CAR d3-18:1",('Données brutes POS (Area)'!AV29/('Données brutes POS (Area)'!AV$28)*7.5)))</f>
        <v>0.10964083481544834</v>
      </c>
      <c r="AX31" s="44">
        <f>IF($C31="(1,2) DG 24:0",('Données brutes POS (Area)'!AW31/('Données brutes POS (Area)'!AW$3+'Données brutes POS (Area)'!AW$17)*50),IF($C31="CAR d3-18:1",('Données brutes POS (Area)'!AW29/('Données brutes POS (Area)'!AW$28)*7.5)))</f>
        <v>4.8095250667615691E-2</v>
      </c>
      <c r="AY31" s="44">
        <f>IF($C31="(1,2) DG 24:0",('Données brutes POS (Area)'!AX31/('Données brutes POS (Area)'!AX$3+'Données brutes POS (Area)'!AX$17)*50),IF($C31="CAR d3-18:1",('Données brutes POS (Area)'!AX29/('Données brutes POS (Area)'!AX$28)*7.5)))</f>
        <v>0.22732087614525187</v>
      </c>
      <c r="AZ31" s="44">
        <f>IF($C31="(1,2) DG 24:0",('Données brutes POS (Area)'!AY31/('Données brutes POS (Area)'!AY$3+'Données brutes POS (Area)'!AY$17)*50),IF($C31="CAR d3-18:1",('Données brutes POS (Area)'!AY29/('Données brutes POS (Area)'!AY$28)*7.5)))</f>
        <v>0.32656329943908768</v>
      </c>
      <c r="BA31" s="44">
        <f>IF($C31="(1,2) DG 24:0",('Données brutes POS (Area)'!AZ31/('Données brutes POS (Area)'!AZ$3+'Données brutes POS (Area)'!AZ$17)*50),IF($C31="CAR d3-18:1",('Données brutes POS (Area)'!AZ29/('Données brutes POS (Area)'!AZ$28)*7.5)))</f>
        <v>0.1015726996098926</v>
      </c>
      <c r="BB31" s="44">
        <f>IF($C31="(1,2) DG 24:0",('Données brutes POS (Area)'!BA31/('Données brutes POS (Area)'!BA$3+'Données brutes POS (Area)'!BA$17)*50),IF($C31="CAR d3-18:1",('Données brutes POS (Area)'!BA29/('Données brutes POS (Area)'!BA$28)*7.5)))</f>
        <v>0.10139767063633187</v>
      </c>
      <c r="BC31" s="44">
        <f>IF($C31="(1,2) DG 24:0",('Données brutes POS (Area)'!BB31/('Données brutes POS (Area)'!BB$3+'Données brutes POS (Area)'!BB$17)*50),IF($C31="CAR d3-18:1",('Données brutes POS (Area)'!BB29/('Données brutes POS (Area)'!BB$28)*7.5)))</f>
        <v>0.18208443297587029</v>
      </c>
      <c r="BD31" s="44">
        <f>IF($C31="(1,2) DG 24:0",('Données brutes POS (Area)'!BC31/('Données brutes POS (Area)'!BC$3+'Données brutes POS (Area)'!BC$17)*50),IF($C31="CAR d3-18:1",('Données brutes POS (Area)'!BC29/('Données brutes POS (Area)'!BC$28)*7.5)))</f>
        <v>0.22567267106533101</v>
      </c>
      <c r="BE31" s="44">
        <f>IF($C31="(1,2) DG 24:0",('Données brutes POS (Area)'!BD31/('Données brutes POS (Area)'!BD$3+'Données brutes POS (Area)'!BD$17)*50),IF($C31="CAR d3-18:1",('Données brutes POS (Area)'!BD29/('Données brutes POS (Area)'!BD$28)*7.5)))</f>
        <v>7.7796831844040001E-2</v>
      </c>
      <c r="BF31" s="44" t="s">
        <v>326</v>
      </c>
      <c r="BG31" s="44">
        <f>IF($C31="(1,2) DG 24:0",('Données brutes POS (Area)'!BF31/('Données brutes POS (Area)'!BF$3+'Données brutes POS (Area)'!BF$17)*50),IF($C31="CAR d3-18:1",('Données brutes POS (Area)'!BF29/('Données brutes POS (Area)'!BF$28)*7.5)))</f>
        <v>9.7395784920308245E-2</v>
      </c>
      <c r="BH31" s="44" t="s">
        <v>326</v>
      </c>
      <c r="BI31" s="44">
        <f>IF($C31="(1,2) DG 24:0",('Données brutes POS (Area)'!BH31/('Données brutes POS (Area)'!BH$3+'Données brutes POS (Area)'!BH$17)*50),IF($C31="CAR d3-18:1",('Données brutes POS (Area)'!BH29/('Données brutes POS (Area)'!BH$28)*7.5)))</f>
        <v>5.897461280424058E-2</v>
      </c>
      <c r="BJ31" s="44">
        <f>IF($C31="(1,2) DG 24:0",('Données brutes POS (Area)'!BI31/('Données brutes POS (Area)'!BI$3+'Données brutes POS (Area)'!BI$17)*50),IF($C31="CAR d3-18:1",('Données brutes POS (Area)'!BI29/('Données brutes POS (Area)'!BI$28)*7.5)))</f>
        <v>0.1773009749179365</v>
      </c>
      <c r="BK31" s="44">
        <f>IF($C31="(1,2) DG 24:0",('Données brutes POS (Area)'!BJ31/('Données brutes POS (Area)'!BJ$3+'Données brutes POS (Area)'!BJ$17)*50),IF($C31="CAR d3-18:1",('Données brutes POS (Area)'!BJ29/('Données brutes POS (Area)'!BJ$28)*7.5)))</f>
        <v>0.91209259147102661</v>
      </c>
      <c r="BL31" s="44">
        <f>IF($C31="(1,2) DG 24:0",('Données brutes POS (Area)'!BK31/('Données brutes POS (Area)'!BK$3+'Données brutes POS (Area)'!BK$17)*50),IF($C31="CAR d3-18:1",('Données brutes POS (Area)'!BK29/('Données brutes POS (Area)'!BK$28)*7.5)))</f>
        <v>0.19021865455796175</v>
      </c>
      <c r="BM31" s="44">
        <f>IF($C31="(1,2) DG 24:0",('Données brutes POS (Area)'!BL31/('Données brutes POS (Area)'!BL$3+'Données brutes POS (Area)'!BL$17)*50),IF($C31="CAR d3-18:1",('Données brutes POS (Area)'!BL29/('Données brutes POS (Area)'!BL$28)*7.5)))</f>
        <v>0.39856346867555509</v>
      </c>
      <c r="BN31" s="44">
        <f>IF($C31="(1,2) DG 24:0",('Données brutes POS (Area)'!BM31/('Données brutes POS (Area)'!BM$3+'Données brutes POS (Area)'!BM$17)*50),IF($C31="CAR d3-18:1",('Données brutes POS (Area)'!BM29/('Données brutes POS (Area)'!BM$28)*7.5)))</f>
        <v>4.69619095063145E-2</v>
      </c>
      <c r="BO31" s="44">
        <f>IF($C31="(1,2) DG 24:0",('Données brutes POS (Area)'!BN31/('Données brutes POS (Area)'!BN$3+'Données brutes POS (Area)'!BN$17)*50),IF($C31="CAR d3-18:1",('Données brutes POS (Area)'!BN29/('Données brutes POS (Area)'!BN$28)*7.5)))</f>
        <v>6.9062620568682176E-2</v>
      </c>
      <c r="BP31" s="44">
        <f>IF($C31="(1,2) DG 24:0",('Données brutes POS (Area)'!BO31/('Données brutes POS (Area)'!BO$3+'Données brutes POS (Area)'!BO$17)*50),IF($C31="CAR d3-18:1",('Données brutes POS (Area)'!BO29/('Données brutes POS (Area)'!BO$28)*7.5)))</f>
        <v>5.3083015096361305E-2</v>
      </c>
      <c r="BQ31" s="44">
        <f>IF($C31="(1,2) DG 24:0",('Données brutes POS (Area)'!BP31/('Données brutes POS (Area)'!BP$3+'Données brutes POS (Area)'!BP$17)*50),IF($C31="CAR d3-18:1",('Données brutes POS (Area)'!BP29/('Données brutes POS (Area)'!BP$28)*7.5)))</f>
        <v>0.1899661607915748</v>
      </c>
    </row>
    <row r="32" spans="1:69" x14ac:dyDescent="0.25">
      <c r="A32" s="9" t="s">
        <v>3</v>
      </c>
      <c r="B32" s="9" t="s">
        <v>153</v>
      </c>
      <c r="C32" s="10" t="s">
        <v>2</v>
      </c>
      <c r="D32" s="43">
        <f>IF($C32="(1,2) DG 24:0",('Données brutes POS (Area)'!C32/('Données brutes POS (Area)'!C$3+'Données brutes POS (Area)'!C$17)*50),IF($C32="CAR d3-18:1",('Données brutes POS (Area)'!C30/('Données brutes POS (Area)'!C$28)*7.5)))</f>
        <v>0.27083470925132863</v>
      </c>
      <c r="E32" s="43">
        <f>IF($C32="(1,2) DG 24:0",('Données brutes POS (Area)'!D32/('Données brutes POS (Area)'!D$3+'Données brutes POS (Area)'!D$17)*50),IF($C32="CAR d3-18:1",('Données brutes POS (Area)'!D30/('Données brutes POS (Area)'!D$28)*7.5)))</f>
        <v>5.9477815819426003E-2</v>
      </c>
      <c r="F32" s="43">
        <f>IF($C32="(1,2) DG 24:0",('Données brutes POS (Area)'!E32/('Données brutes POS (Area)'!E$3+'Données brutes POS (Area)'!E$17)*50),IF($C32="CAR d3-18:1",('Données brutes POS (Area)'!E30/('Données brutes POS (Area)'!E$28)*7.5)))</f>
        <v>0.11187263091485825</v>
      </c>
      <c r="G32" s="43">
        <f>IF($C32="(1,2) DG 24:0",('Données brutes POS (Area)'!F32/('Données brutes POS (Area)'!F$3+'Données brutes POS (Area)'!F$17)*50),IF($C32="CAR d3-18:1",('Données brutes POS (Area)'!F30/('Données brutes POS (Area)'!F$28)*7.5)))</f>
        <v>0.10978550069548126</v>
      </c>
      <c r="H32" s="43">
        <f>IF($C32="(1,2) DG 24:0",('Données brutes POS (Area)'!G32/('Données brutes POS (Area)'!G$3+'Données brutes POS (Area)'!G$17)*50),IF($C32="CAR d3-18:1",('Données brutes POS (Area)'!G30/('Données brutes POS (Area)'!G$28)*7.5)))</f>
        <v>8.3809220513736474E-2</v>
      </c>
      <c r="I32" s="43">
        <f>IF($C32="(1,2) DG 24:0",('Données brutes POS (Area)'!H32/('Données brutes POS (Area)'!H$3+'Données brutes POS (Area)'!H$17)*50),IF($C32="CAR d3-18:1",('Données brutes POS (Area)'!H30/('Données brutes POS (Area)'!H$28)*7.5)))</f>
        <v>4.766258778455415E-2</v>
      </c>
      <c r="J32" s="43">
        <f>IF($C32="(1,2) DG 24:0",('Données brutes POS (Area)'!I32/('Données brutes POS (Area)'!I$3+'Données brutes POS (Area)'!I$17)*50),IF($C32="CAR d3-18:1",('Données brutes POS (Area)'!I30/('Données brutes POS (Area)'!I$28)*7.5)))</f>
        <v>3.6492722330189707E-2</v>
      </c>
      <c r="K32" s="43" t="s">
        <v>326</v>
      </c>
      <c r="L32" s="43">
        <f>IF($C32="(1,2) DG 24:0",('Données brutes POS (Area)'!K32/('Données brutes POS (Area)'!K$3+'Données brutes POS (Area)'!K$17)*50),IF($C32="CAR d3-18:1",('Données brutes POS (Area)'!K30/('Données brutes POS (Area)'!K$28)*7.5)))</f>
        <v>6.6959255557485511E-2</v>
      </c>
      <c r="M32" s="43">
        <f>IF($C32="(1,2) DG 24:0",('Données brutes POS (Area)'!L32/('Données brutes POS (Area)'!L$3+'Données brutes POS (Area)'!L$17)*50),IF($C32="CAR d3-18:1",('Données brutes POS (Area)'!L30/('Données brutes POS (Area)'!L$28)*7.5)))</f>
        <v>5.330806313377217E-2</v>
      </c>
      <c r="N32" s="43">
        <f>IF($C32="(1,2) DG 24:0",('Données brutes POS (Area)'!M32/('Données brutes POS (Area)'!M$3+'Données brutes POS (Area)'!M$17)*50),IF($C32="CAR d3-18:1",('Données brutes POS (Area)'!M30/('Données brutes POS (Area)'!M$28)*7.5)))</f>
        <v>7.070177785611774E-2</v>
      </c>
      <c r="O32" s="43">
        <f>IF($C32="(1,2) DG 24:0",('Données brutes POS (Area)'!N32/('Données brutes POS (Area)'!N$3+'Données brutes POS (Area)'!N$17)*50),IF($C32="CAR d3-18:1",('Données brutes POS (Area)'!N30/('Données brutes POS (Area)'!N$28)*7.5)))</f>
        <v>3.7030794207434818E-2</v>
      </c>
      <c r="P32" s="43">
        <f>IF($C32="(1,2) DG 24:0",('Données brutes POS (Area)'!O32/('Données brutes POS (Area)'!O$3+'Données brutes POS (Area)'!O$17)*50),IF($C32="CAR d3-18:1",('Données brutes POS (Area)'!O30/('Données brutes POS (Area)'!O$28)*7.5)))</f>
        <v>7.5316575078945527E-2</v>
      </c>
      <c r="Q32" s="43">
        <f>IF($C32="(1,2) DG 24:0",('Données brutes POS (Area)'!P32/('Données brutes POS (Area)'!P$3+'Données brutes POS (Area)'!P$17)*50),IF($C32="CAR d3-18:1",('Données brutes POS (Area)'!P30/('Données brutes POS (Area)'!P$28)*7.5)))</f>
        <v>4.9418359507491925E-2</v>
      </c>
      <c r="R32" s="43">
        <f>IF($C32="(1,2) DG 24:0",('Données brutes POS (Area)'!Q32/('Données brutes POS (Area)'!Q$3+'Données brutes POS (Area)'!Q$17)*50),IF($C32="CAR d3-18:1",('Données brutes POS (Area)'!Q30/('Données brutes POS (Area)'!Q$28)*7.5)))</f>
        <v>7.4821807489256362E-2</v>
      </c>
      <c r="S32" s="43" t="s">
        <v>326</v>
      </c>
      <c r="T32" s="43">
        <f>IF($C32="(1,2) DG 24:0",('Données brutes POS (Area)'!S32/('Données brutes POS (Area)'!S$3+'Données brutes POS (Area)'!S$17)*50),IF($C32="CAR d3-18:1",('Données brutes POS (Area)'!S30/('Données brutes POS (Area)'!S$28)*7.5)))</f>
        <v>5.7598385062668525E-2</v>
      </c>
      <c r="U32" s="43" t="s">
        <v>326</v>
      </c>
      <c r="V32" s="43">
        <f>IF($C32="(1,2) DG 24:0",('Données brutes POS (Area)'!U32/('Données brutes POS (Area)'!U$3+'Données brutes POS (Area)'!U$17)*50),IF($C32="CAR d3-18:1",('Données brutes POS (Area)'!U30/('Données brutes POS (Area)'!U$28)*7.5)))</f>
        <v>6.8871299314665235E-2</v>
      </c>
      <c r="W32" s="43">
        <f>IF($C32="(1,2) DG 24:0",('Données brutes POS (Area)'!V32/('Données brutes POS (Area)'!V$3+'Données brutes POS (Area)'!V$17)*50),IF($C32="CAR d3-18:1",('Données brutes POS (Area)'!V30/('Données brutes POS (Area)'!V$28)*7.5)))</f>
        <v>6.5761962831698592E-2</v>
      </c>
      <c r="X32" s="43">
        <f>IF($C32="(1,2) DG 24:0",('Données brutes POS (Area)'!W32/('Données brutes POS (Area)'!W$3+'Données brutes POS (Area)'!W$17)*50),IF($C32="CAR d3-18:1",('Données brutes POS (Area)'!W30/('Données brutes POS (Area)'!W$28)*7.5)))</f>
        <v>9.1961358736765114E-2</v>
      </c>
      <c r="Y32" s="43" t="s">
        <v>326</v>
      </c>
      <c r="Z32" s="43">
        <f>IF($C32="(1,2) DG 24:0",('Données brutes POS (Area)'!Y32/('Données brutes POS (Area)'!Y$3+'Données brutes POS (Area)'!Y$17)*50),IF($C32="CAR d3-18:1",('Données brutes POS (Area)'!Y30/('Données brutes POS (Area)'!Y$28)*7.5)))</f>
        <v>4.3396561118738165E-2</v>
      </c>
      <c r="AA32" s="43">
        <f>IF($C32="(1,2) DG 24:0",('Données brutes POS (Area)'!Z32/('Données brutes POS (Area)'!Z$3+'Données brutes POS (Area)'!Z$17)*50),IF($C32="CAR d3-18:1",('Données brutes POS (Area)'!Z30/('Données brutes POS (Area)'!Z$28)*7.5)))</f>
        <v>5.0842148128534374E-2</v>
      </c>
      <c r="AB32" s="43">
        <f>IF($C32="(1,2) DG 24:0",('Données brutes POS (Area)'!AA32/('Données brutes POS (Area)'!AA$3+'Données brutes POS (Area)'!AA$17)*50),IF($C32="CAR d3-18:1",('Données brutes POS (Area)'!AA30/('Données brutes POS (Area)'!AA$28)*7.5)))</f>
        <v>9.7825769386723507E-2</v>
      </c>
      <c r="AC32" s="43">
        <f>IF($C32="(1,2) DG 24:0",('Données brutes POS (Area)'!AB32/('Données brutes POS (Area)'!AB$3+'Données brutes POS (Area)'!AB$17)*50),IF($C32="CAR d3-18:1",('Données brutes POS (Area)'!AB30/('Données brutes POS (Area)'!AB$28)*7.5)))</f>
        <v>0.15552044838080509</v>
      </c>
      <c r="AD32" s="43">
        <f>IF($C32="(1,2) DG 24:0",('Données brutes POS (Area)'!AC32/('Données brutes POS (Area)'!AC$3+'Données brutes POS (Area)'!AC$17)*50),IF($C32="CAR d3-18:1",('Données brutes POS (Area)'!AC30/('Données brutes POS (Area)'!AC$28)*7.5)))</f>
        <v>5.3035419167808205E-2</v>
      </c>
      <c r="AE32" s="43" t="s">
        <v>326</v>
      </c>
      <c r="AF32" s="43">
        <f>IF($C32="(1,2) DG 24:0",('Données brutes POS (Area)'!AE32/('Données brutes POS (Area)'!AE$3+'Données brutes POS (Area)'!AE$17)*50),IF($C32="CAR d3-18:1",('Données brutes POS (Area)'!AE30/('Données brutes POS (Area)'!AE$28)*7.5)))</f>
        <v>8.0825992012127146E-2</v>
      </c>
      <c r="AG32" s="43">
        <f>IF($C32="(1,2) DG 24:0",('Données brutes POS (Area)'!AF32/('Données brutes POS (Area)'!AF$3+'Données brutes POS (Area)'!AF$17)*50),IF($C32="CAR d3-18:1",('Données brutes POS (Area)'!AF30/('Données brutes POS (Area)'!AF$28)*7.5)))</f>
        <v>4.973535097006318E-2</v>
      </c>
      <c r="AH32" s="43">
        <f>IF($C32="(1,2) DG 24:0",('Données brutes POS (Area)'!AG32/('Données brutes POS (Area)'!AG$3+'Données brutes POS (Area)'!AG$17)*50),IF($C32="CAR d3-18:1",('Données brutes POS (Area)'!AG30/('Données brutes POS (Area)'!AG$28)*7.5)))</f>
        <v>4.4685081046585994E-2</v>
      </c>
      <c r="AI32" s="43">
        <f>IF($C32="(1,2) DG 24:0",('Données brutes POS (Area)'!AH32/('Données brutes POS (Area)'!AH$3+'Données brutes POS (Area)'!AH$17)*50),IF($C32="CAR d3-18:1",('Données brutes POS (Area)'!AH30/('Données brutes POS (Area)'!AH$28)*7.5)))</f>
        <v>0.14565514128579543</v>
      </c>
      <c r="AJ32" s="43" t="s">
        <v>326</v>
      </c>
      <c r="AK32" s="43" t="s">
        <v>326</v>
      </c>
      <c r="AL32" s="43" t="s">
        <v>326</v>
      </c>
      <c r="AM32" s="43">
        <f>IF($C32="(1,2) DG 24:0",('Données brutes POS (Area)'!AL32/('Données brutes POS (Area)'!AL$3+'Données brutes POS (Area)'!AL$17)*50),IF($C32="CAR d3-18:1",('Données brutes POS (Area)'!AL30/('Données brutes POS (Area)'!AL$28)*7.5)))</f>
        <v>9.1700439572195883E-2</v>
      </c>
      <c r="AN32" s="43">
        <f>IF($C32="(1,2) DG 24:0",('Données brutes POS (Area)'!AM32/('Données brutes POS (Area)'!AM$3+'Données brutes POS (Area)'!AM$17)*50),IF($C32="CAR d3-18:1",('Données brutes POS (Area)'!AM30/('Données brutes POS (Area)'!AM$28)*7.5)))</f>
        <v>8.6589663995105731E-2</v>
      </c>
      <c r="AO32" s="43">
        <f>IF($C32="(1,2) DG 24:0",('Données brutes POS (Area)'!AN32/('Données brutes POS (Area)'!AN$3+'Données brutes POS (Area)'!AN$17)*50),IF($C32="CAR d3-18:1",('Données brutes POS (Area)'!AN30/('Données brutes POS (Area)'!AN$28)*7.5)))</f>
        <v>9.2532136888470742E-2</v>
      </c>
      <c r="AP32" s="43">
        <f>IF($C32="(1,2) DG 24:0",('Données brutes POS (Area)'!AO32/('Données brutes POS (Area)'!AO$3+'Données brutes POS (Area)'!AO$17)*50),IF($C32="CAR d3-18:1",('Données brutes POS (Area)'!AO30/('Données brutes POS (Area)'!AO$28)*7.5)))</f>
        <v>9.1826918029419322E-2</v>
      </c>
      <c r="AQ32" s="43">
        <f>IF($C32="(1,2) DG 24:0",('Données brutes POS (Area)'!AP32/('Données brutes POS (Area)'!AP$3+'Données brutes POS (Area)'!AP$17)*50),IF($C32="CAR d3-18:1",('Données brutes POS (Area)'!AP30/('Données brutes POS (Area)'!AP$28)*7.5)))</f>
        <v>0.39641586811122625</v>
      </c>
      <c r="AR32" s="43">
        <f>IF($C32="(1,2) DG 24:0",('Données brutes POS (Area)'!AQ32/('Données brutes POS (Area)'!AQ$3+'Données brutes POS (Area)'!AQ$17)*50),IF($C32="CAR d3-18:1",('Données brutes POS (Area)'!AQ30/('Données brutes POS (Area)'!AQ$28)*7.5)))</f>
        <v>0.14543880786359961</v>
      </c>
      <c r="AS32" s="43">
        <f>IF($C32="(1,2) DG 24:0",('Données brutes POS (Area)'!AR32/('Données brutes POS (Area)'!AR$3+'Données brutes POS (Area)'!AR$17)*50),IF($C32="CAR d3-18:1",('Données brutes POS (Area)'!AR30/('Données brutes POS (Area)'!AR$28)*7.5)))</f>
        <v>0.12977194568753866</v>
      </c>
      <c r="AT32" s="43">
        <f>IF($C32="(1,2) DG 24:0",('Données brutes POS (Area)'!AS32/('Données brutes POS (Area)'!AS$3+'Données brutes POS (Area)'!AS$17)*50),IF($C32="CAR d3-18:1",('Données brutes POS (Area)'!AS30/('Données brutes POS (Area)'!AS$28)*7.5)))</f>
        <v>5.0053112319043247E-2</v>
      </c>
      <c r="AU32" s="43">
        <f>IF($C32="(1,2) DG 24:0",('Données brutes POS (Area)'!AT32/('Données brutes POS (Area)'!AT$3+'Données brutes POS (Area)'!AT$17)*50),IF($C32="CAR d3-18:1",('Données brutes POS (Area)'!AT30/('Données brutes POS (Area)'!AT$28)*7.5)))</f>
        <v>6.1117468247867006E-2</v>
      </c>
      <c r="AV32" s="43">
        <f>IF($C32="(1,2) DG 24:0",('Données brutes POS (Area)'!AU32/('Données brutes POS (Area)'!AU$3+'Données brutes POS (Area)'!AU$17)*50),IF($C32="CAR d3-18:1",('Données brutes POS (Area)'!AU30/('Données brutes POS (Area)'!AU$28)*7.5)))</f>
        <v>7.3994341704771163E-2</v>
      </c>
      <c r="AW32" s="43">
        <f>IF($C32="(1,2) DG 24:0",('Données brutes POS (Area)'!AV32/('Données brutes POS (Area)'!AV$3+'Données brutes POS (Area)'!AV$17)*50),IF($C32="CAR d3-18:1",('Données brutes POS (Area)'!AV30/('Données brutes POS (Area)'!AV$28)*7.5)))</f>
        <v>0.13388669105093362</v>
      </c>
      <c r="AX32" s="43">
        <f>IF($C32="(1,2) DG 24:0",('Données brutes POS (Area)'!AW32/('Données brutes POS (Area)'!AW$3+'Données brutes POS (Area)'!AW$17)*50),IF($C32="CAR d3-18:1",('Données brutes POS (Area)'!AW30/('Données brutes POS (Area)'!AW$28)*7.5)))</f>
        <v>9.917431585006907E-2</v>
      </c>
      <c r="AY32" s="43">
        <f>IF($C32="(1,2) DG 24:0",('Données brutes POS (Area)'!AX32/('Données brutes POS (Area)'!AX$3+'Données brutes POS (Area)'!AX$17)*50),IF($C32="CAR d3-18:1",('Données brutes POS (Area)'!AX30/('Données brutes POS (Area)'!AX$28)*7.5)))</f>
        <v>0.28071346667083658</v>
      </c>
      <c r="AZ32" s="43">
        <f>IF($C32="(1,2) DG 24:0",('Données brutes POS (Area)'!AY32/('Données brutes POS (Area)'!AY$3+'Données brutes POS (Area)'!AY$17)*50),IF($C32="CAR d3-18:1",('Données brutes POS (Area)'!AY30/('Données brutes POS (Area)'!AY$28)*7.5)))</f>
        <v>0.15700581611615055</v>
      </c>
      <c r="BA32" s="43">
        <f>IF($C32="(1,2) DG 24:0",('Données brutes POS (Area)'!AZ32/('Données brutes POS (Area)'!AZ$3+'Données brutes POS (Area)'!AZ$17)*50),IF($C32="CAR d3-18:1",('Données brutes POS (Area)'!AZ30/('Données brutes POS (Area)'!AZ$28)*7.5)))</f>
        <v>0.27482226464917353</v>
      </c>
      <c r="BB32" s="43">
        <f>IF($C32="(1,2) DG 24:0",('Données brutes POS (Area)'!BA32/('Données brutes POS (Area)'!BA$3+'Données brutes POS (Area)'!BA$17)*50),IF($C32="CAR d3-18:1",('Données brutes POS (Area)'!BA30/('Données brutes POS (Area)'!BA$28)*7.5)))</f>
        <v>0.22626997927911058</v>
      </c>
      <c r="BC32" s="43">
        <f>IF($C32="(1,2) DG 24:0",('Données brutes POS (Area)'!BB32/('Données brutes POS (Area)'!BB$3+'Données brutes POS (Area)'!BB$17)*50),IF($C32="CAR d3-18:1",('Données brutes POS (Area)'!BB30/('Données brutes POS (Area)'!BB$28)*7.5)))</f>
        <v>0.18561130430526065</v>
      </c>
      <c r="BD32" s="43">
        <f>IF($C32="(1,2) DG 24:0",('Données brutes POS (Area)'!BC32/('Données brutes POS (Area)'!BC$3+'Données brutes POS (Area)'!BC$17)*50),IF($C32="CAR d3-18:1",('Données brutes POS (Area)'!BC30/('Données brutes POS (Area)'!BC$28)*7.5)))</f>
        <v>0.34890459294542375</v>
      </c>
      <c r="BE32" s="43">
        <f>IF($C32="(1,2) DG 24:0",('Données brutes POS (Area)'!BD32/('Données brutes POS (Area)'!BD$3+'Données brutes POS (Area)'!BD$17)*50),IF($C32="CAR d3-18:1",('Données brutes POS (Area)'!BD30/('Données brutes POS (Area)'!BD$28)*7.5)))</f>
        <v>6.2201147726439546E-2</v>
      </c>
      <c r="BF32" s="43">
        <f>IF($C32="(1,2) DG 24:0",('Données brutes POS (Area)'!BE32/('Données brutes POS (Area)'!BE$3+'Données brutes POS (Area)'!BE$17)*50),IF($C32="CAR d3-18:1",('Données brutes POS (Area)'!BE30/('Données brutes POS (Area)'!BE$28)*7.5)))</f>
        <v>7.2375404134057367E-2</v>
      </c>
      <c r="BG32" s="43">
        <f>IF($C32="(1,2) DG 24:0",('Données brutes POS (Area)'!BF32/('Données brutes POS (Area)'!BF$3+'Données brutes POS (Area)'!BF$17)*50),IF($C32="CAR d3-18:1",('Données brutes POS (Area)'!BF30/('Données brutes POS (Area)'!BF$28)*7.5)))</f>
        <v>0.32354989393447053</v>
      </c>
      <c r="BH32" s="43">
        <f>IF($C32="(1,2) DG 24:0",('Données brutes POS (Area)'!BG32/('Données brutes POS (Area)'!BG$3+'Données brutes POS (Area)'!BG$17)*50),IF($C32="CAR d3-18:1",('Données brutes POS (Area)'!BG30/('Données brutes POS (Area)'!BG$28)*7.5)))</f>
        <v>0.25007141932598781</v>
      </c>
      <c r="BI32" s="43">
        <f>IF($C32="(1,2) DG 24:0",('Données brutes POS (Area)'!BH32/('Données brutes POS (Area)'!BH$3+'Données brutes POS (Area)'!BH$17)*50),IF($C32="CAR d3-18:1",('Données brutes POS (Area)'!BH30/('Données brutes POS (Area)'!BH$28)*7.5)))</f>
        <v>0.1019827127756476</v>
      </c>
      <c r="BJ32" s="43">
        <f>IF($C32="(1,2) DG 24:0",('Données brutes POS (Area)'!BI32/('Données brutes POS (Area)'!BI$3+'Données brutes POS (Area)'!BI$17)*50),IF($C32="CAR d3-18:1",('Données brutes POS (Area)'!BI30/('Données brutes POS (Area)'!BI$28)*7.5)))</f>
        <v>0.21957145026501543</v>
      </c>
      <c r="BK32" s="43">
        <f>IF($C32="(1,2) DG 24:0",('Données brutes POS (Area)'!BJ32/('Données brutes POS (Area)'!BJ$3+'Données brutes POS (Area)'!BJ$17)*50),IF($C32="CAR d3-18:1",('Données brutes POS (Area)'!BJ30/('Données brutes POS (Area)'!BJ$28)*7.5)))</f>
        <v>0.72275826459774417</v>
      </c>
      <c r="BL32" s="43">
        <f>IF($C32="(1,2) DG 24:0",('Données brutes POS (Area)'!BK32/('Données brutes POS (Area)'!BK$3+'Données brutes POS (Area)'!BK$17)*50),IF($C32="CAR d3-18:1",('Données brutes POS (Area)'!BK30/('Données brutes POS (Area)'!BK$28)*7.5)))</f>
        <v>0.33011012944247964</v>
      </c>
      <c r="BM32" s="43">
        <f>IF($C32="(1,2) DG 24:0",('Données brutes POS (Area)'!BL32/('Données brutes POS (Area)'!BL$3+'Données brutes POS (Area)'!BL$17)*50),IF($C32="CAR d3-18:1",('Données brutes POS (Area)'!BL30/('Données brutes POS (Area)'!BL$28)*7.5)))</f>
        <v>0.48762941281212818</v>
      </c>
      <c r="BN32" s="43">
        <f>IF($C32="(1,2) DG 24:0",('Données brutes POS (Area)'!BM32/('Données brutes POS (Area)'!BM$3+'Données brutes POS (Area)'!BM$17)*50),IF($C32="CAR d3-18:1",('Données brutes POS (Area)'!BM30/('Données brutes POS (Area)'!BM$28)*7.5)))</f>
        <v>0.12345965232298393</v>
      </c>
      <c r="BO32" s="43">
        <f>IF($C32="(1,2) DG 24:0",('Données brutes POS (Area)'!BN32/('Données brutes POS (Area)'!BN$3+'Données brutes POS (Area)'!BN$17)*50),IF($C32="CAR d3-18:1",('Données brutes POS (Area)'!BN30/('Données brutes POS (Area)'!BN$28)*7.5)))</f>
        <v>7.6024788448241482E-2</v>
      </c>
      <c r="BP32" s="43">
        <f>IF($C32="(1,2) DG 24:0",('Données brutes POS (Area)'!BO32/('Données brutes POS (Area)'!BO$3+'Données brutes POS (Area)'!BO$17)*50),IF($C32="CAR d3-18:1",('Données brutes POS (Area)'!BO30/('Données brutes POS (Area)'!BO$28)*7.5)))</f>
        <v>0.17700856327409281</v>
      </c>
      <c r="BQ32" s="43">
        <f>IF($C32="(1,2) DG 24:0",('Données brutes POS (Area)'!BP32/('Données brutes POS (Area)'!BP$3+'Données brutes POS (Area)'!BP$17)*50),IF($C32="CAR d3-18:1",('Données brutes POS (Area)'!BP30/('Données brutes POS (Area)'!BP$28)*7.5)))</f>
        <v>0.13358337857228697</v>
      </c>
    </row>
    <row r="33" spans="1:96" x14ac:dyDescent="0.25">
      <c r="A33" s="11" t="s">
        <v>3</v>
      </c>
      <c r="B33" s="11" t="s">
        <v>154</v>
      </c>
      <c r="C33" s="12" t="s">
        <v>2</v>
      </c>
      <c r="D33" s="44">
        <f>IF($C33="(1,2) DG 24:0",('Données brutes POS (Area)'!C33/('Données brutes POS (Area)'!C$3+'Données brutes POS (Area)'!C$17)*50),IF($C33="CAR d3-18:1",('Données brutes POS (Area)'!C31/('Données brutes POS (Area)'!C$28)*7.5)))</f>
        <v>0.23028410556730819</v>
      </c>
      <c r="E33" s="44">
        <f>IF($C33="(1,2) DG 24:0",('Données brutes POS (Area)'!D33/('Données brutes POS (Area)'!D$3+'Données brutes POS (Area)'!D$17)*50),IF($C33="CAR d3-18:1",('Données brutes POS (Area)'!D31/('Données brutes POS (Area)'!D$28)*7.5)))</f>
        <v>5.3571757449433328E-2</v>
      </c>
      <c r="F33" s="44">
        <f>IF($C33="(1,2) DG 24:0",('Données brutes POS (Area)'!E33/('Données brutes POS (Area)'!E$3+'Données brutes POS (Area)'!E$17)*50),IF($C33="CAR d3-18:1",('Données brutes POS (Area)'!E31/('Données brutes POS (Area)'!E$28)*7.5)))</f>
        <v>0.11752957881842013</v>
      </c>
      <c r="G33" s="44">
        <f>IF($C33="(1,2) DG 24:0",('Données brutes POS (Area)'!F33/('Données brutes POS (Area)'!F$3+'Données brutes POS (Area)'!F$17)*50),IF($C33="CAR d3-18:1",('Données brutes POS (Area)'!F31/('Données brutes POS (Area)'!F$28)*7.5)))</f>
        <v>8.7640140416349793E-2</v>
      </c>
      <c r="H33" s="44">
        <f>IF($C33="(1,2) DG 24:0",('Données brutes POS (Area)'!G33/('Données brutes POS (Area)'!G$3+'Données brutes POS (Area)'!G$17)*50),IF($C33="CAR d3-18:1",('Données brutes POS (Area)'!G31/('Données brutes POS (Area)'!G$28)*7.5)))</f>
        <v>6.2844290915934603E-2</v>
      </c>
      <c r="I33" s="44">
        <f>IF($C33="(1,2) DG 24:0",('Données brutes POS (Area)'!H33/('Données brutes POS (Area)'!H$3+'Données brutes POS (Area)'!H$17)*50),IF($C33="CAR d3-18:1",('Données brutes POS (Area)'!H31/('Données brutes POS (Area)'!H$28)*7.5)))</f>
        <v>4.5663053117234884E-2</v>
      </c>
      <c r="J33" s="44">
        <f>IF($C33="(1,2) DG 24:0",('Données brutes POS (Area)'!I33/('Données brutes POS (Area)'!I$3+'Données brutes POS (Area)'!I$17)*50),IF($C33="CAR d3-18:1",('Données brutes POS (Area)'!I31/('Données brutes POS (Area)'!I$28)*7.5)))</f>
        <v>4.6357468393432556E-2</v>
      </c>
      <c r="K33" s="44">
        <f>IF($C33="(1,2) DG 24:0",('Données brutes POS (Area)'!J33/('Données brutes POS (Area)'!J$3+'Données brutes POS (Area)'!J$17)*50),IF($C33="CAR d3-18:1",('Données brutes POS (Area)'!J31/('Données brutes POS (Area)'!J$28)*7.5)))</f>
        <v>4.502963376396607E-2</v>
      </c>
      <c r="L33" s="44">
        <f>IF($C33="(1,2) DG 24:0",('Données brutes POS (Area)'!K33/('Données brutes POS (Area)'!K$3+'Données brutes POS (Area)'!K$17)*50),IF($C33="CAR d3-18:1",('Données brutes POS (Area)'!K31/('Données brutes POS (Area)'!K$28)*7.5)))</f>
        <v>7.9233089181727584E-2</v>
      </c>
      <c r="M33" s="44">
        <f>IF($C33="(1,2) DG 24:0",('Données brutes POS (Area)'!L33/('Données brutes POS (Area)'!L$3+'Données brutes POS (Area)'!L$17)*50),IF($C33="CAR d3-18:1",('Données brutes POS (Area)'!L31/('Données brutes POS (Area)'!L$28)*7.5)))</f>
        <v>4.4044713070857028E-2</v>
      </c>
      <c r="N33" s="44">
        <f>IF($C33="(1,2) DG 24:0",('Données brutes POS (Area)'!M33/('Données brutes POS (Area)'!M$3+'Données brutes POS (Area)'!M$17)*50),IF($C33="CAR d3-18:1",('Données brutes POS (Area)'!M31/('Données brutes POS (Area)'!M$28)*7.5)))</f>
        <v>6.3711508891382579E-2</v>
      </c>
      <c r="O33" s="44">
        <f>IF($C33="(1,2) DG 24:0",('Données brutes POS (Area)'!N33/('Données brutes POS (Area)'!N$3+'Données brutes POS (Area)'!N$17)*50),IF($C33="CAR d3-18:1",('Données brutes POS (Area)'!N31/('Données brutes POS (Area)'!N$28)*7.5)))</f>
        <v>5.0504947328832241E-2</v>
      </c>
      <c r="P33" s="44">
        <f>IF($C33="(1,2) DG 24:0",('Données brutes POS (Area)'!O33/('Données brutes POS (Area)'!O$3+'Données brutes POS (Area)'!O$17)*50),IF($C33="CAR d3-18:1",('Données brutes POS (Area)'!O31/('Données brutes POS (Area)'!O$28)*7.5)))</f>
        <v>6.5809535515565259E-2</v>
      </c>
      <c r="Q33" s="44" t="s">
        <v>326</v>
      </c>
      <c r="R33" s="44">
        <f>IF($C33="(1,2) DG 24:0",('Données brutes POS (Area)'!Q33/('Données brutes POS (Area)'!Q$3+'Données brutes POS (Area)'!Q$17)*50),IF($C33="CAR d3-18:1",('Données brutes POS (Area)'!Q31/('Données brutes POS (Area)'!Q$28)*7.5)))</f>
        <v>3.3401754580139942E-2</v>
      </c>
      <c r="S33" s="44" t="s">
        <v>326</v>
      </c>
      <c r="T33" s="44">
        <f>IF($C33="(1,2) DG 24:0",('Données brutes POS (Area)'!S33/('Données brutes POS (Area)'!S$3+'Données brutes POS (Area)'!S$17)*50),IF($C33="CAR d3-18:1",('Données brutes POS (Area)'!S31/('Données brutes POS (Area)'!S$28)*7.5)))</f>
        <v>2.7790428472091497E-2</v>
      </c>
      <c r="U33" s="44" t="s">
        <v>326</v>
      </c>
      <c r="V33" s="44">
        <f>IF($C33="(1,2) DG 24:0",('Données brutes POS (Area)'!U33/('Données brutes POS (Area)'!U$3+'Données brutes POS (Area)'!U$17)*50),IF($C33="CAR d3-18:1",('Données brutes POS (Area)'!U31/('Données brutes POS (Area)'!U$28)*7.5)))</f>
        <v>8.8058042124331312E-2</v>
      </c>
      <c r="W33" s="44">
        <f>IF($C33="(1,2) DG 24:0",('Données brutes POS (Area)'!V33/('Données brutes POS (Area)'!V$3+'Données brutes POS (Area)'!V$17)*50),IF($C33="CAR d3-18:1",('Données brutes POS (Area)'!V31/('Données brutes POS (Area)'!V$28)*7.5)))</f>
        <v>4.744559229587561E-2</v>
      </c>
      <c r="X33" s="44">
        <f>IF($C33="(1,2) DG 24:0",('Données brutes POS (Area)'!W33/('Données brutes POS (Area)'!W$3+'Données brutes POS (Area)'!W$17)*50),IF($C33="CAR d3-18:1",('Données brutes POS (Area)'!W31/('Données brutes POS (Area)'!W$28)*7.5)))</f>
        <v>8.9841227707970747E-2</v>
      </c>
      <c r="Y33" s="44" t="s">
        <v>326</v>
      </c>
      <c r="Z33" s="44">
        <f>IF($C33="(1,2) DG 24:0",('Données brutes POS (Area)'!Y33/('Données brutes POS (Area)'!Y$3+'Données brutes POS (Area)'!Y$17)*50),IF($C33="CAR d3-18:1",('Données brutes POS (Area)'!Y31/('Données brutes POS (Area)'!Y$28)*7.5)))</f>
        <v>5.7414865444614431E-2</v>
      </c>
      <c r="AA33" s="44">
        <f>IF($C33="(1,2) DG 24:0",('Données brutes POS (Area)'!Z33/('Données brutes POS (Area)'!Z$3+'Données brutes POS (Area)'!Z$17)*50),IF($C33="CAR d3-18:1",('Données brutes POS (Area)'!Z31/('Données brutes POS (Area)'!Z$28)*7.5)))</f>
        <v>5.4957826857981333E-2</v>
      </c>
      <c r="AB33" s="44">
        <f>IF($C33="(1,2) DG 24:0",('Données brutes POS (Area)'!AA33/('Données brutes POS (Area)'!AA$3+'Données brutes POS (Area)'!AA$17)*50),IF($C33="CAR d3-18:1",('Données brutes POS (Area)'!AA31/('Données brutes POS (Area)'!AA$28)*7.5)))</f>
        <v>6.3432845923113407E-2</v>
      </c>
      <c r="AC33" s="44">
        <f>IF($C33="(1,2) DG 24:0",('Données brutes POS (Area)'!AB33/('Données brutes POS (Area)'!AB$3+'Données brutes POS (Area)'!AB$17)*50),IF($C33="CAR d3-18:1",('Données brutes POS (Area)'!AB31/('Données brutes POS (Area)'!AB$28)*7.5)))</f>
        <v>0.12436862466619929</v>
      </c>
      <c r="AD33" s="44" t="s">
        <v>326</v>
      </c>
      <c r="AE33" s="44">
        <f>IF($C33="(1,2) DG 24:0",('Données brutes POS (Area)'!AD33/('Données brutes POS (Area)'!AD$3+'Données brutes POS (Area)'!AD$17)*50),IF($C33="CAR d3-18:1",('Données brutes POS (Area)'!AD31/('Données brutes POS (Area)'!AD$28)*7.5)))</f>
        <v>6.4961198688716706E-2</v>
      </c>
      <c r="AF33" s="44">
        <f>IF($C33="(1,2) DG 24:0",('Données brutes POS (Area)'!AE33/('Données brutes POS (Area)'!AE$3+'Données brutes POS (Area)'!AE$17)*50),IF($C33="CAR d3-18:1",('Données brutes POS (Area)'!AE31/('Données brutes POS (Area)'!AE$28)*7.5)))</f>
        <v>8.3852132796582046E-2</v>
      </c>
      <c r="AG33" s="44">
        <f>IF($C33="(1,2) DG 24:0",('Données brutes POS (Area)'!AF33/('Données brutes POS (Area)'!AF$3+'Données brutes POS (Area)'!AF$17)*50),IF($C33="CAR d3-18:1",('Données brutes POS (Area)'!AF31/('Données brutes POS (Area)'!AF$28)*7.5)))</f>
        <v>5.7067428459116068E-2</v>
      </c>
      <c r="AH33" s="44">
        <f>IF($C33="(1,2) DG 24:0",('Données brutes POS (Area)'!AG33/('Données brutes POS (Area)'!AG$3+'Données brutes POS (Area)'!AG$17)*50),IF($C33="CAR d3-18:1",('Données brutes POS (Area)'!AG31/('Données brutes POS (Area)'!AG$28)*7.5)))</f>
        <v>3.8124099482258499E-2</v>
      </c>
      <c r="AI33" s="44">
        <f>IF($C33="(1,2) DG 24:0",('Données brutes POS (Area)'!AH33/('Données brutes POS (Area)'!AH$3+'Données brutes POS (Area)'!AH$17)*50),IF($C33="CAR d3-18:1",('Données brutes POS (Area)'!AH31/('Données brutes POS (Area)'!AH$28)*7.5)))</f>
        <v>0.16221120610742704</v>
      </c>
      <c r="AJ33" s="44" t="s">
        <v>326</v>
      </c>
      <c r="AK33" s="44" t="s">
        <v>326</v>
      </c>
      <c r="AL33" s="44">
        <f>IF($C33="(1,2) DG 24:0",('Données brutes POS (Area)'!AK33/('Données brutes POS (Area)'!AK$3+'Données brutes POS (Area)'!AK$17)*50),IF($C33="CAR d3-18:1",('Données brutes POS (Area)'!AK31/('Données brutes POS (Area)'!AK$28)*7.5)))</f>
        <v>3.6052292307824745E-2</v>
      </c>
      <c r="AM33" s="44">
        <f>IF($C33="(1,2) DG 24:0",('Données brutes POS (Area)'!AL33/('Données brutes POS (Area)'!AL$3+'Données brutes POS (Area)'!AL$17)*50),IF($C33="CAR d3-18:1",('Données brutes POS (Area)'!AL31/('Données brutes POS (Area)'!AL$28)*7.5)))</f>
        <v>9.5390627704061245E-2</v>
      </c>
      <c r="AN33" s="44">
        <f>IF($C33="(1,2) DG 24:0",('Données brutes POS (Area)'!AM33/('Données brutes POS (Area)'!AM$3+'Données brutes POS (Area)'!AM$17)*50),IF($C33="CAR d3-18:1",('Données brutes POS (Area)'!AM31/('Données brutes POS (Area)'!AM$28)*7.5)))</f>
        <v>8.2744240466793836E-2</v>
      </c>
      <c r="AO33" s="44">
        <f>IF($C33="(1,2) DG 24:0",('Données brutes POS (Area)'!AN33/('Données brutes POS (Area)'!AN$3+'Données brutes POS (Area)'!AN$17)*50),IF($C33="CAR d3-18:1",('Données brutes POS (Area)'!AN31/('Données brutes POS (Area)'!AN$28)*7.5)))</f>
        <v>8.9745878892778588E-2</v>
      </c>
      <c r="AP33" s="44">
        <f>IF($C33="(1,2) DG 24:0",('Données brutes POS (Area)'!AO33/('Données brutes POS (Area)'!AO$3+'Données brutes POS (Area)'!AO$17)*50),IF($C33="CAR d3-18:1",('Données brutes POS (Area)'!AO31/('Données brutes POS (Area)'!AO$28)*7.5)))</f>
        <v>8.1798347149266357E-2</v>
      </c>
      <c r="AQ33" s="44">
        <f>IF($C33="(1,2) DG 24:0",('Données brutes POS (Area)'!AP33/('Données brutes POS (Area)'!AP$3+'Données brutes POS (Area)'!AP$17)*50),IF($C33="CAR d3-18:1",('Données brutes POS (Area)'!AP31/('Données brutes POS (Area)'!AP$28)*7.5)))</f>
        <v>0.14412652804227422</v>
      </c>
      <c r="AR33" s="44">
        <f>IF($C33="(1,2) DG 24:0",('Données brutes POS (Area)'!AQ33/('Données brutes POS (Area)'!AQ$3+'Données brutes POS (Area)'!AQ$17)*50),IF($C33="CAR d3-18:1",('Données brutes POS (Area)'!AQ31/('Données brutes POS (Area)'!AQ$28)*7.5)))</f>
        <v>0.33470144830651055</v>
      </c>
      <c r="AS33" s="44">
        <f>IF($C33="(1,2) DG 24:0",('Données brutes POS (Area)'!AR33/('Données brutes POS (Area)'!AR$3+'Données brutes POS (Area)'!AR$17)*50),IF($C33="CAR d3-18:1",('Données brutes POS (Area)'!AR31/('Données brutes POS (Area)'!AR$28)*7.5)))</f>
        <v>0.10341377967656402</v>
      </c>
      <c r="AT33" s="44">
        <f>IF($C33="(1,2) DG 24:0",('Données brutes POS (Area)'!AS33/('Données brutes POS (Area)'!AS$3+'Données brutes POS (Area)'!AS$17)*50),IF($C33="CAR d3-18:1",('Données brutes POS (Area)'!AS31/('Données brutes POS (Area)'!AS$28)*7.5)))</f>
        <v>8.5899125481000621E-2</v>
      </c>
      <c r="AU33" s="44">
        <f>IF($C33="(1,2) DG 24:0",('Données brutes POS (Area)'!AT33/('Données brutes POS (Area)'!AT$3+'Données brutes POS (Area)'!AT$17)*50),IF($C33="CAR d3-18:1",('Données brutes POS (Area)'!AT31/('Données brutes POS (Area)'!AT$28)*7.5)))</f>
        <v>8.6600073848307882E-2</v>
      </c>
      <c r="AV33" s="44">
        <f>IF($C33="(1,2) DG 24:0",('Données brutes POS (Area)'!AU33/('Données brutes POS (Area)'!AU$3+'Données brutes POS (Area)'!AU$17)*50),IF($C33="CAR d3-18:1",('Données brutes POS (Area)'!AU31/('Données brutes POS (Area)'!AU$28)*7.5)))</f>
        <v>9.6721295598398621E-2</v>
      </c>
      <c r="AW33" s="44">
        <f>IF($C33="(1,2) DG 24:0",('Données brutes POS (Area)'!AV33/('Données brutes POS (Area)'!AV$3+'Données brutes POS (Area)'!AV$17)*50),IF($C33="CAR d3-18:1",('Données brutes POS (Area)'!AV31/('Données brutes POS (Area)'!AV$28)*7.5)))</f>
        <v>0.14966583117612953</v>
      </c>
      <c r="AX33" s="44">
        <f>IF($C33="(1,2) DG 24:0",('Données brutes POS (Area)'!AW33/('Données brutes POS (Area)'!AW$3+'Données brutes POS (Area)'!AW$17)*50),IF($C33="CAR d3-18:1",('Données brutes POS (Area)'!AW31/('Données brutes POS (Area)'!AW$28)*7.5)))</f>
        <v>7.8037251884272324E-2</v>
      </c>
      <c r="AY33" s="44">
        <f>IF($C33="(1,2) DG 24:0",('Données brutes POS (Area)'!AX33/('Données brutes POS (Area)'!AX$3+'Données brutes POS (Area)'!AX$17)*50),IF($C33="CAR d3-18:1",('Données brutes POS (Area)'!AX31/('Données brutes POS (Area)'!AX$28)*7.5)))</f>
        <v>0.18672991526108668</v>
      </c>
      <c r="AZ33" s="44">
        <f>IF($C33="(1,2) DG 24:0",('Données brutes POS (Area)'!AY33/('Données brutes POS (Area)'!AY$3+'Données brutes POS (Area)'!AY$17)*50),IF($C33="CAR d3-18:1",('Données brutes POS (Area)'!AY31/('Données brutes POS (Area)'!AY$28)*7.5)))</f>
        <v>0.34254098345851208</v>
      </c>
      <c r="BA33" s="44">
        <f>IF($C33="(1,2) DG 24:0",('Données brutes POS (Area)'!AZ33/('Données brutes POS (Area)'!AZ$3+'Données brutes POS (Area)'!AZ$17)*50),IF($C33="CAR d3-18:1",('Données brutes POS (Area)'!AZ31/('Données brutes POS (Area)'!AZ$28)*7.5)))</f>
        <v>0.24612213501676583</v>
      </c>
      <c r="BB33" s="44">
        <f>IF($C33="(1,2) DG 24:0",('Données brutes POS (Area)'!BA33/('Données brutes POS (Area)'!BA$3+'Données brutes POS (Area)'!BA$17)*50),IF($C33="CAR d3-18:1",('Données brutes POS (Area)'!BA31/('Données brutes POS (Area)'!BA$28)*7.5)))</f>
        <v>0.16212559023461953</v>
      </c>
      <c r="BC33" s="44">
        <f>IF($C33="(1,2) DG 24:0",('Données brutes POS (Area)'!BB33/('Données brutes POS (Area)'!BB$3+'Données brutes POS (Area)'!BB$17)*50),IF($C33="CAR d3-18:1",('Données brutes POS (Area)'!BB31/('Données brutes POS (Area)'!BB$28)*7.5)))</f>
        <v>0.22483948396778788</v>
      </c>
      <c r="BD33" s="44">
        <f>IF($C33="(1,2) DG 24:0",('Données brutes POS (Area)'!BC33/('Données brutes POS (Area)'!BC$3+'Données brutes POS (Area)'!BC$17)*50),IF($C33="CAR d3-18:1",('Données brutes POS (Area)'!BC31/('Données brutes POS (Area)'!BC$28)*7.5)))</f>
        <v>0.46975566143152359</v>
      </c>
      <c r="BE33" s="44">
        <f>IF($C33="(1,2) DG 24:0",('Données brutes POS (Area)'!BD33/('Données brutes POS (Area)'!BD$3+'Données brutes POS (Area)'!BD$17)*50),IF($C33="CAR d3-18:1",('Données brutes POS (Area)'!BD31/('Données brutes POS (Area)'!BD$28)*7.5)))</f>
        <v>6.7101323838941157E-2</v>
      </c>
      <c r="BF33" s="44">
        <f>IF($C33="(1,2) DG 24:0",('Données brutes POS (Area)'!BE33/('Données brutes POS (Area)'!BE$3+'Données brutes POS (Area)'!BE$17)*50),IF($C33="CAR d3-18:1",('Données brutes POS (Area)'!BE31/('Données brutes POS (Area)'!BE$28)*7.5)))</f>
        <v>6.3304221295603827E-2</v>
      </c>
      <c r="BG33" s="44">
        <f>IF($C33="(1,2) DG 24:0",('Données brutes POS (Area)'!BF33/('Données brutes POS (Area)'!BF$3+'Données brutes POS (Area)'!BF$17)*50),IF($C33="CAR d3-18:1",('Données brutes POS (Area)'!BF31/('Données brutes POS (Area)'!BF$28)*7.5)))</f>
        <v>0.27630866529592174</v>
      </c>
      <c r="BH33" s="44">
        <f>IF($C33="(1,2) DG 24:0",('Données brutes POS (Area)'!BG33/('Données brutes POS (Area)'!BG$3+'Données brutes POS (Area)'!BG$17)*50),IF($C33="CAR d3-18:1",('Données brutes POS (Area)'!BG31/('Données brutes POS (Area)'!BG$28)*7.5)))</f>
        <v>0.13920919371873622</v>
      </c>
      <c r="BI33" s="44">
        <f>IF($C33="(1,2) DG 24:0",('Données brutes POS (Area)'!BH33/('Données brutes POS (Area)'!BH$3+'Données brutes POS (Area)'!BH$17)*50),IF($C33="CAR d3-18:1",('Données brutes POS (Area)'!BH31/('Données brutes POS (Area)'!BH$28)*7.5)))</f>
        <v>0.13684238084200781</v>
      </c>
      <c r="BJ33" s="44">
        <f>IF($C33="(1,2) DG 24:0",('Données brutes POS (Area)'!BI33/('Données brutes POS (Area)'!BI$3+'Données brutes POS (Area)'!BI$17)*50),IF($C33="CAR d3-18:1",('Données brutes POS (Area)'!BI31/('Données brutes POS (Area)'!BI$28)*7.5)))</f>
        <v>0.31648170693557642</v>
      </c>
      <c r="BK33" s="44">
        <f>IF($C33="(1,2) DG 24:0",('Données brutes POS (Area)'!BJ33/('Données brutes POS (Area)'!BJ$3+'Données brutes POS (Area)'!BJ$17)*50),IF($C33="CAR d3-18:1",('Données brutes POS (Area)'!BJ31/('Données brutes POS (Area)'!BJ$28)*7.5)))</f>
        <v>1.4444004714643339</v>
      </c>
      <c r="BL33" s="44">
        <f>IF($C33="(1,2) DG 24:0",('Données brutes POS (Area)'!BK33/('Données brutes POS (Area)'!BK$3+'Données brutes POS (Area)'!BK$17)*50),IF($C33="CAR d3-18:1",('Données brutes POS (Area)'!BK31/('Données brutes POS (Area)'!BK$28)*7.5)))</f>
        <v>0.4002360782545864</v>
      </c>
      <c r="BM33" s="44">
        <f>IF($C33="(1,2) DG 24:0",('Données brutes POS (Area)'!BL33/('Données brutes POS (Area)'!BL$3+'Données brutes POS (Area)'!BL$17)*50),IF($C33="CAR d3-18:1",('Données brutes POS (Area)'!BL31/('Données brutes POS (Area)'!BL$28)*7.5)))</f>
        <v>0.85282481292275514</v>
      </c>
      <c r="BN33" s="44">
        <f>IF($C33="(1,2) DG 24:0",('Données brutes POS (Area)'!BM33/('Données brutes POS (Area)'!BM$3+'Données brutes POS (Area)'!BM$17)*50),IF($C33="CAR d3-18:1",('Données brutes POS (Area)'!BM31/('Données brutes POS (Area)'!BM$28)*7.5)))</f>
        <v>0.12181750759948058</v>
      </c>
      <c r="BO33" s="44">
        <f>IF($C33="(1,2) DG 24:0",('Données brutes POS (Area)'!BN33/('Données brutes POS (Area)'!BN$3+'Données brutes POS (Area)'!BN$17)*50),IF($C33="CAR d3-18:1",('Données brutes POS (Area)'!BN31/('Données brutes POS (Area)'!BN$28)*7.5)))</f>
        <v>0.10432210999410799</v>
      </c>
      <c r="BP33" s="44">
        <f>IF($C33="(1,2) DG 24:0",('Données brutes POS (Area)'!BO33/('Données brutes POS (Area)'!BO$3+'Données brutes POS (Area)'!BO$17)*50),IF($C33="CAR d3-18:1",('Données brutes POS (Area)'!BO31/('Données brutes POS (Area)'!BO$28)*7.5)))</f>
        <v>0.19811696626402783</v>
      </c>
      <c r="BQ33" s="44">
        <f>IF($C33="(1,2) DG 24:0",('Données brutes POS (Area)'!BP33/('Données brutes POS (Area)'!BP$3+'Données brutes POS (Area)'!BP$17)*50),IF($C33="CAR d3-18:1",('Données brutes POS (Area)'!BP31/('Données brutes POS (Area)'!BP$28)*7.5)))</f>
        <v>0.21427960187589606</v>
      </c>
    </row>
    <row r="34" spans="1:96" x14ac:dyDescent="0.25">
      <c r="A34" s="9" t="s">
        <v>3</v>
      </c>
      <c r="B34" s="9" t="s">
        <v>155</v>
      </c>
      <c r="C34" s="10" t="s">
        <v>2</v>
      </c>
      <c r="D34" s="43">
        <f>IF($C34="(1,2) DG 24:0",('Données brutes POS (Area)'!C34/('Données brutes POS (Area)'!C$3+'Données brutes POS (Area)'!C$17)*50),IF($C34="CAR d3-18:1",('Données brutes POS (Area)'!C32/('Données brutes POS (Area)'!C$28)*7.5)))</f>
        <v>0.22719415922811001</v>
      </c>
      <c r="E34" s="43">
        <f>IF($C34="(1,2) DG 24:0",('Données brutes POS (Area)'!D34/('Données brutes POS (Area)'!D$3+'Données brutes POS (Area)'!D$17)*50),IF($C34="CAR d3-18:1",('Données brutes POS (Area)'!D32/('Données brutes POS (Area)'!D$28)*7.5)))</f>
        <v>8.4894271096934981E-2</v>
      </c>
      <c r="F34" s="43">
        <f>IF($C34="(1,2) DG 24:0",('Données brutes POS (Area)'!E34/('Données brutes POS (Area)'!E$3+'Données brutes POS (Area)'!E$17)*50),IF($C34="CAR d3-18:1",('Données brutes POS (Area)'!E32/('Données brutes POS (Area)'!E$28)*7.5)))</f>
        <v>0.1764632533946473</v>
      </c>
      <c r="G34" s="43">
        <f>IF($C34="(1,2) DG 24:0",('Données brutes POS (Area)'!F34/('Données brutes POS (Area)'!F$3+'Données brutes POS (Area)'!F$17)*50),IF($C34="CAR d3-18:1",('Données brutes POS (Area)'!F32/('Données brutes POS (Area)'!F$28)*7.5)))</f>
        <v>0.15507069789941327</v>
      </c>
      <c r="H34" s="43">
        <f>IF($C34="(1,2) DG 24:0",('Données brutes POS (Area)'!G34/('Données brutes POS (Area)'!G$3+'Données brutes POS (Area)'!G$17)*50),IF($C34="CAR d3-18:1",('Données brutes POS (Area)'!G32/('Données brutes POS (Area)'!G$28)*7.5)))</f>
        <v>0.11262037692236115</v>
      </c>
      <c r="I34" s="43">
        <f>IF($C34="(1,2) DG 24:0",('Données brutes POS (Area)'!H34/('Données brutes POS (Area)'!H$3+'Données brutes POS (Area)'!H$17)*50),IF($C34="CAR d3-18:1",('Données brutes POS (Area)'!H32/('Données brutes POS (Area)'!H$28)*7.5)))</f>
        <v>7.3432675710594586E-2</v>
      </c>
      <c r="J34" s="43">
        <f>IF($C34="(1,2) DG 24:0",('Données brutes POS (Area)'!I34/('Données brutes POS (Area)'!I$3+'Données brutes POS (Area)'!I$17)*50),IF($C34="CAR d3-18:1",('Données brutes POS (Area)'!I32/('Données brutes POS (Area)'!I$28)*7.5)))</f>
        <v>0.10157084376898659</v>
      </c>
      <c r="K34" s="43">
        <f>IF($C34="(1,2) DG 24:0",('Données brutes POS (Area)'!J34/('Données brutes POS (Area)'!J$3+'Données brutes POS (Area)'!J$17)*50),IF($C34="CAR d3-18:1",('Données brutes POS (Area)'!J32/('Données brutes POS (Area)'!J$28)*7.5)))</f>
        <v>5.2545424038600422E-2</v>
      </c>
      <c r="L34" s="43">
        <f>IF($C34="(1,2) DG 24:0",('Données brutes POS (Area)'!K34/('Données brutes POS (Area)'!K$3+'Données brutes POS (Area)'!K$17)*50),IF($C34="CAR d3-18:1",('Données brutes POS (Area)'!K32/('Données brutes POS (Area)'!K$28)*7.5)))</f>
        <v>8.2268539077345201E-2</v>
      </c>
      <c r="M34" s="43">
        <f>IF($C34="(1,2) DG 24:0",('Données brutes POS (Area)'!L34/('Données brutes POS (Area)'!L$3+'Données brutes POS (Area)'!L$17)*50),IF($C34="CAR d3-18:1",('Données brutes POS (Area)'!L32/('Données brutes POS (Area)'!L$28)*7.5)))</f>
        <v>5.1245041848482407E-2</v>
      </c>
      <c r="N34" s="43">
        <f>IF($C34="(1,2) DG 24:0",('Données brutes POS (Area)'!M34/('Données brutes POS (Area)'!M$3+'Données brutes POS (Area)'!M$17)*50),IF($C34="CAR d3-18:1",('Données brutes POS (Area)'!M32/('Données brutes POS (Area)'!M$28)*7.5)))</f>
        <v>7.0610773599687482E-2</v>
      </c>
      <c r="O34" s="43">
        <f>IF($C34="(1,2) DG 24:0",('Données brutes POS (Area)'!N34/('Données brutes POS (Area)'!N$3+'Données brutes POS (Area)'!N$17)*50),IF($C34="CAR d3-18:1",('Données brutes POS (Area)'!N32/('Données brutes POS (Area)'!N$28)*7.5)))</f>
        <v>8.6506284230123173E-2</v>
      </c>
      <c r="P34" s="43">
        <f>IF($C34="(1,2) DG 24:0",('Données brutes POS (Area)'!O34/('Données brutes POS (Area)'!O$3+'Données brutes POS (Area)'!O$17)*50),IF($C34="CAR d3-18:1",('Données brutes POS (Area)'!O32/('Données brutes POS (Area)'!O$28)*7.5)))</f>
        <v>7.290232843149981E-2</v>
      </c>
      <c r="Q34" s="43">
        <f>IF($C34="(1,2) DG 24:0",('Données brutes POS (Area)'!P34/('Données brutes POS (Area)'!P$3+'Données brutes POS (Area)'!P$17)*50),IF($C34="CAR d3-18:1",('Données brutes POS (Area)'!P32/('Données brutes POS (Area)'!P$28)*7.5)))</f>
        <v>5.7010596789932873E-2</v>
      </c>
      <c r="R34" s="43">
        <f>IF($C34="(1,2) DG 24:0",('Données brutes POS (Area)'!Q34/('Données brutes POS (Area)'!Q$3+'Données brutes POS (Area)'!Q$17)*50),IF($C34="CAR d3-18:1",('Données brutes POS (Area)'!Q32/('Données brutes POS (Area)'!Q$28)*7.5)))</f>
        <v>5.7219200133743452E-2</v>
      </c>
      <c r="S34" s="43">
        <f>IF($C34="(1,2) DG 24:0",('Données brutes POS (Area)'!R34/('Données brutes POS (Area)'!R$3+'Données brutes POS (Area)'!R$17)*50),IF($C34="CAR d3-18:1",('Données brutes POS (Area)'!R32/('Données brutes POS (Area)'!R$28)*7.5)))</f>
        <v>4.5985384751179165E-2</v>
      </c>
      <c r="T34" s="43">
        <f>IF($C34="(1,2) DG 24:0",('Données brutes POS (Area)'!S34/('Données brutes POS (Area)'!S$3+'Données brutes POS (Area)'!S$17)*50),IF($C34="CAR d3-18:1",('Données brutes POS (Area)'!S32/('Données brutes POS (Area)'!S$28)*7.5)))</f>
        <v>4.7459479901297702E-2</v>
      </c>
      <c r="U34" s="43">
        <f>IF($C34="(1,2) DG 24:0",('Données brutes POS (Area)'!T34/('Données brutes POS (Area)'!T$3+'Données brutes POS (Area)'!T$17)*50),IF($C34="CAR d3-18:1",('Données brutes POS (Area)'!T32/('Données brutes POS (Area)'!T$28)*7.5)))</f>
        <v>5.3520897116298718E-2</v>
      </c>
      <c r="V34" s="43">
        <f>IF($C34="(1,2) DG 24:0",('Données brutes POS (Area)'!U34/('Données brutes POS (Area)'!U$3+'Données brutes POS (Area)'!U$17)*50),IF($C34="CAR d3-18:1",('Données brutes POS (Area)'!U32/('Données brutes POS (Area)'!U$28)*7.5)))</f>
        <v>0.18808736699089465</v>
      </c>
      <c r="W34" s="43">
        <f>IF($C34="(1,2) DG 24:0",('Données brutes POS (Area)'!V34/('Données brutes POS (Area)'!V$3+'Données brutes POS (Area)'!V$17)*50),IF($C34="CAR d3-18:1",('Données brutes POS (Area)'!V32/('Données brutes POS (Area)'!V$28)*7.5)))</f>
        <v>4.7452953949977943E-2</v>
      </c>
      <c r="X34" s="43">
        <f>IF($C34="(1,2) DG 24:0",('Données brutes POS (Area)'!W34/('Données brutes POS (Area)'!W$3+'Données brutes POS (Area)'!W$17)*50),IF($C34="CAR d3-18:1",('Données brutes POS (Area)'!W32/('Données brutes POS (Area)'!W$28)*7.5)))</f>
        <v>8.5581547297911814E-2</v>
      </c>
      <c r="Y34" s="43">
        <f>IF($C34="(1,2) DG 24:0",('Données brutes POS (Area)'!X34/('Données brutes POS (Area)'!X$3+'Données brutes POS (Area)'!X$17)*50),IF($C34="CAR d3-18:1",('Données brutes POS (Area)'!X32/('Données brutes POS (Area)'!X$28)*7.5)))</f>
        <v>3.6824054895163057E-2</v>
      </c>
      <c r="Z34" s="43">
        <f>IF($C34="(1,2) DG 24:0",('Données brutes POS (Area)'!Y34/('Données brutes POS (Area)'!Y$3+'Données brutes POS (Area)'!Y$17)*50),IF($C34="CAR d3-18:1",('Données brutes POS (Area)'!Y32/('Données brutes POS (Area)'!Y$28)*7.5)))</f>
        <v>7.2491756352125777E-2</v>
      </c>
      <c r="AA34" s="43">
        <f>IF($C34="(1,2) DG 24:0",('Données brutes POS (Area)'!Z34/('Données brutes POS (Area)'!Z$3+'Données brutes POS (Area)'!Z$17)*50),IF($C34="CAR d3-18:1",('Données brutes POS (Area)'!Z32/('Données brutes POS (Area)'!Z$28)*7.5)))</f>
        <v>7.2846989567009593E-2</v>
      </c>
      <c r="AB34" s="43">
        <f>IF($C34="(1,2) DG 24:0",('Données brutes POS (Area)'!AA34/('Données brutes POS (Area)'!AA$3+'Données brutes POS (Area)'!AA$17)*50),IF($C34="CAR d3-18:1",('Données brutes POS (Area)'!AA32/('Données brutes POS (Area)'!AA$28)*7.5)))</f>
        <v>9.4973276980626742E-2</v>
      </c>
      <c r="AC34" s="43">
        <f>IF($C34="(1,2) DG 24:0",('Données brutes POS (Area)'!AB34/('Données brutes POS (Area)'!AB$3+'Données brutes POS (Area)'!AB$17)*50),IF($C34="CAR d3-18:1",('Données brutes POS (Area)'!AB32/('Données brutes POS (Area)'!AB$28)*7.5)))</f>
        <v>0.17187204967850936</v>
      </c>
      <c r="AD34" s="43">
        <f>IF($C34="(1,2) DG 24:0",('Données brutes POS (Area)'!AC34/('Données brutes POS (Area)'!AC$3+'Données brutes POS (Area)'!AC$17)*50),IF($C34="CAR d3-18:1",('Données brutes POS (Area)'!AC32/('Données brutes POS (Area)'!AC$28)*7.5)))</f>
        <v>5.0302043144753596E-2</v>
      </c>
      <c r="AE34" s="43">
        <f>IF($C34="(1,2) DG 24:0",('Données brutes POS (Area)'!AD34/('Données brutes POS (Area)'!AD$3+'Données brutes POS (Area)'!AD$17)*50),IF($C34="CAR d3-18:1",('Données brutes POS (Area)'!AD32/('Données brutes POS (Area)'!AD$28)*7.5)))</f>
        <v>9.884037481772423E-2</v>
      </c>
      <c r="AF34" s="43">
        <f>IF($C34="(1,2) DG 24:0",('Données brutes POS (Area)'!AE34/('Données brutes POS (Area)'!AE$3+'Données brutes POS (Area)'!AE$17)*50),IF($C34="CAR d3-18:1",('Données brutes POS (Area)'!AE32/('Données brutes POS (Area)'!AE$28)*7.5)))</f>
        <v>0.15131318469325702</v>
      </c>
      <c r="AG34" s="43">
        <f>IF($C34="(1,2) DG 24:0",('Données brutes POS (Area)'!AF34/('Données brutes POS (Area)'!AF$3+'Données brutes POS (Area)'!AF$17)*50),IF($C34="CAR d3-18:1",('Données brutes POS (Area)'!AF32/('Données brutes POS (Area)'!AF$28)*7.5)))</f>
        <v>0.10953354816216995</v>
      </c>
      <c r="AH34" s="43">
        <f>IF($C34="(1,2) DG 24:0",('Données brutes POS (Area)'!AG34/('Données brutes POS (Area)'!AG$3+'Données brutes POS (Area)'!AG$17)*50),IF($C34="CAR d3-18:1",('Données brutes POS (Area)'!AG32/('Données brutes POS (Area)'!AG$28)*7.5)))</f>
        <v>4.0166598792435219E-2</v>
      </c>
      <c r="AI34" s="43">
        <f>IF($C34="(1,2) DG 24:0",('Données brutes POS (Area)'!AH34/('Données brutes POS (Area)'!AH$3+'Données brutes POS (Area)'!AH$17)*50),IF($C34="CAR d3-18:1",('Données brutes POS (Area)'!AH32/('Données brutes POS (Area)'!AH$28)*7.5)))</f>
        <v>0.1715132334618828</v>
      </c>
      <c r="AJ34" s="43">
        <f>IF($C34="(1,2) DG 24:0",('Données brutes POS (Area)'!AI34/('Données brutes POS (Area)'!AI$3+'Données brutes POS (Area)'!AI$17)*50),IF($C34="CAR d3-18:1",('Données brutes POS (Area)'!AI32/('Données brutes POS (Area)'!AI$28)*7.5)))</f>
        <v>3.9521998316839432E-2</v>
      </c>
      <c r="AK34" s="43" t="s">
        <v>326</v>
      </c>
      <c r="AL34" s="43">
        <f>IF($C34="(1,2) DG 24:0",('Données brutes POS (Area)'!AK34/('Données brutes POS (Area)'!AK$3+'Données brutes POS (Area)'!AK$17)*50),IF($C34="CAR d3-18:1",('Données brutes POS (Area)'!AK32/('Données brutes POS (Area)'!AK$28)*7.5)))</f>
        <v>5.958474660553674E-2</v>
      </c>
      <c r="AM34" s="43">
        <f>IF($C34="(1,2) DG 24:0",('Données brutes POS (Area)'!AL34/('Données brutes POS (Area)'!AL$3+'Données brutes POS (Area)'!AL$17)*50),IF($C34="CAR d3-18:1",('Données brutes POS (Area)'!AL32/('Données brutes POS (Area)'!AL$28)*7.5)))</f>
        <v>0.22906828472447288</v>
      </c>
      <c r="AN34" s="43">
        <f>IF($C34="(1,2) DG 24:0",('Données brutes POS (Area)'!AM34/('Données brutes POS (Area)'!AM$3+'Données brutes POS (Area)'!AM$17)*50),IF($C34="CAR d3-18:1",('Données brutes POS (Area)'!AM32/('Données brutes POS (Area)'!AM$28)*7.5)))</f>
        <v>0.10834250337190074</v>
      </c>
      <c r="AO34" s="43">
        <f>IF($C34="(1,2) DG 24:0",('Données brutes POS (Area)'!AN34/('Données brutes POS (Area)'!AN$3+'Données brutes POS (Area)'!AN$17)*50),IF($C34="CAR d3-18:1",('Données brutes POS (Area)'!AN32/('Données brutes POS (Area)'!AN$28)*7.5)))</f>
        <v>0.10384690931772779</v>
      </c>
      <c r="AP34" s="43">
        <f>IF($C34="(1,2) DG 24:0",('Données brutes POS (Area)'!AO34/('Données brutes POS (Area)'!AO$3+'Données brutes POS (Area)'!AO$17)*50),IF($C34="CAR d3-18:1",('Données brutes POS (Area)'!AO32/('Données brutes POS (Area)'!AO$28)*7.5)))</f>
        <v>0.14486523477352697</v>
      </c>
      <c r="AQ34" s="43">
        <f>IF($C34="(1,2) DG 24:0",('Données brutes POS (Area)'!AP34/('Données brutes POS (Area)'!AP$3+'Données brutes POS (Area)'!AP$17)*50),IF($C34="CAR d3-18:1",('Données brutes POS (Area)'!AP32/('Données brutes POS (Area)'!AP$28)*7.5)))</f>
        <v>8.3312974712305782E-2</v>
      </c>
      <c r="AR34" s="43">
        <f>IF($C34="(1,2) DG 24:0",('Données brutes POS (Area)'!AQ34/('Données brutes POS (Area)'!AQ$3+'Données brutes POS (Area)'!AQ$17)*50),IF($C34="CAR d3-18:1",('Données brutes POS (Area)'!AQ32/('Données brutes POS (Area)'!AQ$28)*7.5)))</f>
        <v>0.36253897267120327</v>
      </c>
      <c r="AS34" s="43">
        <f>IF($C34="(1,2) DG 24:0",('Données brutes POS (Area)'!AR34/('Données brutes POS (Area)'!AR$3+'Données brutes POS (Area)'!AR$17)*50),IF($C34="CAR d3-18:1",('Données brutes POS (Area)'!AR32/('Données brutes POS (Area)'!AR$28)*7.5)))</f>
        <v>0.12368431672598251</v>
      </c>
      <c r="AT34" s="43">
        <f>IF($C34="(1,2) DG 24:0",('Données brutes POS (Area)'!AS34/('Données brutes POS (Area)'!AS$3+'Données brutes POS (Area)'!AS$17)*50),IF($C34="CAR d3-18:1",('Données brutes POS (Area)'!AS32/('Données brutes POS (Area)'!AS$28)*7.5)))</f>
        <v>0.12131341536231889</v>
      </c>
      <c r="AU34" s="43">
        <f>IF($C34="(1,2) DG 24:0",('Données brutes POS (Area)'!AT34/('Données brutes POS (Area)'!AT$3+'Données brutes POS (Area)'!AT$17)*50),IF($C34="CAR d3-18:1",('Données brutes POS (Area)'!AT32/('Données brutes POS (Area)'!AT$28)*7.5)))</f>
        <v>0.16977625722208742</v>
      </c>
      <c r="AV34" s="43">
        <f>IF($C34="(1,2) DG 24:0",('Données brutes POS (Area)'!AU34/('Données brutes POS (Area)'!AU$3+'Données brutes POS (Area)'!AU$17)*50),IF($C34="CAR d3-18:1",('Données brutes POS (Area)'!AU32/('Données brutes POS (Area)'!AU$28)*7.5)))</f>
        <v>9.9176777824282886E-2</v>
      </c>
      <c r="AW34" s="43">
        <f>IF($C34="(1,2) DG 24:0",('Données brutes POS (Area)'!AV34/('Données brutes POS (Area)'!AV$3+'Données brutes POS (Area)'!AV$17)*50),IF($C34="CAR d3-18:1",('Données brutes POS (Area)'!AV32/('Données brutes POS (Area)'!AV$28)*7.5)))</f>
        <v>0.19830867790410286</v>
      </c>
      <c r="AX34" s="43">
        <f>IF($C34="(1,2) DG 24:0",('Données brutes POS (Area)'!AW34/('Données brutes POS (Area)'!AW$3+'Données brutes POS (Area)'!AW$17)*50),IF($C34="CAR d3-18:1",('Données brutes POS (Area)'!AW32/('Données brutes POS (Area)'!AW$28)*7.5)))</f>
        <v>0.17967574582983228</v>
      </c>
      <c r="AY34" s="43">
        <f>IF($C34="(1,2) DG 24:0",('Données brutes POS (Area)'!AX34/('Données brutes POS (Area)'!AX$3+'Données brutes POS (Area)'!AX$17)*50),IF($C34="CAR d3-18:1",('Données brutes POS (Area)'!AX32/('Données brutes POS (Area)'!AX$28)*7.5)))</f>
        <v>0.29122778354800605</v>
      </c>
      <c r="AZ34" s="43">
        <f>IF($C34="(1,2) DG 24:0",('Données brutes POS (Area)'!AY34/('Données brutes POS (Area)'!AY$3+'Données brutes POS (Area)'!AY$17)*50),IF($C34="CAR d3-18:1",('Données brutes POS (Area)'!AY32/('Données brutes POS (Area)'!AY$28)*7.5)))</f>
        <v>0.66908945413291732</v>
      </c>
      <c r="BA34" s="43">
        <f>IF($C34="(1,2) DG 24:0",('Données brutes POS (Area)'!AZ34/('Données brutes POS (Area)'!AZ$3+'Données brutes POS (Area)'!AZ$17)*50),IF($C34="CAR d3-18:1",('Données brutes POS (Area)'!AZ32/('Données brutes POS (Area)'!AZ$28)*7.5)))</f>
        <v>0.32854800377282184</v>
      </c>
      <c r="BB34" s="43">
        <f>IF($C34="(1,2) DG 24:0",('Données brutes POS (Area)'!BA34/('Données brutes POS (Area)'!BA$3+'Données brutes POS (Area)'!BA$17)*50),IF($C34="CAR d3-18:1",('Données brutes POS (Area)'!BA32/('Données brutes POS (Area)'!BA$28)*7.5)))</f>
        <v>0.24331600229272288</v>
      </c>
      <c r="BC34" s="43">
        <f>IF($C34="(1,2) DG 24:0",('Données brutes POS (Area)'!BB34/('Données brutes POS (Area)'!BB$3+'Données brutes POS (Area)'!BB$17)*50),IF($C34="CAR d3-18:1",('Données brutes POS (Area)'!BB32/('Données brutes POS (Area)'!BB$28)*7.5)))</f>
        <v>0.33853082110503352</v>
      </c>
      <c r="BD34" s="43">
        <f>IF($C34="(1,2) DG 24:0",('Données brutes POS (Area)'!BC34/('Données brutes POS (Area)'!BC$3+'Données brutes POS (Area)'!BC$17)*50),IF($C34="CAR d3-18:1",('Données brutes POS (Area)'!BC32/('Données brutes POS (Area)'!BC$28)*7.5)))</f>
        <v>0.64793976789408192</v>
      </c>
      <c r="BE34" s="43">
        <f>IF($C34="(1,2) DG 24:0",('Données brutes POS (Area)'!BD34/('Données brutes POS (Area)'!BD$3+'Données brutes POS (Area)'!BD$17)*50),IF($C34="CAR d3-18:1",('Données brutes POS (Area)'!BD32/('Données brutes POS (Area)'!BD$28)*7.5)))</f>
        <v>0.10396996895501512</v>
      </c>
      <c r="BF34" s="43">
        <f>IF($C34="(1,2) DG 24:0",('Données brutes POS (Area)'!BE34/('Données brutes POS (Area)'!BE$3+'Données brutes POS (Area)'!BE$17)*50),IF($C34="CAR d3-18:1",('Données brutes POS (Area)'!BE32/('Données brutes POS (Area)'!BE$28)*7.5)))</f>
        <v>6.8376168360263404E-2</v>
      </c>
      <c r="BG34" s="43">
        <f>IF($C34="(1,2) DG 24:0",('Données brutes POS (Area)'!BF34/('Données brutes POS (Area)'!BF$3+'Données brutes POS (Area)'!BF$17)*50),IF($C34="CAR d3-18:1",('Données brutes POS (Area)'!BF32/('Données brutes POS (Area)'!BF$28)*7.5)))</f>
        <v>0.32985845093335692</v>
      </c>
      <c r="BH34" s="43">
        <f>IF($C34="(1,2) DG 24:0",('Données brutes POS (Area)'!BG34/('Données brutes POS (Area)'!BG$3+'Données brutes POS (Area)'!BG$17)*50),IF($C34="CAR d3-18:1",('Données brutes POS (Area)'!BG32/('Données brutes POS (Area)'!BG$28)*7.5)))</f>
        <v>0.15474012180329624</v>
      </c>
      <c r="BI34" s="43">
        <f>IF($C34="(1,2) DG 24:0",('Données brutes POS (Area)'!BH34/('Données brutes POS (Area)'!BH$3+'Données brutes POS (Area)'!BH$17)*50),IF($C34="CAR d3-18:1",('Données brutes POS (Area)'!BH32/('Données brutes POS (Area)'!BH$28)*7.5)))</f>
        <v>0.15690041936452451</v>
      </c>
      <c r="BJ34" s="43">
        <f>IF($C34="(1,2) DG 24:0",('Données brutes POS (Area)'!BI34/('Données brutes POS (Area)'!BI$3+'Données brutes POS (Area)'!BI$17)*50),IF($C34="CAR d3-18:1",('Données brutes POS (Area)'!BI32/('Données brutes POS (Area)'!BI$28)*7.5)))</f>
        <v>0.53791725120261291</v>
      </c>
      <c r="BK34" s="43">
        <f>IF($C34="(1,2) DG 24:0",('Données brutes POS (Area)'!BJ34/('Données brutes POS (Area)'!BJ$3+'Données brutes POS (Area)'!BJ$17)*50),IF($C34="CAR d3-18:1",('Données brutes POS (Area)'!BJ32/('Données brutes POS (Area)'!BJ$28)*7.5)))</f>
        <v>2.4669432018043533</v>
      </c>
      <c r="BL34" s="43">
        <f>IF($C34="(1,2) DG 24:0",('Données brutes POS (Area)'!BK34/('Données brutes POS (Area)'!BK$3+'Données brutes POS (Area)'!BK$17)*50),IF($C34="CAR d3-18:1",('Données brutes POS (Area)'!BK32/('Données brutes POS (Area)'!BK$28)*7.5)))</f>
        <v>0.47716290947948597</v>
      </c>
      <c r="BM34" s="43">
        <f>IF($C34="(1,2) DG 24:0",('Données brutes POS (Area)'!BL34/('Données brutes POS (Area)'!BL$3+'Données brutes POS (Area)'!BL$17)*50),IF($C34="CAR d3-18:1",('Données brutes POS (Area)'!BL32/('Données brutes POS (Area)'!BL$28)*7.5)))</f>
        <v>1.7665371493971984</v>
      </c>
      <c r="BN34" s="43">
        <f>IF($C34="(1,2) DG 24:0",('Données brutes POS (Area)'!BM34/('Données brutes POS (Area)'!BM$3+'Données brutes POS (Area)'!BM$17)*50),IF($C34="CAR d3-18:1",('Données brutes POS (Area)'!BM32/('Données brutes POS (Area)'!BM$28)*7.5)))</f>
        <v>0.17211229235278416</v>
      </c>
      <c r="BO34" s="43">
        <f>IF($C34="(1,2) DG 24:0",('Données brutes POS (Area)'!BN34/('Données brutes POS (Area)'!BN$3+'Données brutes POS (Area)'!BN$17)*50),IF($C34="CAR d3-18:1",('Données brutes POS (Area)'!BN32/('Données brutes POS (Area)'!BN$28)*7.5)))</f>
        <v>0.16066503823683806</v>
      </c>
      <c r="BP34" s="43">
        <f>IF($C34="(1,2) DG 24:0",('Données brutes POS (Area)'!BO34/('Données brutes POS (Area)'!BO$3+'Données brutes POS (Area)'!BO$17)*50),IF($C34="CAR d3-18:1",('Données brutes POS (Area)'!BO32/('Données brutes POS (Area)'!BO$28)*7.5)))</f>
        <v>0.2055947313234103</v>
      </c>
      <c r="BQ34" s="43">
        <f>IF($C34="(1,2) DG 24:0",('Données brutes POS (Area)'!BP34/('Données brutes POS (Area)'!BP$3+'Données brutes POS (Area)'!BP$17)*50),IF($C34="CAR d3-18:1",('Données brutes POS (Area)'!BP32/('Données brutes POS (Area)'!BP$28)*7.5)))</f>
        <v>0.51452674916036212</v>
      </c>
    </row>
    <row r="35" spans="1:96" x14ac:dyDescent="0.25">
      <c r="A35" s="11" t="s">
        <v>3</v>
      </c>
      <c r="B35" s="11" t="s">
        <v>156</v>
      </c>
      <c r="C35" s="12" t="s">
        <v>2</v>
      </c>
      <c r="D35" s="44">
        <f>IF($C35="(1,2) DG 24:0",('Données brutes POS (Area)'!C35/('Données brutes POS (Area)'!C$3+'Données brutes POS (Area)'!C$17)*50),IF($C35="CAR d3-18:1",('Données brutes POS (Area)'!C33/('Données brutes POS (Area)'!C$28)*7.5)))</f>
        <v>0.34619601671740363</v>
      </c>
      <c r="E35" s="44">
        <f>IF($C35="(1,2) DG 24:0",('Données brutes POS (Area)'!D35/('Données brutes POS (Area)'!D$3+'Données brutes POS (Area)'!D$17)*50),IF($C35="CAR d3-18:1",('Données brutes POS (Area)'!D33/('Données brutes POS (Area)'!D$28)*7.5)))</f>
        <v>0.16781281770667095</v>
      </c>
      <c r="F35" s="44">
        <f>IF($C35="(1,2) DG 24:0",('Données brutes POS (Area)'!E35/('Données brutes POS (Area)'!E$3+'Données brutes POS (Area)'!E$17)*50),IF($C35="CAR d3-18:1",('Données brutes POS (Area)'!E33/('Données brutes POS (Area)'!E$28)*7.5)))</f>
        <v>0.30965083892724365</v>
      </c>
      <c r="G35" s="44">
        <f>IF($C35="(1,2) DG 24:0",('Données brutes POS (Area)'!F35/('Données brutes POS (Area)'!F$3+'Données brutes POS (Area)'!F$17)*50),IF($C35="CAR d3-18:1",('Données brutes POS (Area)'!F33/('Données brutes POS (Area)'!F$28)*7.5)))</f>
        <v>0.25623456206650486</v>
      </c>
      <c r="H35" s="44">
        <f>IF($C35="(1,2) DG 24:0",('Données brutes POS (Area)'!G35/('Données brutes POS (Area)'!G$3+'Données brutes POS (Area)'!G$17)*50),IF($C35="CAR d3-18:1",('Données brutes POS (Area)'!G33/('Données brutes POS (Area)'!G$28)*7.5)))</f>
        <v>0.20446156539162247</v>
      </c>
      <c r="I35" s="44">
        <f>IF($C35="(1,2) DG 24:0",('Données brutes POS (Area)'!H35/('Données brutes POS (Area)'!H$3+'Données brutes POS (Area)'!H$17)*50),IF($C35="CAR d3-18:1",('Données brutes POS (Area)'!H33/('Données brutes POS (Area)'!H$28)*7.5)))</f>
        <v>0.12520873805494673</v>
      </c>
      <c r="J35" s="44">
        <f>IF($C35="(1,2) DG 24:0",('Données brutes POS (Area)'!I35/('Données brutes POS (Area)'!I$3+'Données brutes POS (Area)'!I$17)*50),IF($C35="CAR d3-18:1",('Données brutes POS (Area)'!I33/('Données brutes POS (Area)'!I$28)*7.5)))</f>
        <v>0.18582047056368856</v>
      </c>
      <c r="K35" s="44">
        <f>IF($C35="(1,2) DG 24:0",('Données brutes POS (Area)'!J35/('Données brutes POS (Area)'!J$3+'Données brutes POS (Area)'!J$17)*50),IF($C35="CAR d3-18:1",('Données brutes POS (Area)'!J33/('Données brutes POS (Area)'!J$28)*7.5)))</f>
        <v>0.12087882904167099</v>
      </c>
      <c r="L35" s="44">
        <f>IF($C35="(1,2) DG 24:0",('Données brutes POS (Area)'!K35/('Données brutes POS (Area)'!K$3+'Données brutes POS (Area)'!K$17)*50),IF($C35="CAR d3-18:1",('Données brutes POS (Area)'!K33/('Données brutes POS (Area)'!K$28)*7.5)))</f>
        <v>0.15471481189898395</v>
      </c>
      <c r="M35" s="44">
        <f>IF($C35="(1,2) DG 24:0",('Données brutes POS (Area)'!L35/('Données brutes POS (Area)'!L$3+'Données brutes POS (Area)'!L$17)*50),IF($C35="CAR d3-18:1",('Données brutes POS (Area)'!L33/('Données brutes POS (Area)'!L$28)*7.5)))</f>
        <v>7.6057027006084049E-2</v>
      </c>
      <c r="N35" s="44">
        <f>IF($C35="(1,2) DG 24:0",('Données brutes POS (Area)'!M35/('Données brutes POS (Area)'!M$3+'Données brutes POS (Area)'!M$17)*50),IF($C35="CAR d3-18:1",('Données brutes POS (Area)'!M33/('Données brutes POS (Area)'!M$28)*7.5)))</f>
        <v>0.115212545168199</v>
      </c>
      <c r="O35" s="44">
        <f>IF($C35="(1,2) DG 24:0",('Données brutes POS (Area)'!N35/('Données brutes POS (Area)'!N$3+'Données brutes POS (Area)'!N$17)*50),IF($C35="CAR d3-18:1",('Données brutes POS (Area)'!N33/('Données brutes POS (Area)'!N$28)*7.5)))</f>
        <v>0.12436589226972201</v>
      </c>
      <c r="P35" s="44">
        <f>IF($C35="(1,2) DG 24:0",('Données brutes POS (Area)'!O35/('Données brutes POS (Area)'!O$3+'Données brutes POS (Area)'!O$17)*50),IF($C35="CAR d3-18:1",('Données brutes POS (Area)'!O33/('Données brutes POS (Area)'!O$28)*7.5)))</f>
        <v>0.13655571196010888</v>
      </c>
      <c r="Q35" s="44">
        <f>IF($C35="(1,2) DG 24:0",('Données brutes POS (Area)'!P35/('Données brutes POS (Area)'!P$3+'Données brutes POS (Area)'!P$17)*50),IF($C35="CAR d3-18:1",('Données brutes POS (Area)'!P33/('Données brutes POS (Area)'!P$28)*7.5)))</f>
        <v>0.10001503678705626</v>
      </c>
      <c r="R35" s="44">
        <f>IF($C35="(1,2) DG 24:0",('Données brutes POS (Area)'!Q35/('Données brutes POS (Area)'!Q$3+'Données brutes POS (Area)'!Q$17)*50),IF($C35="CAR d3-18:1",('Données brutes POS (Area)'!Q33/('Données brutes POS (Area)'!Q$28)*7.5)))</f>
        <v>0.12481043008288425</v>
      </c>
      <c r="S35" s="44">
        <f>IF($C35="(1,2) DG 24:0",('Données brutes POS (Area)'!R35/('Données brutes POS (Area)'!R$3+'Données brutes POS (Area)'!R$17)*50),IF($C35="CAR d3-18:1",('Données brutes POS (Area)'!R33/('Données brutes POS (Area)'!R$28)*7.5)))</f>
        <v>8.9114546027338912E-2</v>
      </c>
      <c r="T35" s="44">
        <f>IF($C35="(1,2) DG 24:0",('Données brutes POS (Area)'!S35/('Données brutes POS (Area)'!S$3+'Données brutes POS (Area)'!S$17)*50),IF($C35="CAR d3-18:1",('Données brutes POS (Area)'!S33/('Données brutes POS (Area)'!S$28)*7.5)))</f>
        <v>9.6854936370608866E-2</v>
      </c>
      <c r="U35" s="44">
        <f>IF($C35="(1,2) DG 24:0",('Données brutes POS (Area)'!T35/('Données brutes POS (Area)'!T$3+'Données brutes POS (Area)'!T$17)*50),IF($C35="CAR d3-18:1",('Données brutes POS (Area)'!T33/('Données brutes POS (Area)'!T$28)*7.5)))</f>
        <v>0.12386515431647523</v>
      </c>
      <c r="V35" s="44">
        <f>IF($C35="(1,2) DG 24:0",('Données brutes POS (Area)'!U35/('Données brutes POS (Area)'!U$3+'Données brutes POS (Area)'!U$17)*50),IF($C35="CAR d3-18:1",('Données brutes POS (Area)'!U33/('Données brutes POS (Area)'!U$28)*7.5)))</f>
        <v>0.2437474316283354</v>
      </c>
      <c r="W35" s="44">
        <f>IF($C35="(1,2) DG 24:0",('Données brutes POS (Area)'!V35/('Données brutes POS (Area)'!V$3+'Données brutes POS (Area)'!V$17)*50),IF($C35="CAR d3-18:1",('Données brutes POS (Area)'!V33/('Données brutes POS (Area)'!V$28)*7.5)))</f>
        <v>7.232779145200767E-2</v>
      </c>
      <c r="X35" s="44">
        <f>IF($C35="(1,2) DG 24:0",('Données brutes POS (Area)'!W35/('Données brutes POS (Area)'!W$3+'Données brutes POS (Area)'!W$17)*50),IF($C35="CAR d3-18:1",('Données brutes POS (Area)'!W33/('Données brutes POS (Area)'!W$28)*7.5)))</f>
        <v>0.12396997181494077</v>
      </c>
      <c r="Y35" s="44">
        <f>IF($C35="(1,2) DG 24:0",('Données brutes POS (Area)'!X35/('Données brutes POS (Area)'!X$3+'Données brutes POS (Area)'!X$17)*50),IF($C35="CAR d3-18:1",('Données brutes POS (Area)'!X33/('Données brutes POS (Area)'!X$28)*7.5)))</f>
        <v>6.3435901185351307E-2</v>
      </c>
      <c r="Z35" s="44">
        <f>IF($C35="(1,2) DG 24:0",('Données brutes POS (Area)'!Y35/('Données brutes POS (Area)'!Y$3+'Données brutes POS (Area)'!Y$17)*50),IF($C35="CAR d3-18:1",('Données brutes POS (Area)'!Y33/('Données brutes POS (Area)'!Y$28)*7.5)))</f>
        <v>0.11997954174769777</v>
      </c>
      <c r="AA35" s="44">
        <f>IF($C35="(1,2) DG 24:0",('Données brutes POS (Area)'!Z35/('Données brutes POS (Area)'!Z$3+'Données brutes POS (Area)'!Z$17)*50),IF($C35="CAR d3-18:1",('Données brutes POS (Area)'!Z33/('Données brutes POS (Area)'!Z$28)*7.5)))</f>
        <v>0.12813346527671385</v>
      </c>
      <c r="AB35" s="44">
        <f>IF($C35="(1,2) DG 24:0",('Données brutes POS (Area)'!AA35/('Données brutes POS (Area)'!AA$3+'Données brutes POS (Area)'!AA$17)*50),IF($C35="CAR d3-18:1",('Données brutes POS (Area)'!AA33/('Données brutes POS (Area)'!AA$28)*7.5)))</f>
        <v>0.17226044748265312</v>
      </c>
      <c r="AC35" s="44">
        <f>IF($C35="(1,2) DG 24:0",('Données brutes POS (Area)'!AB35/('Données brutes POS (Area)'!AB$3+'Données brutes POS (Area)'!AB$17)*50),IF($C35="CAR d3-18:1",('Données brutes POS (Area)'!AB33/('Données brutes POS (Area)'!AB$28)*7.5)))</f>
        <v>0.25731453008840516</v>
      </c>
      <c r="AD35" s="44">
        <f>IF($C35="(1,2) DG 24:0",('Données brutes POS (Area)'!AC35/('Données brutes POS (Area)'!AC$3+'Données brutes POS (Area)'!AC$17)*50),IF($C35="CAR d3-18:1",('Données brutes POS (Area)'!AC33/('Données brutes POS (Area)'!AC$28)*7.5)))</f>
        <v>9.7717163691663528E-2</v>
      </c>
      <c r="AE35" s="44">
        <f>IF($C35="(1,2) DG 24:0",('Données brutes POS (Area)'!AD35/('Données brutes POS (Area)'!AD$3+'Données brutes POS (Area)'!AD$17)*50),IF($C35="CAR d3-18:1",('Données brutes POS (Area)'!AD33/('Données brutes POS (Area)'!AD$28)*7.5)))</f>
        <v>0.16532649780642406</v>
      </c>
      <c r="AF35" s="44">
        <f>IF($C35="(1,2) DG 24:0",('Données brutes POS (Area)'!AE35/('Données brutes POS (Area)'!AE$3+'Données brutes POS (Area)'!AE$17)*50),IF($C35="CAR d3-18:1",('Données brutes POS (Area)'!AE33/('Données brutes POS (Area)'!AE$28)*7.5)))</f>
        <v>0.24156462718170518</v>
      </c>
      <c r="AG35" s="44">
        <f>IF($C35="(1,2) DG 24:0",('Données brutes POS (Area)'!AF35/('Données brutes POS (Area)'!AF$3+'Données brutes POS (Area)'!AF$17)*50),IF($C35="CAR d3-18:1",('Données brutes POS (Area)'!AF33/('Données brutes POS (Area)'!AF$28)*7.5)))</f>
        <v>0.17301391511976943</v>
      </c>
      <c r="AH35" s="44">
        <f>IF($C35="(1,2) DG 24:0",('Données brutes POS (Area)'!AG35/('Données brutes POS (Area)'!AG$3+'Données brutes POS (Area)'!AG$17)*50),IF($C35="CAR d3-18:1",('Données brutes POS (Area)'!AG33/('Données brutes POS (Area)'!AG$28)*7.5)))</f>
        <v>8.6895137014588064E-2</v>
      </c>
      <c r="AI35" s="44">
        <f>IF($C35="(1,2) DG 24:0",('Données brutes POS (Area)'!AH35/('Données brutes POS (Area)'!AH$3+'Données brutes POS (Area)'!AH$17)*50),IF($C35="CAR d3-18:1",('Données brutes POS (Area)'!AH33/('Données brutes POS (Area)'!AH$28)*7.5)))</f>
        <v>0.2157773125137272</v>
      </c>
      <c r="AJ35" s="44">
        <f>IF($C35="(1,2) DG 24:0",('Données brutes POS (Area)'!AI35/('Données brutes POS (Area)'!AI$3+'Données brutes POS (Area)'!AI$17)*50),IF($C35="CAR d3-18:1",('Données brutes POS (Area)'!AI33/('Données brutes POS (Area)'!AI$28)*7.5)))</f>
        <v>7.6582733861681532E-2</v>
      </c>
      <c r="AK35" s="44">
        <f>IF($C35="(1,2) DG 24:0",('Données brutes POS (Area)'!AJ35/('Données brutes POS (Area)'!AJ$3+'Données brutes POS (Area)'!AJ$17)*50),IF($C35="CAR d3-18:1",('Données brutes POS (Area)'!AJ33/('Données brutes POS (Area)'!AJ$28)*7.5)))</f>
        <v>3.8416021556270802E-2</v>
      </c>
      <c r="AL35" s="44">
        <f>IF($C35="(1,2) DG 24:0",('Données brutes POS (Area)'!AK35/('Données brutes POS (Area)'!AK$3+'Données brutes POS (Area)'!AK$17)*50),IF($C35="CAR d3-18:1",('Données brutes POS (Area)'!AK33/('Données brutes POS (Area)'!AK$28)*7.5)))</f>
        <v>0.12655717275593986</v>
      </c>
      <c r="AM35" s="44">
        <f>IF($C35="(1,2) DG 24:0",('Données brutes POS (Area)'!AL35/('Données brutes POS (Area)'!AL$3+'Données brutes POS (Area)'!AL$17)*50),IF($C35="CAR d3-18:1",('Données brutes POS (Area)'!AL33/('Données brutes POS (Area)'!AL$28)*7.5)))</f>
        <v>0.34686258098417605</v>
      </c>
      <c r="AN35" s="44">
        <f>IF($C35="(1,2) DG 24:0",('Données brutes POS (Area)'!AM35/('Données brutes POS (Area)'!AM$3+'Données brutes POS (Area)'!AM$17)*50),IF($C35="CAR d3-18:1",('Données brutes POS (Area)'!AM33/('Données brutes POS (Area)'!AM$28)*7.5)))</f>
        <v>0.16523657030835429</v>
      </c>
      <c r="AO35" s="44">
        <f>IF($C35="(1,2) DG 24:0",('Données brutes POS (Area)'!AN35/('Données brutes POS (Area)'!AN$3+'Données brutes POS (Area)'!AN$17)*50),IF($C35="CAR d3-18:1",('Données brutes POS (Area)'!AN33/('Données brutes POS (Area)'!AN$28)*7.5)))</f>
        <v>0.18179586416004742</v>
      </c>
      <c r="AP35" s="44">
        <f>IF($C35="(1,2) DG 24:0",('Données brutes POS (Area)'!AO35/('Données brutes POS (Area)'!AO$3+'Données brutes POS (Area)'!AO$17)*50),IF($C35="CAR d3-18:1",('Données brutes POS (Area)'!AO33/('Données brutes POS (Area)'!AO$28)*7.5)))</f>
        <v>0.28517685090553685</v>
      </c>
      <c r="AQ35" s="44">
        <f>IF($C35="(1,2) DG 24:0",('Données brutes POS (Area)'!AP35/('Données brutes POS (Area)'!AP$3+'Données brutes POS (Area)'!AP$17)*50),IF($C35="CAR d3-18:1",('Données brutes POS (Area)'!AP33/('Données brutes POS (Area)'!AP$28)*7.5)))</f>
        <v>0.15624228753260525</v>
      </c>
      <c r="AR35" s="44">
        <f>IF($C35="(1,2) DG 24:0",('Données brutes POS (Area)'!AQ35/('Données brutes POS (Area)'!AQ$3+'Données brutes POS (Area)'!AQ$17)*50),IF($C35="CAR d3-18:1",('Données brutes POS (Area)'!AQ33/('Données brutes POS (Area)'!AQ$28)*7.5)))</f>
        <v>0.43135956376277484</v>
      </c>
      <c r="AS35" s="44">
        <f>IF($C35="(1,2) DG 24:0",('Données brutes POS (Area)'!AR35/('Données brutes POS (Area)'!AR$3+'Données brutes POS (Area)'!AR$17)*50),IF($C35="CAR d3-18:1",('Données brutes POS (Area)'!AR33/('Données brutes POS (Area)'!AR$28)*7.5)))</f>
        <v>0.16438314229735443</v>
      </c>
      <c r="AT35" s="44">
        <f>IF($C35="(1,2) DG 24:0",('Données brutes POS (Area)'!AS35/('Données brutes POS (Area)'!AS$3+'Données brutes POS (Area)'!AS$17)*50),IF($C35="CAR d3-18:1",('Données brutes POS (Area)'!AS33/('Données brutes POS (Area)'!AS$28)*7.5)))</f>
        <v>0.21194521007235267</v>
      </c>
      <c r="AU35" s="44">
        <f>IF($C35="(1,2) DG 24:0",('Données brutes POS (Area)'!AT35/('Données brutes POS (Area)'!AT$3+'Données brutes POS (Area)'!AT$17)*50),IF($C35="CAR d3-18:1",('Données brutes POS (Area)'!AT33/('Données brutes POS (Area)'!AT$28)*7.5)))</f>
        <v>0.27681412082390855</v>
      </c>
      <c r="AV35" s="44">
        <f>IF($C35="(1,2) DG 24:0",('Données brutes POS (Area)'!AU35/('Données brutes POS (Area)'!AU$3+'Données brutes POS (Area)'!AU$17)*50),IF($C35="CAR d3-18:1",('Données brutes POS (Area)'!AU33/('Données brutes POS (Area)'!AU$28)*7.5)))</f>
        <v>0.108061881883003</v>
      </c>
      <c r="AW35" s="44">
        <f>IF($C35="(1,2) DG 24:0",('Données brutes POS (Area)'!AV35/('Données brutes POS (Area)'!AV$3+'Données brutes POS (Area)'!AV$17)*50),IF($C35="CAR d3-18:1",('Données brutes POS (Area)'!AV33/('Données brutes POS (Area)'!AV$28)*7.5)))</f>
        <v>0.26032438186250872</v>
      </c>
      <c r="AX35" s="44">
        <f>IF($C35="(1,2) DG 24:0",('Données brutes POS (Area)'!AW35/('Données brutes POS (Area)'!AW$3+'Données brutes POS (Area)'!AW$17)*50),IF($C35="CAR d3-18:1",('Données brutes POS (Area)'!AW33/('Données brutes POS (Area)'!AW$28)*7.5)))</f>
        <v>0.22823318567445494</v>
      </c>
      <c r="AY35" s="44">
        <f>IF($C35="(1,2) DG 24:0",('Données brutes POS (Area)'!AX35/('Données brutes POS (Area)'!AX$3+'Données brutes POS (Area)'!AX$17)*50),IF($C35="CAR d3-18:1",('Données brutes POS (Area)'!AX33/('Données brutes POS (Area)'!AX$28)*7.5)))</f>
        <v>0.48142947820217985</v>
      </c>
      <c r="AZ35" s="44">
        <f>IF($C35="(1,2) DG 24:0",('Données brutes POS (Area)'!AY35/('Données brutes POS (Area)'!AY$3+'Données brutes POS (Area)'!AY$17)*50),IF($C35="CAR d3-18:1",('Données brutes POS (Area)'!AY33/('Données brutes POS (Area)'!AY$28)*7.5)))</f>
        <v>1.1231679235270136</v>
      </c>
      <c r="BA35" s="44">
        <f>IF($C35="(1,2) DG 24:0",('Données brutes POS (Area)'!AZ35/('Données brutes POS (Area)'!AZ$3+'Données brutes POS (Area)'!AZ$17)*50),IF($C35="CAR d3-18:1",('Données brutes POS (Area)'!AZ33/('Données brutes POS (Area)'!AZ$28)*7.5)))</f>
        <v>0.48804385942801842</v>
      </c>
      <c r="BB35" s="44">
        <f>IF($C35="(1,2) DG 24:0",('Données brutes POS (Area)'!BA35/('Données brutes POS (Area)'!BA$3+'Données brutes POS (Area)'!BA$17)*50),IF($C35="CAR d3-18:1",('Données brutes POS (Area)'!BA33/('Données brutes POS (Area)'!BA$28)*7.5)))</f>
        <v>0.39896887414842003</v>
      </c>
      <c r="BC35" s="44">
        <f>IF($C35="(1,2) DG 24:0",('Données brutes POS (Area)'!BB35/('Données brutes POS (Area)'!BB$3+'Données brutes POS (Area)'!BB$17)*50),IF($C35="CAR d3-18:1",('Données brutes POS (Area)'!BB33/('Données brutes POS (Area)'!BB$28)*7.5)))</f>
        <v>0.44771621216533808</v>
      </c>
      <c r="BD35" s="44">
        <f>IF($C35="(1,2) DG 24:0",('Données brutes POS (Area)'!BC35/('Données brutes POS (Area)'!BC$3+'Données brutes POS (Area)'!BC$17)*50),IF($C35="CAR d3-18:1",('Données brutes POS (Area)'!BC33/('Données brutes POS (Area)'!BC$28)*7.5)))</f>
        <v>0.75621247987730511</v>
      </c>
      <c r="BE35" s="44">
        <f>IF($C35="(1,2) DG 24:0",('Données brutes POS (Area)'!BD35/('Données brutes POS (Area)'!BD$3+'Données brutes POS (Area)'!BD$17)*50),IF($C35="CAR d3-18:1",('Données brutes POS (Area)'!BD33/('Données brutes POS (Area)'!BD$28)*7.5)))</f>
        <v>0.19681792166793888</v>
      </c>
      <c r="BF35" s="44">
        <f>IF($C35="(1,2) DG 24:0",('Données brutes POS (Area)'!BE35/('Données brutes POS (Area)'!BE$3+'Données brutes POS (Area)'!BE$17)*50),IF($C35="CAR d3-18:1",('Données brutes POS (Area)'!BE33/('Données brutes POS (Area)'!BE$28)*7.5)))</f>
        <v>0.12739629953873324</v>
      </c>
      <c r="BG35" s="44">
        <f>IF($C35="(1,2) DG 24:0",('Données brutes POS (Area)'!BF35/('Données brutes POS (Area)'!BF$3+'Données brutes POS (Area)'!BF$17)*50),IF($C35="CAR d3-18:1",('Données brutes POS (Area)'!BF33/('Données brutes POS (Area)'!BF$28)*7.5)))</f>
        <v>0.46288692329878778</v>
      </c>
      <c r="BH35" s="44">
        <f>IF($C35="(1,2) DG 24:0",('Données brutes POS (Area)'!BG35/('Données brutes POS (Area)'!BG$3+'Données brutes POS (Area)'!BG$17)*50),IF($C35="CAR d3-18:1",('Données brutes POS (Area)'!BG33/('Données brutes POS (Area)'!BG$28)*7.5)))</f>
        <v>0.30444502624636188</v>
      </c>
      <c r="BI35" s="44">
        <f>IF($C35="(1,2) DG 24:0",('Données brutes POS (Area)'!BH35/('Données brutes POS (Area)'!BH$3+'Données brutes POS (Area)'!BH$17)*50),IF($C35="CAR d3-18:1",('Données brutes POS (Area)'!BH33/('Données brutes POS (Area)'!BH$28)*7.5)))</f>
        <v>0.27611759731583285</v>
      </c>
      <c r="BJ35" s="44">
        <f>IF($C35="(1,2) DG 24:0",('Données brutes POS (Area)'!BI35/('Données brutes POS (Area)'!BI$3+'Données brutes POS (Area)'!BI$17)*50),IF($C35="CAR d3-18:1",('Données brutes POS (Area)'!BI33/('Données brutes POS (Area)'!BI$28)*7.5)))</f>
        <v>0.84831078413695216</v>
      </c>
      <c r="BK35" s="44">
        <f>IF($C35="(1,2) DG 24:0",('Données brutes POS (Area)'!BJ35/('Données brutes POS (Area)'!BJ$3+'Données brutes POS (Area)'!BJ$17)*50),IF($C35="CAR d3-18:1",('Données brutes POS (Area)'!BJ33/('Données brutes POS (Area)'!BJ$28)*7.5)))</f>
        <v>3.3844413898040151</v>
      </c>
      <c r="BL35" s="44">
        <f>IF($C35="(1,2) DG 24:0",('Données brutes POS (Area)'!BK35/('Données brutes POS (Area)'!BK$3+'Données brutes POS (Area)'!BK$17)*50),IF($C35="CAR d3-18:1",('Données brutes POS (Area)'!BK33/('Données brutes POS (Area)'!BK$28)*7.5)))</f>
        <v>0.63720103322877941</v>
      </c>
      <c r="BM35" s="44">
        <f>IF($C35="(1,2) DG 24:0",('Données brutes POS (Area)'!BL35/('Données brutes POS (Area)'!BL$3+'Données brutes POS (Area)'!BL$17)*50),IF($C35="CAR d3-18:1",('Données brutes POS (Area)'!BL33/('Données brutes POS (Area)'!BL$28)*7.5)))</f>
        <v>2.2560550768191976</v>
      </c>
      <c r="BN35" s="44">
        <f>IF($C35="(1,2) DG 24:0",('Données brutes POS (Area)'!BM35/('Données brutes POS (Area)'!BM$3+'Données brutes POS (Area)'!BM$17)*50),IF($C35="CAR d3-18:1",('Données brutes POS (Area)'!BM33/('Données brutes POS (Area)'!BM$28)*7.5)))</f>
        <v>0.21028662558410607</v>
      </c>
      <c r="BO35" s="44">
        <f>IF($C35="(1,2) DG 24:0",('Données brutes POS (Area)'!BN35/('Données brutes POS (Area)'!BN$3+'Données brutes POS (Area)'!BN$17)*50),IF($C35="CAR d3-18:1",('Données brutes POS (Area)'!BN33/('Données brutes POS (Area)'!BN$28)*7.5)))</f>
        <v>0.24526097761024374</v>
      </c>
      <c r="BP35" s="44">
        <f>IF($C35="(1,2) DG 24:0",('Données brutes POS (Area)'!BO35/('Données brutes POS (Area)'!BO$3+'Données brutes POS (Area)'!BO$17)*50),IF($C35="CAR d3-18:1",('Données brutes POS (Area)'!BO33/('Données brutes POS (Area)'!BO$28)*7.5)))</f>
        <v>0.24714949928192109</v>
      </c>
      <c r="BQ35" s="44">
        <f>IF($C35="(1,2) DG 24:0",('Données brutes POS (Area)'!BP35/('Données brutes POS (Area)'!BP$3+'Données brutes POS (Area)'!BP$17)*50),IF($C35="CAR d3-18:1",('Données brutes POS (Area)'!BP33/('Données brutes POS (Area)'!BP$28)*7.5)))</f>
        <v>0.82147508596761665</v>
      </c>
    </row>
    <row r="36" spans="1:96" x14ac:dyDescent="0.25">
      <c r="A36" s="9" t="s">
        <v>3</v>
      </c>
      <c r="B36" s="9" t="s">
        <v>157</v>
      </c>
      <c r="C36" s="10" t="s">
        <v>2</v>
      </c>
      <c r="D36" s="43">
        <f>IF($C36="(1,2) DG 24:0",('Données brutes POS (Area)'!C36/('Données brutes POS (Area)'!C$3+'Données brutes POS (Area)'!C$17)*50),IF($C36="CAR d3-18:1",('Données brutes POS (Area)'!C34/('Données brutes POS (Area)'!C$28)*7.5)))</f>
        <v>0.15129327692069552</v>
      </c>
      <c r="E36" s="43">
        <f>IF($C36="(1,2) DG 24:0",('Données brutes POS (Area)'!D36/('Données brutes POS (Area)'!D$3+'Données brutes POS (Area)'!D$17)*50),IF($C36="CAR d3-18:1",('Données brutes POS (Area)'!D34/('Données brutes POS (Area)'!D$28)*7.5)))</f>
        <v>0.1069058133230828</v>
      </c>
      <c r="F36" s="43">
        <f>IF($C36="(1,2) DG 24:0",('Données brutes POS (Area)'!E36/('Données brutes POS (Area)'!E$3+'Données brutes POS (Area)'!E$17)*50),IF($C36="CAR d3-18:1",('Données brutes POS (Area)'!E34/('Données brutes POS (Area)'!E$28)*7.5)))</f>
        <v>0.26288037313439599</v>
      </c>
      <c r="G36" s="43">
        <f>IF($C36="(1,2) DG 24:0",('Données brutes POS (Area)'!F36/('Données brutes POS (Area)'!F$3+'Données brutes POS (Area)'!F$17)*50),IF($C36="CAR d3-18:1",('Données brutes POS (Area)'!F34/('Données brutes POS (Area)'!F$28)*7.5)))</f>
        <v>0.14538623418078198</v>
      </c>
      <c r="H36" s="43">
        <f>IF($C36="(1,2) DG 24:0",('Données brutes POS (Area)'!G36/('Données brutes POS (Area)'!G$3+'Données brutes POS (Area)'!G$17)*50),IF($C36="CAR d3-18:1",('Données brutes POS (Area)'!G34/('Données brutes POS (Area)'!G$28)*7.5)))</f>
        <v>9.0767499845968241E-2</v>
      </c>
      <c r="I36" s="43">
        <f>IF($C36="(1,2) DG 24:0",('Données brutes POS (Area)'!H36/('Données brutes POS (Area)'!H$3+'Données brutes POS (Area)'!H$17)*50),IF($C36="CAR d3-18:1",('Données brutes POS (Area)'!H34/('Données brutes POS (Area)'!H$28)*7.5)))</f>
        <v>6.4341067433366858E-2</v>
      </c>
      <c r="J36" s="43">
        <f>IF($C36="(1,2) DG 24:0",('Données brutes POS (Area)'!I36/('Données brutes POS (Area)'!I$3+'Données brutes POS (Area)'!I$17)*50),IF($C36="CAR d3-18:1",('Données brutes POS (Area)'!I34/('Données brutes POS (Area)'!I$28)*7.5)))</f>
        <v>0.10469080676366899</v>
      </c>
      <c r="K36" s="43">
        <f>IF($C36="(1,2) DG 24:0",('Données brutes POS (Area)'!J36/('Données brutes POS (Area)'!J$3+'Données brutes POS (Area)'!J$17)*50),IF($C36="CAR d3-18:1",('Données brutes POS (Area)'!J34/('Données brutes POS (Area)'!J$28)*7.5)))</f>
        <v>7.096269965590031E-2</v>
      </c>
      <c r="L36" s="43">
        <f>IF($C36="(1,2) DG 24:0",('Données brutes POS (Area)'!K36/('Données brutes POS (Area)'!K$3+'Données brutes POS (Area)'!K$17)*50),IF($C36="CAR d3-18:1",('Données brutes POS (Area)'!K34/('Données brutes POS (Area)'!K$28)*7.5)))</f>
        <v>9.9321956538625328E-2</v>
      </c>
      <c r="M36" s="43">
        <f>IF($C36="(1,2) DG 24:0",('Données brutes POS (Area)'!L36/('Données brutes POS (Area)'!L$3+'Données brutes POS (Area)'!L$17)*50),IF($C36="CAR d3-18:1",('Données brutes POS (Area)'!L34/('Données brutes POS (Area)'!L$28)*7.5)))</f>
        <v>4.1693892284746709E-2</v>
      </c>
      <c r="N36" s="43" t="s">
        <v>326</v>
      </c>
      <c r="O36" s="43">
        <f>IF($C36="(1,2) DG 24:0",('Données brutes POS (Area)'!N36/('Données brutes POS (Area)'!N$3+'Données brutes POS (Area)'!N$17)*50),IF($C36="CAR d3-18:1",('Données brutes POS (Area)'!N34/('Données brutes POS (Area)'!N$28)*7.5)))</f>
        <v>7.5281041628016604E-2</v>
      </c>
      <c r="P36" s="43">
        <f>IF($C36="(1,2) DG 24:0",('Données brutes POS (Area)'!O36/('Données brutes POS (Area)'!O$3+'Données brutes POS (Area)'!O$17)*50),IF($C36="CAR d3-18:1",('Données brutes POS (Area)'!O34/('Données brutes POS (Area)'!O$28)*7.5)))</f>
        <v>0.13625503002193251</v>
      </c>
      <c r="Q36" s="43">
        <f>IF($C36="(1,2) DG 24:0",('Données brutes POS (Area)'!P36/('Données brutes POS (Area)'!P$3+'Données brutes POS (Area)'!P$17)*50),IF($C36="CAR d3-18:1",('Données brutes POS (Area)'!P34/('Données brutes POS (Area)'!P$28)*7.5)))</f>
        <v>6.1634582751189368E-2</v>
      </c>
      <c r="R36" s="43">
        <f>IF($C36="(1,2) DG 24:0",('Données brutes POS (Area)'!Q36/('Données brutes POS (Area)'!Q$3+'Données brutes POS (Area)'!Q$17)*50),IF($C36="CAR d3-18:1",('Données brutes POS (Area)'!Q34/('Données brutes POS (Area)'!Q$28)*7.5)))</f>
        <v>6.0467336911094162E-2</v>
      </c>
      <c r="S36" s="43">
        <f>IF($C36="(1,2) DG 24:0",('Données brutes POS (Area)'!R36/('Données brutes POS (Area)'!R$3+'Données brutes POS (Area)'!R$17)*50),IF($C36="CAR d3-18:1",('Données brutes POS (Area)'!R34/('Données brutes POS (Area)'!R$28)*7.5)))</f>
        <v>8.0082323048110582E-2</v>
      </c>
      <c r="T36" s="43">
        <f>IF($C36="(1,2) DG 24:0",('Données brutes POS (Area)'!S36/('Données brutes POS (Area)'!S$3+'Données brutes POS (Area)'!S$17)*50),IF($C36="CAR d3-18:1",('Données brutes POS (Area)'!S34/('Données brutes POS (Area)'!S$28)*7.5)))</f>
        <v>0.10044833104827439</v>
      </c>
      <c r="U36" s="43">
        <f>IF($C36="(1,2) DG 24:0",('Données brutes POS (Area)'!T36/('Données brutes POS (Area)'!T$3+'Données brutes POS (Area)'!T$17)*50),IF($C36="CAR d3-18:1",('Données brutes POS (Area)'!T34/('Données brutes POS (Area)'!T$28)*7.5)))</f>
        <v>6.4715695450292376E-2</v>
      </c>
      <c r="V36" s="43">
        <f>IF($C36="(1,2) DG 24:0",('Données brutes POS (Area)'!U36/('Données brutes POS (Area)'!U$3+'Données brutes POS (Area)'!U$17)*50),IF($C36="CAR d3-18:1",('Données brutes POS (Area)'!U34/('Données brutes POS (Area)'!U$28)*7.5)))</f>
        <v>0.12777565069252053</v>
      </c>
      <c r="W36" s="43">
        <f>IF($C36="(1,2) DG 24:0",('Données brutes POS (Area)'!V36/('Données brutes POS (Area)'!V$3+'Données brutes POS (Area)'!V$17)*50),IF($C36="CAR d3-18:1",('Données brutes POS (Area)'!V34/('Données brutes POS (Area)'!V$28)*7.5)))</f>
        <v>4.1299991430574515E-2</v>
      </c>
      <c r="X36" s="43">
        <f>IF($C36="(1,2) DG 24:0",('Données brutes POS (Area)'!W36/('Données brutes POS (Area)'!W$3+'Données brutes POS (Area)'!W$17)*50),IF($C36="CAR d3-18:1",('Données brutes POS (Area)'!W34/('Données brutes POS (Area)'!W$28)*7.5)))</f>
        <v>7.9056499421161372E-2</v>
      </c>
      <c r="Y36" s="43">
        <f>IF($C36="(1,2) DG 24:0",('Données brutes POS (Area)'!X36/('Données brutes POS (Area)'!X$3+'Données brutes POS (Area)'!X$17)*50),IF($C36="CAR d3-18:1",('Données brutes POS (Area)'!X34/('Données brutes POS (Area)'!X$28)*7.5)))</f>
        <v>6.6555130770977827E-2</v>
      </c>
      <c r="Z36" s="43">
        <f>IF($C36="(1,2) DG 24:0",('Données brutes POS (Area)'!Y36/('Données brutes POS (Area)'!Y$3+'Données brutes POS (Area)'!Y$17)*50),IF($C36="CAR d3-18:1",('Données brutes POS (Area)'!Y34/('Données brutes POS (Area)'!Y$28)*7.5)))</f>
        <v>7.5545103618809617E-2</v>
      </c>
      <c r="AA36" s="43">
        <f>IF($C36="(1,2) DG 24:0",('Données brutes POS (Area)'!Z36/('Données brutes POS (Area)'!Z$3+'Données brutes POS (Area)'!Z$17)*50),IF($C36="CAR d3-18:1",('Données brutes POS (Area)'!Z34/('Données brutes POS (Area)'!Z$28)*7.5)))</f>
        <v>6.6901270768444709E-2</v>
      </c>
      <c r="AB36" s="43">
        <f>IF($C36="(1,2) DG 24:0",('Données brutes POS (Area)'!AA36/('Données brutes POS (Area)'!AA$3+'Données brutes POS (Area)'!AA$17)*50),IF($C36="CAR d3-18:1",('Données brutes POS (Area)'!AA34/('Données brutes POS (Area)'!AA$28)*7.5)))</f>
        <v>6.7890844240304032E-2</v>
      </c>
      <c r="AC36" s="43">
        <f>IF($C36="(1,2) DG 24:0",('Données brutes POS (Area)'!AB36/('Données brutes POS (Area)'!AB$3+'Données brutes POS (Area)'!AB$17)*50),IF($C36="CAR d3-18:1",('Données brutes POS (Area)'!AB34/('Données brutes POS (Area)'!AB$28)*7.5)))</f>
        <v>0.16826502022876305</v>
      </c>
      <c r="AD36" s="43">
        <f>IF($C36="(1,2) DG 24:0",('Données brutes POS (Area)'!AC36/('Données brutes POS (Area)'!AC$3+'Données brutes POS (Area)'!AC$17)*50),IF($C36="CAR d3-18:1",('Données brutes POS (Area)'!AC34/('Données brutes POS (Area)'!AC$28)*7.5)))</f>
        <v>4.720049495594305E-2</v>
      </c>
      <c r="AE36" s="43">
        <f>IF($C36="(1,2) DG 24:0",('Données brutes POS (Area)'!AD36/('Données brutes POS (Area)'!AD$3+'Données brutes POS (Area)'!AD$17)*50),IF($C36="CAR d3-18:1",('Données brutes POS (Area)'!AD34/('Données brutes POS (Area)'!AD$28)*7.5)))</f>
        <v>0.12806833966826181</v>
      </c>
      <c r="AF36" s="43">
        <f>IF($C36="(1,2) DG 24:0",('Données brutes POS (Area)'!AE36/('Données brutes POS (Area)'!AE$3+'Données brutes POS (Area)'!AE$17)*50),IF($C36="CAR d3-18:1",('Données brutes POS (Area)'!AE34/('Données brutes POS (Area)'!AE$28)*7.5)))</f>
        <v>0.14640069694329766</v>
      </c>
      <c r="AG36" s="43">
        <f>IF($C36="(1,2) DG 24:0",('Données brutes POS (Area)'!AF36/('Données brutes POS (Area)'!AF$3+'Données brutes POS (Area)'!AF$17)*50),IF($C36="CAR d3-18:1",('Données brutes POS (Area)'!AF34/('Données brutes POS (Area)'!AF$28)*7.5)))</f>
        <v>6.2745339920615303E-2</v>
      </c>
      <c r="AH36" s="43">
        <f>IF($C36="(1,2) DG 24:0",('Données brutes POS (Area)'!AG36/('Données brutes POS (Area)'!AG$3+'Données brutes POS (Area)'!AG$17)*50),IF($C36="CAR d3-18:1",('Données brutes POS (Area)'!AG34/('Données brutes POS (Area)'!AG$28)*7.5)))</f>
        <v>8.5968550883917819E-2</v>
      </c>
      <c r="AI36" s="43">
        <f>IF($C36="(1,2) DG 24:0",('Données brutes POS (Area)'!AH36/('Données brutes POS (Area)'!AH$3+'Données brutes POS (Area)'!AH$17)*50),IF($C36="CAR d3-18:1",('Données brutes POS (Area)'!AH34/('Données brutes POS (Area)'!AH$28)*7.5)))</f>
        <v>0.17499376601903438</v>
      </c>
      <c r="AJ36" s="43">
        <f>IF($C36="(1,2) DG 24:0",('Données brutes POS (Area)'!AI36/('Données brutes POS (Area)'!AI$3+'Données brutes POS (Area)'!AI$17)*50),IF($C36="CAR d3-18:1",('Données brutes POS (Area)'!AI34/('Données brutes POS (Area)'!AI$28)*7.5)))</f>
        <v>9.6216112433288009E-2</v>
      </c>
      <c r="AK36" s="43" t="s">
        <v>326</v>
      </c>
      <c r="AL36" s="43">
        <f>IF($C36="(1,2) DG 24:0",('Données brutes POS (Area)'!AK36/('Données brutes POS (Area)'!AK$3+'Données brutes POS (Area)'!AK$17)*50),IF($C36="CAR d3-18:1",('Données brutes POS (Area)'!AK34/('Données brutes POS (Area)'!AK$28)*7.5)))</f>
        <v>9.6546844627697456E-2</v>
      </c>
      <c r="AM36" s="43">
        <f>IF($C36="(1,2) DG 24:0",('Données brutes POS (Area)'!AL36/('Données brutes POS (Area)'!AL$3+'Données brutes POS (Area)'!AL$17)*50),IF($C36="CAR d3-18:1",('Données brutes POS (Area)'!AL34/('Données brutes POS (Area)'!AL$28)*7.5)))</f>
        <v>0.16642295372377747</v>
      </c>
      <c r="AN36" s="43">
        <f>IF($C36="(1,2) DG 24:0",('Données brutes POS (Area)'!AM36/('Données brutes POS (Area)'!AM$3+'Données brutes POS (Area)'!AM$17)*50),IF($C36="CAR d3-18:1",('Données brutes POS (Area)'!AM34/('Données brutes POS (Area)'!AM$28)*7.5)))</f>
        <v>9.8296326787675969E-2</v>
      </c>
      <c r="AO36" s="43">
        <f>IF($C36="(1,2) DG 24:0",('Données brutes POS (Area)'!AN36/('Données brutes POS (Area)'!AN$3+'Données brutes POS (Area)'!AN$17)*50),IF($C36="CAR d3-18:1",('Données brutes POS (Area)'!AN34/('Données brutes POS (Area)'!AN$28)*7.5)))</f>
        <v>0.15269687851948865</v>
      </c>
      <c r="AP36" s="43">
        <f>IF($C36="(1,2) DG 24:0",('Données brutes POS (Area)'!AO36/('Données brutes POS (Area)'!AO$3+'Données brutes POS (Area)'!AO$17)*50),IF($C36="CAR d3-18:1",('Données brutes POS (Area)'!AO34/('Données brutes POS (Area)'!AO$28)*7.5)))</f>
        <v>0.14664075339192917</v>
      </c>
      <c r="AQ36" s="43">
        <f>IF($C36="(1,2) DG 24:0",('Données brutes POS (Area)'!AP36/('Données brutes POS (Area)'!AP$3+'Données brutes POS (Area)'!AP$17)*50),IF($C36="CAR d3-18:1",('Données brutes POS (Area)'!AP34/('Données brutes POS (Area)'!AP$28)*7.5)))</f>
        <v>0.13087338845461369</v>
      </c>
      <c r="AR36" s="43">
        <f>IF($C36="(1,2) DG 24:0",('Données brutes POS (Area)'!AQ36/('Données brutes POS (Area)'!AQ$3+'Données brutes POS (Area)'!AQ$17)*50),IF($C36="CAR d3-18:1",('Données brutes POS (Area)'!AQ34/('Données brutes POS (Area)'!AQ$28)*7.5)))</f>
        <v>0.24035790274519003</v>
      </c>
      <c r="AS36" s="43">
        <f>IF($C36="(1,2) DG 24:0",('Données brutes POS (Area)'!AR36/('Données brutes POS (Area)'!AR$3+'Données brutes POS (Area)'!AR$17)*50),IF($C36="CAR d3-18:1",('Données brutes POS (Area)'!AR34/('Données brutes POS (Area)'!AR$28)*7.5)))</f>
        <v>0.16275294679677982</v>
      </c>
      <c r="AT36" s="43">
        <f>IF($C36="(1,2) DG 24:0",('Données brutes POS (Area)'!AS36/('Données brutes POS (Area)'!AS$3+'Données brutes POS (Area)'!AS$17)*50),IF($C36="CAR d3-18:1",('Données brutes POS (Area)'!AS34/('Données brutes POS (Area)'!AS$28)*7.5)))</f>
        <v>0.20647768753398843</v>
      </c>
      <c r="AU36" s="43">
        <f>IF($C36="(1,2) DG 24:0",('Données brutes POS (Area)'!AT36/('Données brutes POS (Area)'!AT$3+'Données brutes POS (Area)'!AT$17)*50),IF($C36="CAR d3-18:1",('Données brutes POS (Area)'!AT34/('Données brutes POS (Area)'!AT$28)*7.5)))</f>
        <v>0.15164097631332826</v>
      </c>
      <c r="AV36" s="43">
        <f>IF($C36="(1,2) DG 24:0",('Données brutes POS (Area)'!AU36/('Données brutes POS (Area)'!AU$3+'Données brutes POS (Area)'!AU$17)*50),IF($C36="CAR d3-18:1",('Données brutes POS (Area)'!AU34/('Données brutes POS (Area)'!AU$28)*7.5)))</f>
        <v>5.9093108460066109E-2</v>
      </c>
      <c r="AW36" s="43">
        <f>IF($C36="(1,2) DG 24:0",('Données brutes POS (Area)'!AV36/('Données brutes POS (Area)'!AV$3+'Données brutes POS (Area)'!AV$17)*50),IF($C36="CAR d3-18:1",('Données brutes POS (Area)'!AV34/('Données brutes POS (Area)'!AV$28)*7.5)))</f>
        <v>0.12951280169890994</v>
      </c>
      <c r="AX36" s="43">
        <f>IF($C36="(1,2) DG 24:0",('Données brutes POS (Area)'!AW36/('Données brutes POS (Area)'!AW$3+'Données brutes POS (Area)'!AW$17)*50),IF($C36="CAR d3-18:1",('Données brutes POS (Area)'!AW34/('Données brutes POS (Area)'!AW$28)*7.5)))</f>
        <v>0.10048262536087769</v>
      </c>
      <c r="AY36" s="43">
        <f>IF($C36="(1,2) DG 24:0",('Données brutes POS (Area)'!AX36/('Données brutes POS (Area)'!AX$3+'Données brutes POS (Area)'!AX$17)*50),IF($C36="CAR d3-18:1",('Données brutes POS (Area)'!AX34/('Données brutes POS (Area)'!AX$28)*7.5)))</f>
        <v>0.25613295648942241</v>
      </c>
      <c r="AZ36" s="43">
        <f>IF($C36="(1,2) DG 24:0",('Données brutes POS (Area)'!AY36/('Données brutes POS (Area)'!AY$3+'Données brutes POS (Area)'!AY$17)*50),IF($C36="CAR d3-18:1",('Données brutes POS (Area)'!AY34/('Données brutes POS (Area)'!AY$28)*7.5)))</f>
        <v>0.61495945654574324</v>
      </c>
      <c r="BA36" s="43">
        <f>IF($C36="(1,2) DG 24:0",('Données brutes POS (Area)'!AZ36/('Données brutes POS (Area)'!AZ$3+'Données brutes POS (Area)'!AZ$17)*50),IF($C36="CAR d3-18:1",('Données brutes POS (Area)'!AZ34/('Données brutes POS (Area)'!AZ$28)*7.5)))</f>
        <v>0.23599114597133999</v>
      </c>
      <c r="BB36" s="43">
        <f>IF($C36="(1,2) DG 24:0",('Données brutes POS (Area)'!BA36/('Données brutes POS (Area)'!BA$3+'Données brutes POS (Area)'!BA$17)*50),IF($C36="CAR d3-18:1",('Données brutes POS (Area)'!BA34/('Données brutes POS (Area)'!BA$28)*7.5)))</f>
        <v>0.33736287284869199</v>
      </c>
      <c r="BC36" s="43">
        <f>IF($C36="(1,2) DG 24:0",('Données brutes POS (Area)'!BB36/('Données brutes POS (Area)'!BB$3+'Données brutes POS (Area)'!BB$17)*50),IF($C36="CAR d3-18:1",('Données brutes POS (Area)'!BB34/('Données brutes POS (Area)'!BB$28)*7.5)))</f>
        <v>6.235172471623715E-2</v>
      </c>
      <c r="BD36" s="43">
        <f>IF($C36="(1,2) DG 24:0",('Données brutes POS (Area)'!BC36/('Données brutes POS (Area)'!BC$3+'Données brutes POS (Area)'!BC$17)*50),IF($C36="CAR d3-18:1",('Données brutes POS (Area)'!BC34/('Données brutes POS (Area)'!BC$28)*7.5)))</f>
        <v>0.23641014868569454</v>
      </c>
      <c r="BE36" s="43" t="s">
        <v>326</v>
      </c>
      <c r="BF36" s="43" t="s">
        <v>326</v>
      </c>
      <c r="BG36" s="43">
        <f>IF($C36="(1,2) DG 24:0",('Données brutes POS (Area)'!BF36/('Données brutes POS (Area)'!BF$3+'Données brutes POS (Area)'!BF$17)*50),IF($C36="CAR d3-18:1",('Données brutes POS (Area)'!BF34/('Données brutes POS (Area)'!BF$28)*7.5)))</f>
        <v>0.15045469627654351</v>
      </c>
      <c r="BH36" s="43" t="s">
        <v>326</v>
      </c>
      <c r="BI36" s="43">
        <f>IF($C36="(1,2) DG 24:0",('Données brutes POS (Area)'!BH36/('Données brutes POS (Area)'!BH$3+'Données brutes POS (Area)'!BH$17)*50),IF($C36="CAR d3-18:1",('Données brutes POS (Area)'!BH34/('Données brutes POS (Area)'!BH$28)*7.5)))</f>
        <v>0.27352029098924391</v>
      </c>
      <c r="BJ36" s="43">
        <f>IF($C36="(1,2) DG 24:0",('Données brutes POS (Area)'!BI36/('Données brutes POS (Area)'!BI$3+'Données brutes POS (Area)'!BI$17)*50),IF($C36="CAR d3-18:1",('Données brutes POS (Area)'!BI34/('Données brutes POS (Area)'!BI$28)*7.5)))</f>
        <v>0.57350890846292668</v>
      </c>
      <c r="BK36" s="43">
        <f>IF($C36="(1,2) DG 24:0",('Données brutes POS (Area)'!BJ36/('Données brutes POS (Area)'!BJ$3+'Données brutes POS (Area)'!BJ$17)*50),IF($C36="CAR d3-18:1",('Données brutes POS (Area)'!BJ34/('Données brutes POS (Area)'!BJ$28)*7.5)))</f>
        <v>1.4983504827816898</v>
      </c>
      <c r="BL36" s="43">
        <f>IF($C36="(1,2) DG 24:0",('Données brutes POS (Area)'!BK36/('Données brutes POS (Area)'!BK$3+'Données brutes POS (Area)'!BK$17)*50),IF($C36="CAR d3-18:1",('Données brutes POS (Area)'!BK34/('Données brutes POS (Area)'!BK$28)*7.5)))</f>
        <v>0.33537441713107025</v>
      </c>
      <c r="BM36" s="43">
        <f>IF($C36="(1,2) DG 24:0",('Données brutes POS (Area)'!BL36/('Données brutes POS (Area)'!BL$3+'Données brutes POS (Area)'!BL$17)*50),IF($C36="CAR d3-18:1",('Données brutes POS (Area)'!BL34/('Données brutes POS (Area)'!BL$28)*7.5)))</f>
        <v>1.2674157014411247</v>
      </c>
      <c r="BN36" s="43">
        <f>IF($C36="(1,2) DG 24:0",('Données brutes POS (Area)'!BM36/('Données brutes POS (Area)'!BM$3+'Données brutes POS (Area)'!BM$17)*50),IF($C36="CAR d3-18:1",('Données brutes POS (Area)'!BM34/('Données brutes POS (Area)'!BM$28)*7.5)))</f>
        <v>0.11958274518662852</v>
      </c>
      <c r="BO36" s="43">
        <f>IF($C36="(1,2) DG 24:0",('Données brutes POS (Area)'!BN36/('Données brutes POS (Area)'!BN$3+'Données brutes POS (Area)'!BN$17)*50),IF($C36="CAR d3-18:1",('Données brutes POS (Area)'!BN34/('Données brutes POS (Area)'!BN$28)*7.5)))</f>
        <v>0.13730405539683355</v>
      </c>
      <c r="BP36" s="43">
        <f>IF($C36="(1,2) DG 24:0",('Données brutes POS (Area)'!BO36/('Données brutes POS (Area)'!BO$3+'Données brutes POS (Area)'!BO$17)*50),IF($C36="CAR d3-18:1",('Données brutes POS (Area)'!BO34/('Données brutes POS (Area)'!BO$28)*7.5)))</f>
        <v>4.694464080985046E-2</v>
      </c>
      <c r="BQ36" s="43">
        <f>IF($C36="(1,2) DG 24:0",('Données brutes POS (Area)'!BP36/('Données brutes POS (Area)'!BP$3+'Données brutes POS (Area)'!BP$17)*50),IF($C36="CAR d3-18:1",('Données brutes POS (Area)'!BP34/('Données brutes POS (Area)'!BP$28)*7.5)))</f>
        <v>0.38015888692062216</v>
      </c>
    </row>
    <row r="37" spans="1:96" x14ac:dyDescent="0.25">
      <c r="A37" s="11" t="s">
        <v>3</v>
      </c>
      <c r="B37" s="11" t="s">
        <v>158</v>
      </c>
      <c r="C37" s="12" t="s">
        <v>2</v>
      </c>
      <c r="D37" s="44">
        <f>IF($C37="(1,2) DG 24:0",('Données brutes POS (Area)'!C37/('Données brutes POS (Area)'!C$3+'Données brutes POS (Area)'!C$17)*50),IF($C37="CAR d3-18:1",('Données brutes POS (Area)'!C35/('Données brutes POS (Area)'!C$28)*7.5)))</f>
        <v>0.10157144884164904</v>
      </c>
      <c r="E37" s="44">
        <f>IF($C37="(1,2) DG 24:0",('Données brutes POS (Area)'!D37/('Données brutes POS (Area)'!D$3+'Données brutes POS (Area)'!D$17)*50),IF($C37="CAR d3-18:1",('Données brutes POS (Area)'!D35/('Données brutes POS (Area)'!D$28)*7.5)))</f>
        <v>0.10802757869710408</v>
      </c>
      <c r="F37" s="44">
        <f>IF($C37="(1,2) DG 24:0",('Données brutes POS (Area)'!E37/('Données brutes POS (Area)'!E$3+'Données brutes POS (Area)'!E$17)*50),IF($C37="CAR d3-18:1",('Données brutes POS (Area)'!E35/('Données brutes POS (Area)'!E$28)*7.5)))</f>
        <v>0.31905212415773093</v>
      </c>
      <c r="G37" s="44">
        <f>IF($C37="(1,2) DG 24:0",('Données brutes POS (Area)'!F37/('Données brutes POS (Area)'!F$3+'Données brutes POS (Area)'!F$17)*50),IF($C37="CAR d3-18:1",('Données brutes POS (Area)'!F35/('Données brutes POS (Area)'!F$28)*7.5)))</f>
        <v>0.1305394669666915</v>
      </c>
      <c r="H37" s="44">
        <f>IF($C37="(1,2) DG 24:0",('Données brutes POS (Area)'!G37/('Données brutes POS (Area)'!G$3+'Données brutes POS (Area)'!G$17)*50),IF($C37="CAR d3-18:1",('Données brutes POS (Area)'!G35/('Données brutes POS (Area)'!G$28)*7.5)))</f>
        <v>9.0443392399684297E-2</v>
      </c>
      <c r="I37" s="44">
        <f>IF($C37="(1,2) DG 24:0",('Données brutes POS (Area)'!H37/('Données brutes POS (Area)'!H$3+'Données brutes POS (Area)'!H$17)*50),IF($C37="CAR d3-18:1",('Données brutes POS (Area)'!H35/('Données brutes POS (Area)'!H$28)*7.5)))</f>
        <v>7.9184834438930332E-2</v>
      </c>
      <c r="J37" s="44">
        <f>IF($C37="(1,2) DG 24:0",('Données brutes POS (Area)'!I37/('Données brutes POS (Area)'!I$3+'Données brutes POS (Area)'!I$17)*50),IF($C37="CAR d3-18:1",('Données brutes POS (Area)'!I35/('Données brutes POS (Area)'!I$28)*7.5)))</f>
        <v>7.8096052180217548E-2</v>
      </c>
      <c r="K37" s="44">
        <f>IF($C37="(1,2) DG 24:0",('Données brutes POS (Area)'!J37/('Données brutes POS (Area)'!J$3+'Données brutes POS (Area)'!J$17)*50),IF($C37="CAR d3-18:1",('Données brutes POS (Area)'!J35/('Données brutes POS (Area)'!J$28)*7.5)))</f>
        <v>5.0788830354262959E-2</v>
      </c>
      <c r="L37" s="44">
        <f>IF($C37="(1,2) DG 24:0",('Données brutes POS (Area)'!K37/('Données brutes POS (Area)'!K$3+'Données brutes POS (Area)'!K$17)*50),IF($C37="CAR d3-18:1",('Données brutes POS (Area)'!K35/('Données brutes POS (Area)'!K$28)*7.5)))</f>
        <v>7.7379401524142327E-2</v>
      </c>
      <c r="M37" s="44">
        <f>IF($C37="(1,2) DG 24:0",('Données brutes POS (Area)'!L37/('Données brutes POS (Area)'!L$3+'Données brutes POS (Area)'!L$17)*50),IF($C37="CAR d3-18:1",('Données brutes POS (Area)'!L35/('Données brutes POS (Area)'!L$28)*7.5)))</f>
        <v>7.2525749124427372E-2</v>
      </c>
      <c r="N37" s="44">
        <f>IF($C37="(1,2) DG 24:0",('Données brutes POS (Area)'!M37/('Données brutes POS (Area)'!M$3+'Données brutes POS (Area)'!M$17)*50),IF($C37="CAR d3-18:1",('Données brutes POS (Area)'!M35/('Données brutes POS (Area)'!M$28)*7.5)))</f>
        <v>8.5104809732240078E-2</v>
      </c>
      <c r="O37" s="44">
        <f>IF($C37="(1,2) DG 24:0",('Données brutes POS (Area)'!N37/('Données brutes POS (Area)'!N$3+'Données brutes POS (Area)'!N$17)*50),IF($C37="CAR d3-18:1",('Données brutes POS (Area)'!N35/('Données brutes POS (Area)'!N$28)*7.5)))</f>
        <v>4.0619601773776381E-2</v>
      </c>
      <c r="P37" s="44">
        <f>IF($C37="(1,2) DG 24:0",('Données brutes POS (Area)'!O37/('Données brutes POS (Area)'!O$3+'Données brutes POS (Area)'!O$17)*50),IF($C37="CAR d3-18:1",('Données brutes POS (Area)'!O35/('Données brutes POS (Area)'!O$28)*7.5)))</f>
        <v>0.12143863828142476</v>
      </c>
      <c r="Q37" s="44">
        <f>IF($C37="(1,2) DG 24:0",('Données brutes POS (Area)'!P37/('Données brutes POS (Area)'!P$3+'Données brutes POS (Area)'!P$17)*50),IF($C37="CAR d3-18:1",('Données brutes POS (Area)'!P35/('Données brutes POS (Area)'!P$28)*7.5)))</f>
        <v>6.6915134433957829E-2</v>
      </c>
      <c r="R37" s="44">
        <f>IF($C37="(1,2) DG 24:0",('Données brutes POS (Area)'!Q37/('Données brutes POS (Area)'!Q$3+'Données brutes POS (Area)'!Q$17)*50),IF($C37="CAR d3-18:1",('Données brutes POS (Area)'!Q35/('Données brutes POS (Area)'!Q$28)*7.5)))</f>
        <v>8.3386910486593691E-2</v>
      </c>
      <c r="S37" s="44">
        <f>IF($C37="(1,2) DG 24:0",('Données brutes POS (Area)'!R37/('Données brutes POS (Area)'!R$3+'Données brutes POS (Area)'!R$17)*50),IF($C37="CAR d3-18:1",('Données brutes POS (Area)'!R35/('Données brutes POS (Area)'!R$28)*7.5)))</f>
        <v>8.579593751919054E-2</v>
      </c>
      <c r="T37" s="44">
        <f>IF($C37="(1,2) DG 24:0",('Données brutes POS (Area)'!S37/('Données brutes POS (Area)'!S$3+'Données brutes POS (Area)'!S$17)*50),IF($C37="CAR d3-18:1",('Données brutes POS (Area)'!S35/('Données brutes POS (Area)'!S$28)*7.5)))</f>
        <v>0.15498471171356129</v>
      </c>
      <c r="U37" s="44">
        <f>IF($C37="(1,2) DG 24:0",('Données brutes POS (Area)'!T37/('Données brutes POS (Area)'!T$3+'Données brutes POS (Area)'!T$17)*50),IF($C37="CAR d3-18:1",('Données brutes POS (Area)'!T35/('Données brutes POS (Area)'!T$28)*7.5)))</f>
        <v>7.1296873387823256E-2</v>
      </c>
      <c r="V37" s="44">
        <f>IF($C37="(1,2) DG 24:0",('Données brutes POS (Area)'!U37/('Données brutes POS (Area)'!U$3+'Données brutes POS (Area)'!U$17)*50),IF($C37="CAR d3-18:1",('Données brutes POS (Area)'!U35/('Données brutes POS (Area)'!U$28)*7.5)))</f>
        <v>0.10905371657019311</v>
      </c>
      <c r="W37" s="44">
        <f>IF($C37="(1,2) DG 24:0",('Données brutes POS (Area)'!V37/('Données brutes POS (Area)'!V$3+'Données brutes POS (Area)'!V$17)*50),IF($C37="CAR d3-18:1",('Données brutes POS (Area)'!V35/('Données brutes POS (Area)'!V$28)*7.5)))</f>
        <v>3.7717434793286091E-2</v>
      </c>
      <c r="X37" s="44">
        <f>IF($C37="(1,2) DG 24:0",('Données brutes POS (Area)'!W37/('Données brutes POS (Area)'!W$3+'Données brutes POS (Area)'!W$17)*50),IF($C37="CAR d3-18:1",('Données brutes POS (Area)'!W35/('Données brutes POS (Area)'!W$28)*7.5)))</f>
        <v>4.808652747676493E-2</v>
      </c>
      <c r="Y37" s="44">
        <f>IF($C37="(1,2) DG 24:0",('Données brutes POS (Area)'!X37/('Données brutes POS (Area)'!X$3+'Données brutes POS (Area)'!X$17)*50),IF($C37="CAR d3-18:1",('Données brutes POS (Area)'!X35/('Données brutes POS (Area)'!X$28)*7.5)))</f>
        <v>0.11017547337420455</v>
      </c>
      <c r="Z37" s="44">
        <f>IF($C37="(1,2) DG 24:0",('Données brutes POS (Area)'!Y37/('Données brutes POS (Area)'!Y$3+'Données brutes POS (Area)'!Y$17)*50),IF($C37="CAR d3-18:1",('Données brutes POS (Area)'!Y35/('Données brutes POS (Area)'!Y$28)*7.5)))</f>
        <v>7.9540390459810539E-2</v>
      </c>
      <c r="AA37" s="44">
        <f>IF($C37="(1,2) DG 24:0",('Données brutes POS (Area)'!Z37/('Données brutes POS (Area)'!Z$3+'Données brutes POS (Area)'!Z$17)*50),IF($C37="CAR d3-18:1",('Données brutes POS (Area)'!Z35/('Données brutes POS (Area)'!Z$28)*7.5)))</f>
        <v>7.346291508387813E-2</v>
      </c>
      <c r="AB37" s="44">
        <f>IF($C37="(1,2) DG 24:0",('Données brutes POS (Area)'!AA37/('Données brutes POS (Area)'!AA$3+'Données brutes POS (Area)'!AA$17)*50),IF($C37="CAR d3-18:1",('Données brutes POS (Area)'!AA35/('Données brutes POS (Area)'!AA$28)*7.5)))</f>
        <v>9.1622425683729095E-2</v>
      </c>
      <c r="AC37" s="44">
        <f>IF($C37="(1,2) DG 24:0",('Données brutes POS (Area)'!AB37/('Données brutes POS (Area)'!AB$3+'Données brutes POS (Area)'!AB$17)*50),IF($C37="CAR d3-18:1",('Données brutes POS (Area)'!AB35/('Données brutes POS (Area)'!AB$28)*7.5)))</f>
        <v>0.18704460302680351</v>
      </c>
      <c r="AD37" s="44">
        <f>IF($C37="(1,2) DG 24:0",('Données brutes POS (Area)'!AC37/('Données brutes POS (Area)'!AC$3+'Données brutes POS (Area)'!AC$17)*50),IF($C37="CAR d3-18:1",('Données brutes POS (Area)'!AC35/('Données brutes POS (Area)'!AC$28)*7.5)))</f>
        <v>8.1906703411322529E-2</v>
      </c>
      <c r="AE37" s="44" t="s">
        <v>326</v>
      </c>
      <c r="AF37" s="44">
        <f>IF($C37="(1,2) DG 24:0",('Données brutes POS (Area)'!AE37/('Données brutes POS (Area)'!AE$3+'Données brutes POS (Area)'!AE$17)*50),IF($C37="CAR d3-18:1",('Données brutes POS (Area)'!AE35/('Données brutes POS (Area)'!AE$28)*7.5)))</f>
        <v>9.3993235466037231E-2</v>
      </c>
      <c r="AG37" s="44">
        <f>IF($C37="(1,2) DG 24:0",('Données brutes POS (Area)'!AF37/('Données brutes POS (Area)'!AF$3+'Données brutes POS (Area)'!AF$17)*50),IF($C37="CAR d3-18:1",('Données brutes POS (Area)'!AF35/('Données brutes POS (Area)'!AF$28)*7.5)))</f>
        <v>7.4929822573725643E-2</v>
      </c>
      <c r="AH37" s="44">
        <f>IF($C37="(1,2) DG 24:0",('Données brutes POS (Area)'!AG37/('Données brutes POS (Area)'!AG$3+'Données brutes POS (Area)'!AG$17)*50),IF($C37="CAR d3-18:1",('Données brutes POS (Area)'!AG35/('Données brutes POS (Area)'!AG$28)*7.5)))</f>
        <v>0.11886082263510378</v>
      </c>
      <c r="AI37" s="44">
        <f>IF($C37="(1,2) DG 24:0",('Données brutes POS (Area)'!AH37/('Données brutes POS (Area)'!AH$3+'Données brutes POS (Area)'!AH$17)*50),IF($C37="CAR d3-18:1",('Données brutes POS (Area)'!AH35/('Données brutes POS (Area)'!AH$28)*7.5)))</f>
        <v>0.18348013008178699</v>
      </c>
      <c r="AJ37" s="44">
        <f>IF($C37="(1,2) DG 24:0",('Données brutes POS (Area)'!AI37/('Données brutes POS (Area)'!AI$3+'Données brutes POS (Area)'!AI$17)*50),IF($C37="CAR d3-18:1",('Données brutes POS (Area)'!AI35/('Données brutes POS (Area)'!AI$28)*7.5)))</f>
        <v>0.13521884151031394</v>
      </c>
      <c r="AK37" s="44" t="s">
        <v>326</v>
      </c>
      <c r="AL37" s="44">
        <f>IF($C37="(1,2) DG 24:0",('Données brutes POS (Area)'!AK37/('Données brutes POS (Area)'!AK$3+'Données brutes POS (Area)'!AK$17)*50),IF($C37="CAR d3-18:1",('Données brutes POS (Area)'!AK35/('Données brutes POS (Area)'!AK$28)*7.5)))</f>
        <v>5.1790535522332412E-2</v>
      </c>
      <c r="AM37" s="44">
        <f>IF($C37="(1,2) DG 24:0",('Données brutes POS (Area)'!AL37/('Données brutes POS (Area)'!AL$3+'Données brutes POS (Area)'!AL$17)*50),IF($C37="CAR d3-18:1",('Données brutes POS (Area)'!AL35/('Données brutes POS (Area)'!AL$28)*7.5)))</f>
        <v>0.15225076225028239</v>
      </c>
      <c r="AN37" s="44">
        <f>IF($C37="(1,2) DG 24:0",('Données brutes POS (Area)'!AM37/('Données brutes POS (Area)'!AM$3+'Données brutes POS (Area)'!AM$17)*50),IF($C37="CAR d3-18:1",('Données brutes POS (Area)'!AM35/('Données brutes POS (Area)'!AM$28)*7.5)))</f>
        <v>9.4245605674839916E-2</v>
      </c>
      <c r="AO37" s="44">
        <f>IF($C37="(1,2) DG 24:0",('Données brutes POS (Area)'!AN37/('Données brutes POS (Area)'!AN$3+'Données brutes POS (Area)'!AN$17)*50),IF($C37="CAR d3-18:1",('Données brutes POS (Area)'!AN35/('Données brutes POS (Area)'!AN$28)*7.5)))</f>
        <v>0.12281878792759675</v>
      </c>
      <c r="AP37" s="44">
        <f>IF($C37="(1,2) DG 24:0",('Données brutes POS (Area)'!AO37/('Données brutes POS (Area)'!AO$3+'Données brutes POS (Area)'!AO$17)*50),IF($C37="CAR d3-18:1",('Données brutes POS (Area)'!AO35/('Données brutes POS (Area)'!AO$28)*7.5)))</f>
        <v>0.17075205441619135</v>
      </c>
      <c r="AQ37" s="44">
        <f>IF($C37="(1,2) DG 24:0",('Données brutes POS (Area)'!AP37/('Données brutes POS (Area)'!AP$3+'Données brutes POS (Area)'!AP$17)*50),IF($C37="CAR d3-18:1",('Données brutes POS (Area)'!AP35/('Données brutes POS (Area)'!AP$28)*7.5)))</f>
        <v>3.1589107933744615E-2</v>
      </c>
      <c r="AR37" s="44">
        <f>IF($C37="(1,2) DG 24:0",('Données brutes POS (Area)'!AQ37/('Données brutes POS (Area)'!AQ$3+'Données brutes POS (Area)'!AQ$17)*50),IF($C37="CAR d3-18:1",('Données brutes POS (Area)'!AQ35/('Données brutes POS (Area)'!AQ$28)*7.5)))</f>
        <v>0.24255800025701585</v>
      </c>
      <c r="AS37" s="44">
        <f>IF($C37="(1,2) DG 24:0",('Données brutes POS (Area)'!AR37/('Données brutes POS (Area)'!AR$3+'Données brutes POS (Area)'!AR$17)*50),IF($C37="CAR d3-18:1",('Données brutes POS (Area)'!AR35/('Données brutes POS (Area)'!AR$28)*7.5)))</f>
        <v>0.17194881420992109</v>
      </c>
      <c r="AT37" s="44">
        <f>IF($C37="(1,2) DG 24:0",('Données brutes POS (Area)'!AS37/('Données brutes POS (Area)'!AS$3+'Données brutes POS (Area)'!AS$17)*50),IF($C37="CAR d3-18:1",('Données brutes POS (Area)'!AS35/('Données brutes POS (Area)'!AS$28)*7.5)))</f>
        <v>0.15924424358287609</v>
      </c>
      <c r="AU37" s="44">
        <f>IF($C37="(1,2) DG 24:0",('Données brutes POS (Area)'!AT37/('Données brutes POS (Area)'!AT$3+'Données brutes POS (Area)'!AT$17)*50),IF($C37="CAR d3-18:1",('Données brutes POS (Area)'!AT35/('Données brutes POS (Area)'!AT$28)*7.5)))</f>
        <v>0.13820351841505535</v>
      </c>
      <c r="AV37" s="44" t="s">
        <v>326</v>
      </c>
      <c r="AW37" s="44">
        <f>IF($C37="(1,2) DG 24:0",('Données brutes POS (Area)'!AV37/('Données brutes POS (Area)'!AV$3+'Données brutes POS (Area)'!AV$17)*50),IF($C37="CAR d3-18:1",('Données brutes POS (Area)'!AV35/('Données brutes POS (Area)'!AV$28)*7.5)))</f>
        <v>8.4014700378132093E-2</v>
      </c>
      <c r="AX37" s="44">
        <f>IF($C37="(1,2) DG 24:0",('Données brutes POS (Area)'!AW37/('Données brutes POS (Area)'!AW$3+'Données brutes POS (Area)'!AW$17)*50),IF($C37="CAR d3-18:1",('Données brutes POS (Area)'!AW35/('Données brutes POS (Area)'!AW$28)*7.5)))</f>
        <v>7.2767931275601286E-2</v>
      </c>
      <c r="AY37" s="44">
        <f>IF($C37="(1,2) DG 24:0",('Données brutes POS (Area)'!AX37/('Données brutes POS (Area)'!AX$3+'Données brutes POS (Area)'!AX$17)*50),IF($C37="CAR d3-18:1",('Données brutes POS (Area)'!AX35/('Données brutes POS (Area)'!AX$28)*7.5)))</f>
        <v>0.18913398041666574</v>
      </c>
      <c r="AZ37" s="44">
        <f>IF($C37="(1,2) DG 24:0",('Données brutes POS (Area)'!AY37/('Données brutes POS (Area)'!AY$3+'Données brutes POS (Area)'!AY$17)*50),IF($C37="CAR d3-18:1",('Données brutes POS (Area)'!AY35/('Données brutes POS (Area)'!AY$28)*7.5)))</f>
        <v>9.8260830410478936E-2</v>
      </c>
      <c r="BA37" s="44">
        <f>IF($C37="(1,2) DG 24:0",('Données brutes POS (Area)'!AZ37/('Données brutes POS (Area)'!AZ$3+'Données brutes POS (Area)'!AZ$17)*50),IF($C37="CAR d3-18:1",('Données brutes POS (Area)'!AZ35/('Données brutes POS (Area)'!AZ$28)*7.5)))</f>
        <v>0.13391505388488067</v>
      </c>
      <c r="BB37" s="44">
        <f>IF($C37="(1,2) DG 24:0",('Données brutes POS (Area)'!BA37/('Données brutes POS (Area)'!BA$3+'Données brutes POS (Area)'!BA$17)*50),IF($C37="CAR d3-18:1",('Données brutes POS (Area)'!BA35/('Données brutes POS (Area)'!BA$28)*7.5)))</f>
        <v>8.354557144958584E-2</v>
      </c>
      <c r="BC37" s="44">
        <f>IF($C37="(1,2) DG 24:0",('Données brutes POS (Area)'!BB37/('Données brutes POS (Area)'!BB$3+'Données brutes POS (Area)'!BB$17)*50),IF($C37="CAR d3-18:1",('Données brutes POS (Area)'!BB35/('Données brutes POS (Area)'!BB$28)*7.5)))</f>
        <v>0.13128107871930569</v>
      </c>
      <c r="BD37" s="44">
        <f>IF($C37="(1,2) DG 24:0",('Données brutes POS (Area)'!BC37/('Données brutes POS (Area)'!BC$3+'Données brutes POS (Area)'!BC$17)*50),IF($C37="CAR d3-18:1",('Données brutes POS (Area)'!BC35/('Données brutes POS (Area)'!BC$28)*7.5)))</f>
        <v>0.11012254698297477</v>
      </c>
      <c r="BE37" s="44">
        <f>IF($C37="(1,2) DG 24:0",('Données brutes POS (Area)'!BD37/('Données brutes POS (Area)'!BD$3+'Données brutes POS (Area)'!BD$17)*50),IF($C37="CAR d3-18:1",('Données brutes POS (Area)'!BD35/('Données brutes POS (Area)'!BD$28)*7.5)))</f>
        <v>7.1391616718591233E-2</v>
      </c>
      <c r="BF37" s="44">
        <f>IF($C37="(1,2) DG 24:0",('Données brutes POS (Area)'!BE37/('Données brutes POS (Area)'!BE$3+'Données brutes POS (Area)'!BE$17)*50),IF($C37="CAR d3-18:1",('Données brutes POS (Area)'!BE35/('Données brutes POS (Area)'!BE$28)*7.5)))</f>
        <v>5.0498938251751967E-2</v>
      </c>
      <c r="BG37" s="44">
        <f>IF($C37="(1,2) DG 24:0",('Données brutes POS (Area)'!BF37/('Données brutes POS (Area)'!BF$3+'Données brutes POS (Area)'!BF$17)*50),IF($C37="CAR d3-18:1",('Données brutes POS (Area)'!BF35/('Données brutes POS (Area)'!BF$28)*7.5)))</f>
        <v>0.146868846567382</v>
      </c>
      <c r="BH37" s="44">
        <f>IF($C37="(1,2) DG 24:0",('Données brutes POS (Area)'!BG37/('Données brutes POS (Area)'!BG$3+'Données brutes POS (Area)'!BG$17)*50),IF($C37="CAR d3-18:1",('Données brutes POS (Area)'!BG35/('Données brutes POS (Area)'!BG$28)*7.5)))</f>
        <v>0.12599107351696498</v>
      </c>
      <c r="BI37" s="44">
        <f>IF($C37="(1,2) DG 24:0",('Données brutes POS (Area)'!BH37/('Données brutes POS (Area)'!BH$3+'Données brutes POS (Area)'!BH$17)*50),IF($C37="CAR d3-18:1",('Données brutes POS (Area)'!BH35/('Données brutes POS (Area)'!BH$28)*7.5)))</f>
        <v>0.16283529110294687</v>
      </c>
      <c r="BJ37" s="44">
        <f>IF($C37="(1,2) DG 24:0",('Données brutes POS (Area)'!BI37/('Données brutes POS (Area)'!BI$3+'Données brutes POS (Area)'!BI$17)*50),IF($C37="CAR d3-18:1",('Données brutes POS (Area)'!BI35/('Données brutes POS (Area)'!BI$28)*7.5)))</f>
        <v>0.51170632355518997</v>
      </c>
      <c r="BK37" s="44">
        <f>IF($C37="(1,2) DG 24:0",('Données brutes POS (Area)'!BJ37/('Données brutes POS (Area)'!BJ$3+'Données brutes POS (Area)'!BJ$17)*50),IF($C37="CAR d3-18:1",('Données brutes POS (Area)'!BJ35/('Données brutes POS (Area)'!BJ$28)*7.5)))</f>
        <v>0.54934619471763835</v>
      </c>
      <c r="BL37" s="44">
        <f>IF($C37="(1,2) DG 24:0",('Données brutes POS (Area)'!BK37/('Données brutes POS (Area)'!BK$3+'Données brutes POS (Area)'!BK$17)*50),IF($C37="CAR d3-18:1",('Données brutes POS (Area)'!BK35/('Données brutes POS (Area)'!BK$28)*7.5)))</f>
        <v>0.22752429712450331</v>
      </c>
      <c r="BM37" s="44">
        <f>IF($C37="(1,2) DG 24:0",('Données brutes POS (Area)'!BL37/('Données brutes POS (Area)'!BL$3+'Données brutes POS (Area)'!BL$17)*50),IF($C37="CAR d3-18:1",('Données brutes POS (Area)'!BL35/('Données brutes POS (Area)'!BL$28)*7.5)))</f>
        <v>0.87092082474048127</v>
      </c>
      <c r="BN37" s="44" t="s">
        <v>326</v>
      </c>
      <c r="BO37" s="44">
        <f>IF($C37="(1,2) DG 24:0",('Données brutes POS (Area)'!BN37/('Données brutes POS (Area)'!BN$3+'Données brutes POS (Area)'!BN$17)*50),IF($C37="CAR d3-18:1",('Données brutes POS (Area)'!BN35/('Données brutes POS (Area)'!BN$28)*7.5)))</f>
        <v>7.397083376196445E-2</v>
      </c>
      <c r="BP37" s="44">
        <f>IF($C37="(1,2) DG 24:0",('Données brutes POS (Area)'!BO37/('Données brutes POS (Area)'!BO$3+'Données brutes POS (Area)'!BO$17)*50),IF($C37="CAR d3-18:1",('Données brutes POS (Area)'!BO35/('Données brutes POS (Area)'!BO$28)*7.5)))</f>
        <v>0.1145868753747722</v>
      </c>
      <c r="BQ37" s="44">
        <f>IF($C37="(1,2) DG 24:0",('Données brutes POS (Area)'!BP37/('Données brutes POS (Area)'!BP$3+'Données brutes POS (Area)'!BP$17)*50),IF($C37="CAR d3-18:1",('Données brutes POS (Area)'!BP35/('Données brutes POS (Area)'!BP$28)*7.5)))</f>
        <v>0.27403533165799193</v>
      </c>
    </row>
    <row r="38" spans="1:96" s="9" customFormat="1" x14ac:dyDescent="0.25">
      <c r="A38" s="9" t="s">
        <v>27</v>
      </c>
      <c r="B38" s="9" t="s">
        <v>159</v>
      </c>
      <c r="C38" s="9" t="s">
        <v>117</v>
      </c>
      <c r="D38" s="47">
        <f>IF($C38="TG (17:0/17:1/17:0)D5",('Données brutes POS (Area)'!C38/('Données brutes POS (Area)'!C$171)*25),IF($C38="Cer 30:1;O2",('Données brutes POS (Area)'!C38/('Données brutes POS (Area)'!C$28)*25)))</f>
        <v>0.25254622327337856</v>
      </c>
      <c r="E38" s="47">
        <f>IF($C38="TG (17:0/17:1/17:0)D5",('Données brutes POS (Area)'!D38/('Données brutes POS (Area)'!D$171)*25),IF($C38="Cer 30:1;O2",('Données brutes POS (Area)'!D38/('Données brutes POS (Area)'!D$28)*25)))</f>
        <v>0.11472474567328461</v>
      </c>
      <c r="F38" s="47">
        <f>IF($C38="TG (17:0/17:1/17:0)D5",('Données brutes POS (Area)'!E38/('Données brutes POS (Area)'!E$171)*25),IF($C38="Cer 30:1;O2",('Données brutes POS (Area)'!E38/('Données brutes POS (Area)'!E$28)*25)))</f>
        <v>0.19140976912930244</v>
      </c>
      <c r="G38" s="47">
        <f>IF($C38="TG (17:0/17:1/17:0)D5",('Données brutes POS (Area)'!F38/('Données brutes POS (Area)'!F$171)*25),IF($C38="Cer 30:1;O2",('Données brutes POS (Area)'!F38/('Données brutes POS (Area)'!F$28)*25)))</f>
        <v>0.24782351025498628</v>
      </c>
      <c r="H38" s="47">
        <f>IF($C38="TG (17:0/17:1/17:0)D5",('Données brutes POS (Area)'!G38/('Données brutes POS (Area)'!G$171)*25),IF($C38="Cer 30:1;O2",('Données brutes POS (Area)'!G38/('Données brutes POS (Area)'!G$28)*25)))</f>
        <v>0.18632901938050558</v>
      </c>
      <c r="I38" s="47">
        <f>IF($C38="TG (17:0/17:1/17:0)D5",('Données brutes POS (Area)'!H38/('Données brutes POS (Area)'!H$171)*25),IF($C38="Cer 30:1;O2",('Données brutes POS (Area)'!H38/('Données brutes POS (Area)'!H$28)*25)))</f>
        <v>0.51523028989285458</v>
      </c>
      <c r="J38" s="47">
        <f>IF($C38="TG (17:0/17:1/17:0)D5",('Données brutes POS (Area)'!I38/('Données brutes POS (Area)'!I$171)*25),IF($C38="Cer 30:1;O2",('Données brutes POS (Area)'!I38/('Données brutes POS (Area)'!I$28)*25)))</f>
        <v>0.3406626366279879</v>
      </c>
      <c r="K38" s="47">
        <f>IF($C38="TG (17:0/17:1/17:0)D5",('Données brutes POS (Area)'!J38/('Données brutes POS (Area)'!J$171)*25),IF($C38="Cer 30:1;O2",('Données brutes POS (Area)'!J38/('Données brutes POS (Area)'!J$28)*25)))</f>
        <v>0.34254776759139682</v>
      </c>
      <c r="L38" s="43" t="s">
        <v>326</v>
      </c>
      <c r="M38" s="47">
        <f>IF($C38="TG (17:0/17:1/17:0)D5",('Données brutes POS (Area)'!L38/('Données brutes POS (Area)'!L$171)*25),IF($C38="Cer 30:1;O2",('Données brutes POS (Area)'!L38/('Données brutes POS (Area)'!L$28)*25)))</f>
        <v>0.18468298633570737</v>
      </c>
      <c r="N38" s="47">
        <f>IF($C38="TG (17:0/17:1/17:0)D5",('Données brutes POS (Area)'!M38/('Données brutes POS (Area)'!M$171)*25),IF($C38="Cer 30:1;O2",('Données brutes POS (Area)'!M38/('Données brutes POS (Area)'!M$28)*25)))</f>
        <v>0.14731427982018205</v>
      </c>
      <c r="O38" s="47">
        <f>IF($C38="TG (17:0/17:1/17:0)D5",('Données brutes POS (Area)'!N38/('Données brutes POS (Area)'!N$171)*25),IF($C38="Cer 30:1;O2",('Données brutes POS (Area)'!N38/('Données brutes POS (Area)'!N$28)*25)))</f>
        <v>0.38928801456033768</v>
      </c>
      <c r="P38" s="47">
        <f>IF($C38="TG (17:0/17:1/17:0)D5",('Données brutes POS (Area)'!O38/('Données brutes POS (Area)'!O$171)*25),IF($C38="Cer 30:1;O2",('Données brutes POS (Area)'!O38/('Données brutes POS (Area)'!O$28)*25)))</f>
        <v>0.27791792438854146</v>
      </c>
      <c r="Q38" s="47">
        <f>IF($C38="TG (17:0/17:1/17:0)D5",('Données brutes POS (Area)'!P38/('Données brutes POS (Area)'!P$171)*25),IF($C38="Cer 30:1;O2",('Données brutes POS (Area)'!P38/('Données brutes POS (Area)'!P$28)*25)))</f>
        <v>0.22440688449707177</v>
      </c>
      <c r="R38" s="47">
        <f>IF($C38="TG (17:0/17:1/17:0)D5",('Données brutes POS (Area)'!Q38/('Données brutes POS (Area)'!Q$171)*25),IF($C38="Cer 30:1;O2",('Données brutes POS (Area)'!Q38/('Données brutes POS (Area)'!Q$28)*25)))</f>
        <v>0.38878080042618346</v>
      </c>
      <c r="S38" s="47">
        <f>IF($C38="TG (17:0/17:1/17:0)D5",('Données brutes POS (Area)'!R38/('Données brutes POS (Area)'!R$171)*25),IF($C38="Cer 30:1;O2",('Données brutes POS (Area)'!R38/('Données brutes POS (Area)'!R$28)*25)))</f>
        <v>8.8680453042612392E-2</v>
      </c>
      <c r="T38" s="47">
        <f>IF($C38="TG (17:0/17:1/17:0)D5",('Données brutes POS (Area)'!S38/('Données brutes POS (Area)'!S$171)*25),IF($C38="Cer 30:1;O2",('Données brutes POS (Area)'!S38/('Données brutes POS (Area)'!S$28)*25)))</f>
        <v>0.27496848709264726</v>
      </c>
      <c r="U38" s="47">
        <f>IF($C38="TG (17:0/17:1/17:0)D5",('Données brutes POS (Area)'!T38/('Données brutes POS (Area)'!T$171)*25),IF($C38="Cer 30:1;O2",('Données brutes POS (Area)'!T38/('Données brutes POS (Area)'!T$28)*25)))</f>
        <v>0.17037396066231686</v>
      </c>
      <c r="V38" s="47">
        <f>IF($C38="TG (17:0/17:1/17:0)D5",('Données brutes POS (Area)'!U38/('Données brutes POS (Area)'!U$171)*25),IF($C38="Cer 30:1;O2",('Données brutes POS (Area)'!U38/('Données brutes POS (Area)'!U$28)*25)))</f>
        <v>0.11353167425720069</v>
      </c>
      <c r="W38" s="47">
        <f>IF($C38="TG (17:0/17:1/17:0)D5",('Données brutes POS (Area)'!V38/('Données brutes POS (Area)'!V$171)*25),IF($C38="Cer 30:1;O2",('Données brutes POS (Area)'!V38/('Données brutes POS (Area)'!V$28)*25)))</f>
        <v>0.32487095480288392</v>
      </c>
      <c r="X38" s="47">
        <f>IF($C38="TG (17:0/17:1/17:0)D5",('Données brutes POS (Area)'!W38/('Données brutes POS (Area)'!W$171)*25),IF($C38="Cer 30:1;O2",('Données brutes POS (Area)'!W38/('Données brutes POS (Area)'!W$28)*25)))</f>
        <v>0.40927806656751858</v>
      </c>
      <c r="Y38" s="47">
        <f>IF($C38="TG (17:0/17:1/17:0)D5",('Données brutes POS (Area)'!X38/('Données brutes POS (Area)'!X$171)*25),IF($C38="Cer 30:1;O2",('Données brutes POS (Area)'!X38/('Données brutes POS (Area)'!X$28)*25)))</f>
        <v>0.14135488911772751</v>
      </c>
      <c r="Z38" s="47">
        <f>IF($C38="TG (17:0/17:1/17:0)D5",('Données brutes POS (Area)'!Y38/('Données brutes POS (Area)'!Y$171)*25),IF($C38="Cer 30:1;O2",('Données brutes POS (Area)'!Y38/('Données brutes POS (Area)'!Y$28)*25)))</f>
        <v>0.22283083704819806</v>
      </c>
      <c r="AA38" s="47">
        <f>IF($C38="TG (17:0/17:1/17:0)D5",('Données brutes POS (Area)'!Z38/('Données brutes POS (Area)'!Z$171)*25),IF($C38="Cer 30:1;O2",('Données brutes POS (Area)'!Z38/('Données brutes POS (Area)'!Z$28)*25)))</f>
        <v>0.71690865656155356</v>
      </c>
      <c r="AB38" s="47">
        <f>IF($C38="TG (17:0/17:1/17:0)D5",('Données brutes POS (Area)'!AA38/('Données brutes POS (Area)'!AA$171)*25),IF($C38="Cer 30:1;O2",('Données brutes POS (Area)'!AA38/('Données brutes POS (Area)'!AA$28)*25)))</f>
        <v>0.17998831054747225</v>
      </c>
      <c r="AC38" s="47">
        <f>IF($C38="TG (17:0/17:1/17:0)D5",('Données brutes POS (Area)'!AB38/('Données brutes POS (Area)'!AB$171)*25),IF($C38="Cer 30:1;O2",('Données brutes POS (Area)'!AB38/('Données brutes POS (Area)'!AB$28)*25)))</f>
        <v>0.5778952336079527</v>
      </c>
      <c r="AD38" s="47">
        <f>IF($C38="TG (17:0/17:1/17:0)D5",('Données brutes POS (Area)'!AC38/('Données brutes POS (Area)'!AC$171)*25),IF($C38="Cer 30:1;O2",('Données brutes POS (Area)'!AC38/('Données brutes POS (Area)'!AC$28)*25)))</f>
        <v>0.288789812395499</v>
      </c>
      <c r="AE38" s="47">
        <f>IF($C38="TG (17:0/17:1/17:0)D5",('Données brutes POS (Area)'!AD38/('Données brutes POS (Area)'!AD$171)*25),IF($C38="Cer 30:1;O2",('Données brutes POS (Area)'!AD38/('Données brutes POS (Area)'!AD$28)*25)))</f>
        <v>5.2296622213822072E-2</v>
      </c>
      <c r="AF38" s="47">
        <f>IF($C38="TG (17:0/17:1/17:0)D5",('Données brutes POS (Area)'!AE38/('Données brutes POS (Area)'!AE$171)*25),IF($C38="Cer 30:1;O2",('Données brutes POS (Area)'!AE38/('Données brutes POS (Area)'!AE$28)*25)))</f>
        <v>0.84544903737940347</v>
      </c>
      <c r="AG38" s="47">
        <f>IF($C38="TG (17:0/17:1/17:0)D5",('Données brutes POS (Area)'!AF38/('Données brutes POS (Area)'!AF$171)*25),IF($C38="Cer 30:1;O2",('Données brutes POS (Area)'!AF38/('Données brutes POS (Area)'!AF$28)*25)))</f>
        <v>0.22443086575014573</v>
      </c>
      <c r="AH38" s="47">
        <f>IF($C38="TG (17:0/17:1/17:0)D5",('Données brutes POS (Area)'!AG38/('Données brutes POS (Area)'!AG$171)*25),IF($C38="Cer 30:1;O2",('Données brutes POS (Area)'!AG38/('Données brutes POS (Area)'!AG$28)*25)))</f>
        <v>0.3045130920351295</v>
      </c>
      <c r="AI38" s="47">
        <f>IF($C38="TG (17:0/17:1/17:0)D5",('Données brutes POS (Area)'!AH38/('Données brutes POS (Area)'!AH$171)*25),IF($C38="Cer 30:1;O2",('Données brutes POS (Area)'!AH38/('Données brutes POS (Area)'!AH$28)*25)))</f>
        <v>0.24640151421527648</v>
      </c>
      <c r="AJ38" s="47">
        <f>IF($C38="TG (17:0/17:1/17:0)D5",('Données brutes POS (Area)'!AI38/('Données brutes POS (Area)'!AI$171)*25),IF($C38="Cer 30:1;O2",('Données brutes POS (Area)'!AI38/('Données brutes POS (Area)'!AI$28)*25)))</f>
        <v>0.1948285932636504</v>
      </c>
      <c r="AK38" s="47">
        <f>IF($C38="TG (17:0/17:1/17:0)D5",('Données brutes POS (Area)'!AJ38/('Données brutes POS (Area)'!AJ$171)*25),IF($C38="Cer 30:1;O2",('Données brutes POS (Area)'!AJ38/('Données brutes POS (Area)'!AJ$28)*25)))</f>
        <v>0.22852182424753123</v>
      </c>
      <c r="AL38" s="47">
        <f>IF($C38="TG (17:0/17:1/17:0)D5",('Données brutes POS (Area)'!AK38/('Données brutes POS (Area)'!AK$171)*25),IF($C38="Cer 30:1;O2",('Données brutes POS (Area)'!AK38/('Données brutes POS (Area)'!AK$28)*25)))</f>
        <v>3.9864061720139864E-2</v>
      </c>
      <c r="AM38" s="47">
        <f>IF($C38="TG (17:0/17:1/17:0)D5",('Données brutes POS (Area)'!AL38/('Données brutes POS (Area)'!AL$171)*25),IF($C38="Cer 30:1;O2",('Données brutes POS (Area)'!AL38/('Données brutes POS (Area)'!AL$28)*25)))</f>
        <v>0.50427913294473503</v>
      </c>
      <c r="AN38" s="47">
        <f>IF($C38="TG (17:0/17:1/17:0)D5",('Données brutes POS (Area)'!AM38/('Données brutes POS (Area)'!AM$171)*25),IF($C38="Cer 30:1;O2",('Données brutes POS (Area)'!AM38/('Données brutes POS (Area)'!AM$28)*25)))</f>
        <v>0.31939865827095038</v>
      </c>
      <c r="AO38" s="47">
        <f>IF($C38="TG (17:0/17:1/17:0)D5",('Données brutes POS (Area)'!AN38/('Données brutes POS (Area)'!AN$171)*25),IF($C38="Cer 30:1;O2",('Données brutes POS (Area)'!AN38/('Données brutes POS (Area)'!AN$28)*25)))</f>
        <v>0.22725954395992568</v>
      </c>
      <c r="AP38" s="47">
        <f>IF($C38="TG (17:0/17:1/17:0)D5",('Données brutes POS (Area)'!AO38/('Données brutes POS (Area)'!AO$171)*25),IF($C38="Cer 30:1;O2",('Données brutes POS (Area)'!AO38/('Données brutes POS (Area)'!AO$28)*25)))</f>
        <v>0.36814912843896153</v>
      </c>
      <c r="AQ38" s="47">
        <f>IF($C38="TG (17:0/17:1/17:0)D5",('Données brutes POS (Area)'!AP38/('Données brutes POS (Area)'!AP$171)*25),IF($C38="Cer 30:1;O2",('Données brutes POS (Area)'!AP38/('Données brutes POS (Area)'!AP$28)*25)))</f>
        <v>0.17525293059178418</v>
      </c>
      <c r="AR38" s="47">
        <f>IF($C38="TG (17:0/17:1/17:0)D5",('Données brutes POS (Area)'!AQ38/('Données brutes POS (Area)'!AQ$171)*25),IF($C38="Cer 30:1;O2",('Données brutes POS (Area)'!AQ38/('Données brutes POS (Area)'!AQ$28)*25)))</f>
        <v>0.40457991841733026</v>
      </c>
      <c r="AS38" s="47">
        <f>IF($C38="TG (17:0/17:1/17:0)D5",('Données brutes POS (Area)'!AR38/('Données brutes POS (Area)'!AR$171)*25),IF($C38="Cer 30:1;O2",('Données brutes POS (Area)'!AR38/('Données brutes POS (Area)'!AR$28)*25)))</f>
        <v>0.48248551322715588</v>
      </c>
      <c r="AT38" s="47">
        <f>IF($C38="TG (17:0/17:1/17:0)D5",('Données brutes POS (Area)'!AS38/('Données brutes POS (Area)'!AS$171)*25),IF($C38="Cer 30:1;O2",('Données brutes POS (Area)'!AS38/('Données brutes POS (Area)'!AS$28)*25)))</f>
        <v>0.134286484731098</v>
      </c>
      <c r="AU38" s="47">
        <f>IF($C38="TG (17:0/17:1/17:0)D5",('Données brutes POS (Area)'!AT38/('Données brutes POS (Area)'!AT$171)*25),IF($C38="Cer 30:1;O2",('Données brutes POS (Area)'!AT38/('Données brutes POS (Area)'!AT$28)*25)))</f>
        <v>0.37746153728251425</v>
      </c>
      <c r="AV38" s="47">
        <f>IF($C38="TG (17:0/17:1/17:0)D5",('Données brutes POS (Area)'!AU38/('Données brutes POS (Area)'!AU$171)*25),IF($C38="Cer 30:1;O2",('Données brutes POS (Area)'!AU38/('Données brutes POS (Area)'!AU$28)*25)))</f>
        <v>0.2901228002534888</v>
      </c>
      <c r="AW38" s="47">
        <f>IF($C38="TG (17:0/17:1/17:0)D5",('Données brutes POS (Area)'!AV38/('Données brutes POS (Area)'!AV$171)*25),IF($C38="Cer 30:1;O2",('Données brutes POS (Area)'!AV38/('Données brutes POS (Area)'!AV$28)*25)))</f>
        <v>0.45087501510759503</v>
      </c>
      <c r="AX38" s="47">
        <f>IF($C38="TG (17:0/17:1/17:0)D5",('Données brutes POS (Area)'!AW38/('Données brutes POS (Area)'!AW$171)*25),IF($C38="Cer 30:1;O2",('Données brutes POS (Area)'!AW38/('Données brutes POS (Area)'!AW$28)*25)))</f>
        <v>0.50854868901452088</v>
      </c>
      <c r="AY38" s="47">
        <f>IF($C38="TG (17:0/17:1/17:0)D5",('Données brutes POS (Area)'!AX38/('Données brutes POS (Area)'!AX$171)*25),IF($C38="Cer 30:1;O2",('Données brutes POS (Area)'!AX38/('Données brutes POS (Area)'!AX$28)*25)))</f>
        <v>0.22077575165308003</v>
      </c>
      <c r="AZ38" s="47">
        <f>IF($C38="TG (17:0/17:1/17:0)D5",('Données brutes POS (Area)'!AY38/('Données brutes POS (Area)'!AY$171)*25),IF($C38="Cer 30:1;O2",('Données brutes POS (Area)'!AY38/('Données brutes POS (Area)'!AY$28)*25)))</f>
        <v>0.35180204141103133</v>
      </c>
      <c r="BA38" s="47">
        <f>IF($C38="TG (17:0/17:1/17:0)D5",('Données brutes POS (Area)'!AZ38/('Données brutes POS (Area)'!AZ$171)*25),IF($C38="Cer 30:1;O2",('Données brutes POS (Area)'!AZ38/('Données brutes POS (Area)'!AZ$28)*25)))</f>
        <v>0.15158652856687174</v>
      </c>
      <c r="BB38" s="47">
        <f>IF($C38="TG (17:0/17:1/17:0)D5",('Données brutes POS (Area)'!BA38/('Données brutes POS (Area)'!BA$171)*25),IF($C38="Cer 30:1;O2",('Données brutes POS (Area)'!BA38/('Données brutes POS (Area)'!BA$28)*25)))</f>
        <v>0.36241906613657704</v>
      </c>
      <c r="BC38" s="47">
        <f>IF($C38="TG (17:0/17:1/17:0)D5",('Données brutes POS (Area)'!BB38/('Données brutes POS (Area)'!BB$171)*25),IF($C38="Cer 30:1;O2",('Données brutes POS (Area)'!BB38/('Données brutes POS (Area)'!BB$28)*25)))</f>
        <v>0.34093154295476663</v>
      </c>
      <c r="BD38" s="47">
        <f>IF($C38="TG (17:0/17:1/17:0)D5",('Données brutes POS (Area)'!BC38/('Données brutes POS (Area)'!BC$171)*25),IF($C38="Cer 30:1;O2",('Données brutes POS (Area)'!BC38/('Données brutes POS (Area)'!BC$28)*25)))</f>
        <v>0.57605300537597293</v>
      </c>
      <c r="BE38" s="47">
        <f>IF($C38="TG (17:0/17:1/17:0)D5",('Données brutes POS (Area)'!BD38/('Données brutes POS (Area)'!BD$171)*25),IF($C38="Cer 30:1;O2",('Données brutes POS (Area)'!BD38/('Données brutes POS (Area)'!BD$28)*25)))</f>
        <v>0.1910378116656723</v>
      </c>
      <c r="BF38" s="47">
        <f>IF($C38="TG (17:0/17:1/17:0)D5",('Données brutes POS (Area)'!BE38/('Données brutes POS (Area)'!BE$171)*25),IF($C38="Cer 30:1;O2",('Données brutes POS (Area)'!BE38/('Données brutes POS (Area)'!BE$28)*25)))</f>
        <v>0.13451220943658845</v>
      </c>
      <c r="BG38" s="47">
        <f>IF($C38="TG (17:0/17:1/17:0)D5",('Données brutes POS (Area)'!BF38/('Données brutes POS (Area)'!BF$171)*25),IF($C38="Cer 30:1;O2",('Données brutes POS (Area)'!BF38/('Données brutes POS (Area)'!BF$28)*25)))</f>
        <v>0.27349194709331531</v>
      </c>
      <c r="BH38" s="47">
        <f>IF($C38="TG (17:0/17:1/17:0)D5",('Données brutes POS (Area)'!BG38/('Données brutes POS (Area)'!BG$171)*25),IF($C38="Cer 30:1;O2",('Données brutes POS (Area)'!BG38/('Données brutes POS (Area)'!BG$28)*25)))</f>
        <v>0.1278138311285042</v>
      </c>
      <c r="BI38" s="43" t="s">
        <v>326</v>
      </c>
      <c r="BJ38" s="47">
        <f>IF($C38="TG (17:0/17:1/17:0)D5",('Données brutes POS (Area)'!BI38/('Données brutes POS (Area)'!BI$171)*25),IF($C38="Cer 30:1;O2",('Données brutes POS (Area)'!BI38/('Données brutes POS (Area)'!BI$28)*25)))</f>
        <v>0.23954851823871115</v>
      </c>
      <c r="BK38" s="47">
        <f>IF($C38="TG (17:0/17:1/17:0)D5",('Données brutes POS (Area)'!BJ38/('Données brutes POS (Area)'!BJ$171)*25),IF($C38="Cer 30:1;O2",('Données brutes POS (Area)'!BJ38/('Données brutes POS (Area)'!BJ$28)*25)))</f>
        <v>0.47344286134709007</v>
      </c>
      <c r="BL38" s="47">
        <f>IF($C38="TG (17:0/17:1/17:0)D5",('Données brutes POS (Area)'!BK38/('Données brutes POS (Area)'!BK$171)*25),IF($C38="Cer 30:1;O2",('Données brutes POS (Area)'!BK38/('Données brutes POS (Area)'!BK$28)*25)))</f>
        <v>0.32895814820894387</v>
      </c>
      <c r="BM38" s="47">
        <f>IF($C38="TG (17:0/17:1/17:0)D5",('Données brutes POS (Area)'!BL38/('Données brutes POS (Area)'!BL$171)*25),IF($C38="Cer 30:1;O2",('Données brutes POS (Area)'!BL38/('Données brutes POS (Area)'!BL$28)*25)))</f>
        <v>0.15199142075186781</v>
      </c>
      <c r="BN38" s="47">
        <f>IF($C38="TG (17:0/17:1/17:0)D5",('Données brutes POS (Area)'!BM38/('Données brutes POS (Area)'!BM$171)*25),IF($C38="Cer 30:1;O2",('Données brutes POS (Area)'!BM38/('Données brutes POS (Area)'!BM$28)*25)))</f>
        <v>0.52288161089450447</v>
      </c>
      <c r="BO38" s="47">
        <f>IF($C38="TG (17:0/17:1/17:0)D5",('Données brutes POS (Area)'!BN38/('Données brutes POS (Area)'!BN$171)*25),IF($C38="Cer 30:1;O2",('Données brutes POS (Area)'!BN38/('Données brutes POS (Area)'!BN$28)*25)))</f>
        <v>0.2796241068727025</v>
      </c>
      <c r="BP38" s="47">
        <f>IF($C38="TG (17:0/17:1/17:0)D5",('Données brutes POS (Area)'!BO38/('Données brutes POS (Area)'!BO$171)*25),IF($C38="Cer 30:1;O2",('Données brutes POS (Area)'!BO38/('Données brutes POS (Area)'!BO$28)*25)))</f>
        <v>0.19728548813047622</v>
      </c>
      <c r="BQ38" s="47">
        <f>IF($C38="TG (17:0/17:1/17:0)D5",('Données brutes POS (Area)'!BP38/('Données brutes POS (Area)'!BP$171)*25),IF($C38="Cer 30:1;O2",('Données brutes POS (Area)'!BP38/('Données brutes POS (Area)'!BP$28)*25)))</f>
        <v>0.19719716101174473</v>
      </c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</row>
    <row r="39" spans="1:96" s="11" customFormat="1" x14ac:dyDescent="0.25">
      <c r="A39" s="11" t="s">
        <v>27</v>
      </c>
      <c r="B39" s="11" t="s">
        <v>28</v>
      </c>
      <c r="C39" s="11" t="s">
        <v>117</v>
      </c>
      <c r="D39" s="46">
        <f>IF($C39="TG (17:0/17:1/17:0)D5",('Données brutes POS (Area)'!C39/('Données brutes POS (Area)'!C$171)*25),IF($C39="Cer 30:1;O2",('Données brutes POS (Area)'!C39/('Données brutes POS (Area)'!C$28)*25)))</f>
        <v>1.189359227372631</v>
      </c>
      <c r="E39" s="46">
        <f>IF($C39="TG (17:0/17:1/17:0)D5",('Données brutes POS (Area)'!D39/('Données brutes POS (Area)'!D$171)*25),IF($C39="Cer 30:1;O2",('Données brutes POS (Area)'!D39/('Données brutes POS (Area)'!D$28)*25)))</f>
        <v>0.87454038916363208</v>
      </c>
      <c r="F39" s="46">
        <f>IF($C39="TG (17:0/17:1/17:0)D5",('Données brutes POS (Area)'!E39/('Données brutes POS (Area)'!E$171)*25),IF($C39="Cer 30:1;O2",('Données brutes POS (Area)'!E39/('Données brutes POS (Area)'!E$28)*25)))</f>
        <v>1.1089602001420114</v>
      </c>
      <c r="G39" s="46">
        <f>IF($C39="TG (17:0/17:1/17:0)D5",('Données brutes POS (Area)'!F39/('Données brutes POS (Area)'!F$171)*25),IF($C39="Cer 30:1;O2",('Données brutes POS (Area)'!F39/('Données brutes POS (Area)'!F$28)*25)))</f>
        <v>1.2340103423515865</v>
      </c>
      <c r="H39" s="46">
        <f>IF($C39="TG (17:0/17:1/17:0)D5",('Données brutes POS (Area)'!G39/('Données brutes POS (Area)'!G$171)*25),IF($C39="Cer 30:1;O2",('Données brutes POS (Area)'!G39/('Données brutes POS (Area)'!G$28)*25)))</f>
        <v>1.3836801043765568</v>
      </c>
      <c r="I39" s="46">
        <f>IF($C39="TG (17:0/17:1/17:0)D5",('Données brutes POS (Area)'!H39/('Données brutes POS (Area)'!H$171)*25),IF($C39="Cer 30:1;O2",('Données brutes POS (Area)'!H39/('Données brutes POS (Area)'!H$28)*25)))</f>
        <v>1.9230446508612549</v>
      </c>
      <c r="J39" s="46">
        <f>IF($C39="TG (17:0/17:1/17:0)D5",('Données brutes POS (Area)'!I39/('Données brutes POS (Area)'!I$171)*25),IF($C39="Cer 30:1;O2",('Données brutes POS (Area)'!I39/('Données brutes POS (Area)'!I$28)*25)))</f>
        <v>1.5436166334757737</v>
      </c>
      <c r="K39" s="46">
        <f>IF($C39="TG (17:0/17:1/17:0)D5",('Données brutes POS (Area)'!J39/('Données brutes POS (Area)'!J$171)*25),IF($C39="Cer 30:1;O2",('Données brutes POS (Area)'!J39/('Données brutes POS (Area)'!J$28)*25)))</f>
        <v>2.105074582260738</v>
      </c>
      <c r="L39" s="46">
        <f>IF($C39="TG (17:0/17:1/17:0)D5",('Données brutes POS (Area)'!K39/('Données brutes POS (Area)'!K$171)*25),IF($C39="Cer 30:1;O2",('Données brutes POS (Area)'!K39/('Données brutes POS (Area)'!K$28)*25)))</f>
        <v>1.0188131276827888</v>
      </c>
      <c r="M39" s="46">
        <f>IF($C39="TG (17:0/17:1/17:0)D5",('Données brutes POS (Area)'!L39/('Données brutes POS (Area)'!L$171)*25),IF($C39="Cer 30:1;O2",('Données brutes POS (Area)'!L39/('Données brutes POS (Area)'!L$28)*25)))</f>
        <v>1.0861571065044615</v>
      </c>
      <c r="N39" s="46">
        <f>IF($C39="TG (17:0/17:1/17:0)D5",('Données brutes POS (Area)'!M39/('Données brutes POS (Area)'!M$171)*25),IF($C39="Cer 30:1;O2",('Données brutes POS (Area)'!M39/('Données brutes POS (Area)'!M$28)*25)))</f>
        <v>0.92941596857018749</v>
      </c>
      <c r="O39" s="46">
        <f>IF($C39="TG (17:0/17:1/17:0)D5",('Données brutes POS (Area)'!N39/('Données brutes POS (Area)'!N$171)*25),IF($C39="Cer 30:1;O2",('Données brutes POS (Area)'!N39/('Données brutes POS (Area)'!N$28)*25)))</f>
        <v>1.0477412001807673</v>
      </c>
      <c r="P39" s="46">
        <f>IF($C39="TG (17:0/17:1/17:0)D5",('Données brutes POS (Area)'!O39/('Données brutes POS (Area)'!O$171)*25),IF($C39="Cer 30:1;O2",('Données brutes POS (Area)'!O39/('Données brutes POS (Area)'!O$28)*25)))</f>
        <v>1.0242341829699979</v>
      </c>
      <c r="Q39" s="46">
        <f>IF($C39="TG (17:0/17:1/17:0)D5",('Données brutes POS (Area)'!P39/('Données brutes POS (Area)'!P$171)*25),IF($C39="Cer 30:1;O2",('Données brutes POS (Area)'!P39/('Données brutes POS (Area)'!P$28)*25)))</f>
        <v>1.3869535561089052</v>
      </c>
      <c r="R39" s="46">
        <f>IF($C39="TG (17:0/17:1/17:0)D5",('Données brutes POS (Area)'!Q39/('Données brutes POS (Area)'!Q$171)*25),IF($C39="Cer 30:1;O2",('Données brutes POS (Area)'!Q39/('Données brutes POS (Area)'!Q$28)*25)))</f>
        <v>1.9086073462584452</v>
      </c>
      <c r="S39" s="46">
        <f>IF($C39="TG (17:0/17:1/17:0)D5",('Données brutes POS (Area)'!R39/('Données brutes POS (Area)'!R$171)*25),IF($C39="Cer 30:1;O2",('Données brutes POS (Area)'!R39/('Données brutes POS (Area)'!R$28)*25)))</f>
        <v>0.84995531869193397</v>
      </c>
      <c r="T39" s="46">
        <f>IF($C39="TG (17:0/17:1/17:0)D5",('Données brutes POS (Area)'!S39/('Données brutes POS (Area)'!S$171)*25),IF($C39="Cer 30:1;O2",('Données brutes POS (Area)'!S39/('Données brutes POS (Area)'!S$28)*25)))</f>
        <v>0.90218137610513005</v>
      </c>
      <c r="U39" s="46">
        <f>IF($C39="TG (17:0/17:1/17:0)D5",('Données brutes POS (Area)'!T39/('Données brutes POS (Area)'!T$171)*25),IF($C39="Cer 30:1;O2",('Données brutes POS (Area)'!T39/('Données brutes POS (Area)'!T$28)*25)))</f>
        <v>1.3881840314251754</v>
      </c>
      <c r="V39" s="46">
        <f>IF($C39="TG (17:0/17:1/17:0)D5",('Données brutes POS (Area)'!U39/('Données brutes POS (Area)'!U$171)*25),IF($C39="Cer 30:1;O2",('Données brutes POS (Area)'!U39/('Données brutes POS (Area)'!U$28)*25)))</f>
        <v>0.70522734437246515</v>
      </c>
      <c r="W39" s="46">
        <f>IF($C39="TG (17:0/17:1/17:0)D5",('Données brutes POS (Area)'!V39/('Données brutes POS (Area)'!V$171)*25),IF($C39="Cer 30:1;O2",('Données brutes POS (Area)'!V39/('Données brutes POS (Area)'!V$28)*25)))</f>
        <v>1.342387480436301</v>
      </c>
      <c r="X39" s="46">
        <f>IF($C39="TG (17:0/17:1/17:0)D5",('Données brutes POS (Area)'!W39/('Données brutes POS (Area)'!W$171)*25),IF($C39="Cer 30:1;O2",('Données brutes POS (Area)'!W39/('Données brutes POS (Area)'!W$28)*25)))</f>
        <v>2.1114746372872033</v>
      </c>
      <c r="Y39" s="46">
        <f>IF($C39="TG (17:0/17:1/17:0)D5",('Données brutes POS (Area)'!X39/('Données brutes POS (Area)'!X$171)*25),IF($C39="Cer 30:1;O2",('Données brutes POS (Area)'!X39/('Données brutes POS (Area)'!X$28)*25)))</f>
        <v>0.85555384341418783</v>
      </c>
      <c r="Z39" s="46">
        <f>IF($C39="TG (17:0/17:1/17:0)D5",('Données brutes POS (Area)'!Y39/('Données brutes POS (Area)'!Y$171)*25),IF($C39="Cer 30:1;O2",('Données brutes POS (Area)'!Y39/('Données brutes POS (Area)'!Y$28)*25)))</f>
        <v>1.4990915745446196</v>
      </c>
      <c r="AA39" s="46">
        <f>IF($C39="TG (17:0/17:1/17:0)D5",('Données brutes POS (Area)'!Z39/('Données brutes POS (Area)'!Z$171)*25),IF($C39="Cer 30:1;O2",('Données brutes POS (Area)'!Z39/('Données brutes POS (Area)'!Z$28)*25)))</f>
        <v>3.4541154492468333</v>
      </c>
      <c r="AB39" s="46">
        <f>IF($C39="TG (17:0/17:1/17:0)D5",('Données brutes POS (Area)'!AA39/('Données brutes POS (Area)'!AA$171)*25),IF($C39="Cer 30:1;O2",('Données brutes POS (Area)'!AA39/('Données brutes POS (Area)'!AA$28)*25)))</f>
        <v>1.0485644629523581</v>
      </c>
      <c r="AC39" s="46">
        <f>IF($C39="TG (17:0/17:1/17:0)D5",('Données brutes POS (Area)'!AB39/('Données brutes POS (Area)'!AB$171)*25),IF($C39="Cer 30:1;O2",('Données brutes POS (Area)'!AB39/('Données brutes POS (Area)'!AB$28)*25)))</f>
        <v>2.0858874955055353</v>
      </c>
      <c r="AD39" s="46">
        <f>IF($C39="TG (17:0/17:1/17:0)D5",('Données brutes POS (Area)'!AC39/('Données brutes POS (Area)'!AC$171)*25),IF($C39="Cer 30:1;O2",('Données brutes POS (Area)'!AC39/('Données brutes POS (Area)'!AC$28)*25)))</f>
        <v>1.556203912072295</v>
      </c>
      <c r="AE39" s="46">
        <f>IF($C39="TG (17:0/17:1/17:0)D5",('Données brutes POS (Area)'!AD39/('Données brutes POS (Area)'!AD$171)*25),IF($C39="Cer 30:1;O2",('Données brutes POS (Area)'!AD39/('Données brutes POS (Area)'!AD$28)*25)))</f>
        <v>0.70568603580316225</v>
      </c>
      <c r="AF39" s="46">
        <f>IF($C39="TG (17:0/17:1/17:0)D5",('Données brutes POS (Area)'!AE39/('Données brutes POS (Area)'!AE$171)*25),IF($C39="Cer 30:1;O2",('Données brutes POS (Area)'!AE39/('Données brutes POS (Area)'!AE$28)*25)))</f>
        <v>3.0193943020170511</v>
      </c>
      <c r="AG39" s="46">
        <f>IF($C39="TG (17:0/17:1/17:0)D5",('Données brutes POS (Area)'!AF39/('Données brutes POS (Area)'!AF$171)*25),IF($C39="Cer 30:1;O2",('Données brutes POS (Area)'!AF39/('Données brutes POS (Area)'!AF$28)*25)))</f>
        <v>1.1210461313375824</v>
      </c>
      <c r="AH39" s="46">
        <f>IF($C39="TG (17:0/17:1/17:0)D5",('Données brutes POS (Area)'!AG39/('Données brutes POS (Area)'!AG$171)*25),IF($C39="Cer 30:1;O2",('Données brutes POS (Area)'!AG39/('Données brutes POS (Area)'!AG$28)*25)))</f>
        <v>1.263227808918072</v>
      </c>
      <c r="AI39" s="46">
        <f>IF($C39="TG (17:0/17:1/17:0)D5",('Données brutes POS (Area)'!AH39/('Données brutes POS (Area)'!AH$171)*25),IF($C39="Cer 30:1;O2",('Données brutes POS (Area)'!AH39/('Données brutes POS (Area)'!AH$28)*25)))</f>
        <v>1.0088432356339274</v>
      </c>
      <c r="AJ39" s="46">
        <f>IF($C39="TG (17:0/17:1/17:0)D5",('Données brutes POS (Area)'!AI39/('Données brutes POS (Area)'!AI$171)*25),IF($C39="Cer 30:1;O2",('Données brutes POS (Area)'!AI39/('Données brutes POS (Area)'!AI$28)*25)))</f>
        <v>0.81826961250880803</v>
      </c>
      <c r="AK39" s="46">
        <f>IF($C39="TG (17:0/17:1/17:0)D5",('Données brutes POS (Area)'!AJ39/('Données brutes POS (Area)'!AJ$171)*25),IF($C39="Cer 30:1;O2",('Données brutes POS (Area)'!AJ39/('Données brutes POS (Area)'!AJ$28)*25)))</f>
        <v>1.1977575905796889</v>
      </c>
      <c r="AL39" s="46">
        <f>IF($C39="TG (17:0/17:1/17:0)D5",('Données brutes POS (Area)'!AK39/('Données brutes POS (Area)'!AK$171)*25),IF($C39="Cer 30:1;O2",('Données brutes POS (Area)'!AK39/('Données brutes POS (Area)'!AK$28)*25)))</f>
        <v>0.56868921954343921</v>
      </c>
      <c r="AM39" s="46">
        <f>IF($C39="TG (17:0/17:1/17:0)D5",('Données brutes POS (Area)'!AL39/('Données brutes POS (Area)'!AL$171)*25),IF($C39="Cer 30:1;O2",('Données brutes POS (Area)'!AL39/('Données brutes POS (Area)'!AL$28)*25)))</f>
        <v>2.3981455171040875</v>
      </c>
      <c r="AN39" s="46">
        <f>IF($C39="TG (17:0/17:1/17:0)D5",('Données brutes POS (Area)'!AM39/('Données brutes POS (Area)'!AM$171)*25),IF($C39="Cer 30:1;O2",('Données brutes POS (Area)'!AM39/('Données brutes POS (Area)'!AM$28)*25)))</f>
        <v>1.1707125433973649</v>
      </c>
      <c r="AO39" s="46">
        <f>IF($C39="TG (17:0/17:1/17:0)D5",('Données brutes POS (Area)'!AN39/('Données brutes POS (Area)'!AN$171)*25),IF($C39="Cer 30:1;O2",('Données brutes POS (Area)'!AN39/('Données brutes POS (Area)'!AN$28)*25)))</f>
        <v>0.86025875026529164</v>
      </c>
      <c r="AP39" s="46">
        <f>IF($C39="TG (17:0/17:1/17:0)D5",('Données brutes POS (Area)'!AO39/('Données brutes POS (Area)'!AO$171)*25),IF($C39="Cer 30:1;O2",('Données brutes POS (Area)'!AO39/('Données brutes POS (Area)'!AO$28)*25)))</f>
        <v>1.5768882497593988</v>
      </c>
      <c r="AQ39" s="46">
        <f>IF($C39="TG (17:0/17:1/17:0)D5",('Données brutes POS (Area)'!AP39/('Données brutes POS (Area)'!AP$171)*25),IF($C39="Cer 30:1;O2",('Données brutes POS (Area)'!AP39/('Données brutes POS (Area)'!AP$28)*25)))</f>
        <v>1.1574931865261391</v>
      </c>
      <c r="AR39" s="46">
        <f>IF($C39="TG (17:0/17:1/17:0)D5",('Données brutes POS (Area)'!AQ39/('Données brutes POS (Area)'!AQ$171)*25),IF($C39="Cer 30:1;O2",('Données brutes POS (Area)'!AQ39/('Données brutes POS (Area)'!AQ$28)*25)))</f>
        <v>1.9669317757132678</v>
      </c>
      <c r="AS39" s="46">
        <f>IF($C39="TG (17:0/17:1/17:0)D5",('Données brutes POS (Area)'!AR39/('Données brutes POS (Area)'!AR$171)*25),IF($C39="Cer 30:1;O2",('Données brutes POS (Area)'!AR39/('Données brutes POS (Area)'!AR$28)*25)))</f>
        <v>1.1070101923742914</v>
      </c>
      <c r="AT39" s="46">
        <f>IF($C39="TG (17:0/17:1/17:0)D5",('Données brutes POS (Area)'!AS39/('Données brutes POS (Area)'!AS$171)*25),IF($C39="Cer 30:1;O2",('Données brutes POS (Area)'!AS39/('Données brutes POS (Area)'!AS$28)*25)))</f>
        <v>0.89071577689889925</v>
      </c>
      <c r="AU39" s="46">
        <f>IF($C39="TG (17:0/17:1/17:0)D5",('Données brutes POS (Area)'!AT39/('Données brutes POS (Area)'!AT$171)*25),IF($C39="Cer 30:1;O2",('Données brutes POS (Area)'!AT39/('Données brutes POS (Area)'!AT$28)*25)))</f>
        <v>1.7534332595657183</v>
      </c>
      <c r="AV39" s="46">
        <f>IF($C39="TG (17:0/17:1/17:0)D5",('Données brutes POS (Area)'!AU39/('Données brutes POS (Area)'!AU$171)*25),IF($C39="Cer 30:1;O2",('Données brutes POS (Area)'!AU39/('Données brutes POS (Area)'!AU$28)*25)))</f>
        <v>0.97359810377213363</v>
      </c>
      <c r="AW39" s="46">
        <f>IF($C39="TG (17:0/17:1/17:0)D5",('Données brutes POS (Area)'!AV39/('Données brutes POS (Area)'!AV$171)*25),IF($C39="Cer 30:1;O2",('Données brutes POS (Area)'!AV39/('Données brutes POS (Area)'!AV$28)*25)))</f>
        <v>1.357054509159735</v>
      </c>
      <c r="AX39" s="46">
        <f>IF($C39="TG (17:0/17:1/17:0)D5",('Données brutes POS (Area)'!AW39/('Données brutes POS (Area)'!AW$171)*25),IF($C39="Cer 30:1;O2",('Données brutes POS (Area)'!AW39/('Données brutes POS (Area)'!AW$28)*25)))</f>
        <v>1.9833934755200666</v>
      </c>
      <c r="AY39" s="46">
        <f>IF($C39="TG (17:0/17:1/17:0)D5",('Données brutes POS (Area)'!AX39/('Données brutes POS (Area)'!AX$171)*25),IF($C39="Cer 30:1;O2",('Données brutes POS (Area)'!AX39/('Données brutes POS (Area)'!AX$28)*25)))</f>
        <v>1.0514927250958523</v>
      </c>
      <c r="AZ39" s="46">
        <f>IF($C39="TG (17:0/17:1/17:0)D5",('Données brutes POS (Area)'!AY39/('Données brutes POS (Area)'!AY$171)*25),IF($C39="Cer 30:1;O2",('Données brutes POS (Area)'!AY39/('Données brutes POS (Area)'!AY$28)*25)))</f>
        <v>1.8130316452357551</v>
      </c>
      <c r="BA39" s="46">
        <f>IF($C39="TG (17:0/17:1/17:0)D5",('Données brutes POS (Area)'!AZ39/('Données brutes POS (Area)'!AZ$171)*25),IF($C39="Cer 30:1;O2",('Données brutes POS (Area)'!AZ39/('Données brutes POS (Area)'!AZ$28)*25)))</f>
        <v>0.91408100333874553</v>
      </c>
      <c r="BB39" s="46">
        <f>IF($C39="TG (17:0/17:1/17:0)D5",('Données brutes POS (Area)'!BA39/('Données brutes POS (Area)'!BA$171)*25),IF($C39="Cer 30:1;O2",('Données brutes POS (Area)'!BA39/('Données brutes POS (Area)'!BA$28)*25)))</f>
        <v>1.1353698099184255</v>
      </c>
      <c r="BC39" s="46">
        <f>IF($C39="TG (17:0/17:1/17:0)D5",('Données brutes POS (Area)'!BB39/('Données brutes POS (Area)'!BB$171)*25),IF($C39="Cer 30:1;O2",('Données brutes POS (Area)'!BB39/('Données brutes POS (Area)'!BB$28)*25)))</f>
        <v>0.99416633476393446</v>
      </c>
      <c r="BD39" s="46">
        <f>IF($C39="TG (17:0/17:1/17:0)D5",('Données brutes POS (Area)'!BC39/('Données brutes POS (Area)'!BC$171)*25),IF($C39="Cer 30:1;O2",('Données brutes POS (Area)'!BC39/('Données brutes POS (Area)'!BC$28)*25)))</f>
        <v>1.4594914351010126</v>
      </c>
      <c r="BE39" s="46">
        <f>IF($C39="TG (17:0/17:1/17:0)D5",('Données brutes POS (Area)'!BD39/('Données brutes POS (Area)'!BD$171)*25),IF($C39="Cer 30:1;O2",('Données brutes POS (Area)'!BD39/('Données brutes POS (Area)'!BD$28)*25)))</f>
        <v>1.1792391831653619</v>
      </c>
      <c r="BF39" s="46">
        <f>IF($C39="TG (17:0/17:1/17:0)D5",('Données brutes POS (Area)'!BE39/('Données brutes POS (Area)'!BE$171)*25),IF($C39="Cer 30:1;O2",('Données brutes POS (Area)'!BE39/('Données brutes POS (Area)'!BE$28)*25)))</f>
        <v>1.3352582808601066</v>
      </c>
      <c r="BG39" s="46">
        <f>IF($C39="TG (17:0/17:1/17:0)D5",('Données brutes POS (Area)'!BF39/('Données brutes POS (Area)'!BF$171)*25),IF($C39="Cer 30:1;O2",('Données brutes POS (Area)'!BF39/('Données brutes POS (Area)'!BF$28)*25)))</f>
        <v>1.1528390589801298</v>
      </c>
      <c r="BH39" s="46">
        <f>IF($C39="TG (17:0/17:1/17:0)D5",('Données brutes POS (Area)'!BG39/('Données brutes POS (Area)'!BG$171)*25),IF($C39="Cer 30:1;O2",('Données brutes POS (Area)'!BG39/('Données brutes POS (Area)'!BG$28)*25)))</f>
        <v>1.0645100252039279</v>
      </c>
      <c r="BI39" s="46">
        <f>IF($C39="TG (17:0/17:1/17:0)D5",('Données brutes POS (Area)'!BH39/('Données brutes POS (Area)'!BH$171)*25),IF($C39="Cer 30:1;O2",('Données brutes POS (Area)'!BH39/('Données brutes POS (Area)'!BH$28)*25)))</f>
        <v>1.1523170318464051</v>
      </c>
      <c r="BJ39" s="46">
        <f>IF($C39="TG (17:0/17:1/17:0)D5",('Données brutes POS (Area)'!BI39/('Données brutes POS (Area)'!BI$171)*25),IF($C39="Cer 30:1;O2",('Données brutes POS (Area)'!BI39/('Données brutes POS (Area)'!BI$28)*25)))</f>
        <v>1.1811317475718208</v>
      </c>
      <c r="BK39" s="46">
        <f>IF($C39="TG (17:0/17:1/17:0)D5",('Données brutes POS (Area)'!BJ39/('Données brutes POS (Area)'!BJ$171)*25),IF($C39="Cer 30:1;O2",('Données brutes POS (Area)'!BJ39/('Données brutes POS (Area)'!BJ$28)*25)))</f>
        <v>1.6356337672167498</v>
      </c>
      <c r="BL39" s="46">
        <f>IF($C39="TG (17:0/17:1/17:0)D5",('Données brutes POS (Area)'!BK39/('Données brutes POS (Area)'!BK$171)*25),IF($C39="Cer 30:1;O2",('Données brutes POS (Area)'!BK39/('Données brutes POS (Area)'!BK$28)*25)))</f>
        <v>1.0557991787029204</v>
      </c>
      <c r="BM39" s="46">
        <f>IF($C39="TG (17:0/17:1/17:0)D5",('Données brutes POS (Area)'!BL39/('Données brutes POS (Area)'!BL$171)*25),IF($C39="Cer 30:1;O2",('Données brutes POS (Area)'!BL39/('Données brutes POS (Area)'!BL$28)*25)))</f>
        <v>1.4816236131960152</v>
      </c>
      <c r="BN39" s="46">
        <f>IF($C39="TG (17:0/17:1/17:0)D5",('Données brutes POS (Area)'!BM39/('Données brutes POS (Area)'!BM$171)*25),IF($C39="Cer 30:1;O2",('Données brutes POS (Area)'!BM39/('Données brutes POS (Area)'!BM$28)*25)))</f>
        <v>1.6061887904376206</v>
      </c>
      <c r="BO39" s="46">
        <f>IF($C39="TG (17:0/17:1/17:0)D5",('Données brutes POS (Area)'!BN39/('Données brutes POS (Area)'!BN$171)*25),IF($C39="Cer 30:1;O2",('Données brutes POS (Area)'!BN39/('Données brutes POS (Area)'!BN$28)*25)))</f>
        <v>1.5983052899926242</v>
      </c>
      <c r="BP39" s="46">
        <f>IF($C39="TG (17:0/17:1/17:0)D5",('Données brutes POS (Area)'!BO39/('Données brutes POS (Area)'!BO$171)*25),IF($C39="Cer 30:1;O2",('Données brutes POS (Area)'!BO39/('Données brutes POS (Area)'!BO$28)*25)))</f>
        <v>0.98427936748966571</v>
      </c>
      <c r="BQ39" s="46">
        <f>IF($C39="TG (17:0/17:1/17:0)D5",('Données brutes POS (Area)'!BP39/('Données brutes POS (Area)'!BP$171)*25),IF($C39="Cer 30:1;O2",('Données brutes POS (Area)'!BP39/('Données brutes POS (Area)'!BP$28)*25)))</f>
        <v>0.99209059139036859</v>
      </c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</row>
    <row r="40" spans="1:96" s="9" customFormat="1" x14ac:dyDescent="0.25">
      <c r="A40" s="9" t="s">
        <v>27</v>
      </c>
      <c r="B40" s="9" t="s">
        <v>29</v>
      </c>
      <c r="C40" s="9" t="s">
        <v>117</v>
      </c>
      <c r="D40" s="47">
        <f>IF($C40="TG (17:0/17:1/17:0)D5",('Données brutes POS (Area)'!C40/('Données brutes POS (Area)'!C$171)*25),IF($C40="Cer 30:1;O2",('Données brutes POS (Area)'!C40/('Données brutes POS (Area)'!C$28)*25)))</f>
        <v>3.7442269578772813</v>
      </c>
      <c r="E40" s="47">
        <f>IF($C40="TG (17:0/17:1/17:0)D5",('Données brutes POS (Area)'!D40/('Données brutes POS (Area)'!D$171)*25),IF($C40="Cer 30:1;O2",('Données brutes POS (Area)'!D40/('Données brutes POS (Area)'!D$28)*25)))</f>
        <v>2.9147438124926719</v>
      </c>
      <c r="F40" s="47">
        <f>IF($C40="TG (17:0/17:1/17:0)D5",('Données brutes POS (Area)'!E40/('Données brutes POS (Area)'!E$171)*25),IF($C40="Cer 30:1;O2",('Données brutes POS (Area)'!E40/('Données brutes POS (Area)'!E$28)*25)))</f>
        <v>4.7888861956040962</v>
      </c>
      <c r="G40" s="47">
        <f>IF($C40="TG (17:0/17:1/17:0)D5",('Données brutes POS (Area)'!F40/('Données brutes POS (Area)'!F$171)*25),IF($C40="Cer 30:1;O2",('Données brutes POS (Area)'!F40/('Données brutes POS (Area)'!F$28)*25)))</f>
        <v>5.1810386007160201</v>
      </c>
      <c r="H40" s="47">
        <f>IF($C40="TG (17:0/17:1/17:0)D5",('Données brutes POS (Area)'!G40/('Données brutes POS (Area)'!G$171)*25),IF($C40="Cer 30:1;O2",('Données brutes POS (Area)'!G40/('Données brutes POS (Area)'!G$28)*25)))</f>
        <v>5.6519946993377523</v>
      </c>
      <c r="I40" s="47">
        <f>IF($C40="TG (17:0/17:1/17:0)D5",('Données brutes POS (Area)'!H40/('Données brutes POS (Area)'!H$171)*25),IF($C40="Cer 30:1;O2",('Données brutes POS (Area)'!H40/('Données brutes POS (Area)'!H$28)*25)))</f>
        <v>8.3323615713963175</v>
      </c>
      <c r="J40" s="47">
        <f>IF($C40="TG (17:0/17:1/17:0)D5",('Données brutes POS (Area)'!I40/('Données brutes POS (Area)'!I$171)*25),IF($C40="Cer 30:1;O2",('Données brutes POS (Area)'!I40/('Données brutes POS (Area)'!I$28)*25)))</f>
        <v>5.1378647039927605</v>
      </c>
      <c r="K40" s="47">
        <f>IF($C40="TG (17:0/17:1/17:0)D5",('Données brutes POS (Area)'!J40/('Données brutes POS (Area)'!J$171)*25),IF($C40="Cer 30:1;O2",('Données brutes POS (Area)'!J40/('Données brutes POS (Area)'!J$28)*25)))</f>
        <v>7.7761294454292358</v>
      </c>
      <c r="L40" s="47">
        <f>IF($C40="TG (17:0/17:1/17:0)D5",('Données brutes POS (Area)'!K40/('Données brutes POS (Area)'!K$171)*25),IF($C40="Cer 30:1;O2",('Données brutes POS (Area)'!K40/('Données brutes POS (Area)'!K$28)*25)))</f>
        <v>3.2085283350780203</v>
      </c>
      <c r="M40" s="47">
        <f>IF($C40="TG (17:0/17:1/17:0)D5",('Données brutes POS (Area)'!L40/('Données brutes POS (Area)'!L$171)*25),IF($C40="Cer 30:1;O2",('Données brutes POS (Area)'!L40/('Données brutes POS (Area)'!L$28)*25)))</f>
        <v>3.5959157589614628</v>
      </c>
      <c r="N40" s="47">
        <f>IF($C40="TG (17:0/17:1/17:0)D5",('Données brutes POS (Area)'!M40/('Données brutes POS (Area)'!M$171)*25),IF($C40="Cer 30:1;O2",('Données brutes POS (Area)'!M40/('Données brutes POS (Area)'!M$28)*25)))</f>
        <v>4.4456841537077052</v>
      </c>
      <c r="O40" s="47">
        <f>IF($C40="TG (17:0/17:1/17:0)D5",('Données brutes POS (Area)'!N40/('Données brutes POS (Area)'!N$171)*25),IF($C40="Cer 30:1;O2",('Données brutes POS (Area)'!N40/('Données brutes POS (Area)'!N$28)*25)))</f>
        <v>5.177248523067532</v>
      </c>
      <c r="P40" s="47">
        <f>IF($C40="TG (17:0/17:1/17:0)D5",('Données brutes POS (Area)'!O40/('Données brutes POS (Area)'!O$171)*25),IF($C40="Cer 30:1;O2",('Données brutes POS (Area)'!O40/('Données brutes POS (Area)'!O$28)*25)))</f>
        <v>3.6562946018645204</v>
      </c>
      <c r="Q40" s="47">
        <f>IF($C40="TG (17:0/17:1/17:0)D5",('Données brutes POS (Area)'!P40/('Données brutes POS (Area)'!P$171)*25),IF($C40="Cer 30:1;O2",('Données brutes POS (Area)'!P40/('Données brutes POS (Area)'!P$28)*25)))</f>
        <v>3.7594141503621783</v>
      </c>
      <c r="R40" s="47">
        <f>IF($C40="TG (17:0/17:1/17:0)D5",('Données brutes POS (Area)'!Q40/('Données brutes POS (Area)'!Q$171)*25),IF($C40="Cer 30:1;O2",('Données brutes POS (Area)'!Q40/('Données brutes POS (Area)'!Q$28)*25)))</f>
        <v>8.820024767487828</v>
      </c>
      <c r="S40" s="47">
        <f>IF($C40="TG (17:0/17:1/17:0)D5",('Données brutes POS (Area)'!R40/('Données brutes POS (Area)'!R$171)*25),IF($C40="Cer 30:1;O2",('Données brutes POS (Area)'!R40/('Données brutes POS (Area)'!R$28)*25)))</f>
        <v>2.1550061339818396</v>
      </c>
      <c r="T40" s="47">
        <f>IF($C40="TG (17:0/17:1/17:0)D5",('Données brutes POS (Area)'!S40/('Données brutes POS (Area)'!S$171)*25),IF($C40="Cer 30:1;O2",('Données brutes POS (Area)'!S40/('Données brutes POS (Area)'!S$28)*25)))</f>
        <v>3.4777420707684401</v>
      </c>
      <c r="U40" s="47">
        <f>IF($C40="TG (17:0/17:1/17:0)D5",('Données brutes POS (Area)'!T40/('Données brutes POS (Area)'!T$171)*25),IF($C40="Cer 30:1;O2",('Données brutes POS (Area)'!T40/('Données brutes POS (Area)'!T$28)*25)))</f>
        <v>5.3470716474931068</v>
      </c>
      <c r="V40" s="47">
        <f>IF($C40="TG (17:0/17:1/17:0)D5",('Données brutes POS (Area)'!U40/('Données brutes POS (Area)'!U$171)*25),IF($C40="Cer 30:1;O2",('Données brutes POS (Area)'!U40/('Données brutes POS (Area)'!U$28)*25)))</f>
        <v>2.9411843171920871</v>
      </c>
      <c r="W40" s="47">
        <f>IF($C40="TG (17:0/17:1/17:0)D5",('Données brutes POS (Area)'!V40/('Données brutes POS (Area)'!V$171)*25),IF($C40="Cer 30:1;O2",('Données brutes POS (Area)'!V40/('Données brutes POS (Area)'!V$28)*25)))</f>
        <v>5.8138415435638358</v>
      </c>
      <c r="X40" s="47">
        <f>IF($C40="TG (17:0/17:1/17:0)D5",('Données brutes POS (Area)'!W40/('Données brutes POS (Area)'!W$171)*25),IF($C40="Cer 30:1;O2",('Données brutes POS (Area)'!W40/('Données brutes POS (Area)'!W$28)*25)))</f>
        <v>7.5076661168913299</v>
      </c>
      <c r="Y40" s="47">
        <f>IF($C40="TG (17:0/17:1/17:0)D5",('Données brutes POS (Area)'!X40/('Données brutes POS (Area)'!X$171)*25),IF($C40="Cer 30:1;O2",('Données brutes POS (Area)'!X40/('Données brutes POS (Area)'!X$28)*25)))</f>
        <v>1.9616008174833923</v>
      </c>
      <c r="Z40" s="47">
        <f>IF($C40="TG (17:0/17:1/17:0)D5",('Données brutes POS (Area)'!Y40/('Données brutes POS (Area)'!Y$171)*25),IF($C40="Cer 30:1;O2",('Données brutes POS (Area)'!Y40/('Données brutes POS (Area)'!Y$28)*25)))</f>
        <v>4.2420310153118104</v>
      </c>
      <c r="AA40" s="47">
        <f>IF($C40="TG (17:0/17:1/17:0)D5",('Données brutes POS (Area)'!Z40/('Données brutes POS (Area)'!Z$171)*25),IF($C40="Cer 30:1;O2",('Données brutes POS (Area)'!Z40/('Données brutes POS (Area)'!Z$28)*25)))</f>
        <v>11.328301497185807</v>
      </c>
      <c r="AB40" s="47">
        <f>IF($C40="TG (17:0/17:1/17:0)D5",('Données brutes POS (Area)'!AA40/('Données brutes POS (Area)'!AA$171)*25),IF($C40="Cer 30:1;O2",('Données brutes POS (Area)'!AA40/('Données brutes POS (Area)'!AA$28)*25)))</f>
        <v>3.7511471230881286</v>
      </c>
      <c r="AC40" s="47">
        <f>IF($C40="TG (17:0/17:1/17:0)D5",('Données brutes POS (Area)'!AB40/('Données brutes POS (Area)'!AB$171)*25),IF($C40="Cer 30:1;O2",('Données brutes POS (Area)'!AB40/('Données brutes POS (Area)'!AB$28)*25)))</f>
        <v>7.94695319632973</v>
      </c>
      <c r="AD40" s="47">
        <f>IF($C40="TG (17:0/17:1/17:0)D5",('Données brutes POS (Area)'!AC40/('Données brutes POS (Area)'!AC$171)*25),IF($C40="Cer 30:1;O2",('Données brutes POS (Area)'!AC40/('Données brutes POS (Area)'!AC$28)*25)))</f>
        <v>4.8016517220731165</v>
      </c>
      <c r="AE40" s="47">
        <f>IF($C40="TG (17:0/17:1/17:0)D5",('Données brutes POS (Area)'!AD40/('Données brutes POS (Area)'!AD$171)*25),IF($C40="Cer 30:1;O2",('Données brutes POS (Area)'!AD40/('Données brutes POS (Area)'!AD$28)*25)))</f>
        <v>1.7356213392183784</v>
      </c>
      <c r="AF40" s="47">
        <f>IF($C40="TG (17:0/17:1/17:0)D5",('Données brutes POS (Area)'!AE40/('Données brutes POS (Area)'!AE$171)*25),IF($C40="Cer 30:1;O2",('Données brutes POS (Area)'!AE40/('Données brutes POS (Area)'!AE$28)*25)))</f>
        <v>13.890063896907174</v>
      </c>
      <c r="AG40" s="47">
        <f>IF($C40="TG (17:0/17:1/17:0)D5",('Données brutes POS (Area)'!AF40/('Données brutes POS (Area)'!AF$171)*25),IF($C40="Cer 30:1;O2",('Données brutes POS (Area)'!AF40/('Données brutes POS (Area)'!AF$28)*25)))</f>
        <v>4.5228139203218785</v>
      </c>
      <c r="AH40" s="47">
        <f>IF($C40="TG (17:0/17:1/17:0)D5",('Données brutes POS (Area)'!AG40/('Données brutes POS (Area)'!AG$171)*25),IF($C40="Cer 30:1;O2",('Données brutes POS (Area)'!AG40/('Données brutes POS (Area)'!AG$28)*25)))</f>
        <v>4.8722234980971644</v>
      </c>
      <c r="AI40" s="47">
        <f>IF($C40="TG (17:0/17:1/17:0)D5",('Données brutes POS (Area)'!AH40/('Données brutes POS (Area)'!AH$171)*25),IF($C40="Cer 30:1;O2",('Données brutes POS (Area)'!AH40/('Données brutes POS (Area)'!AH$28)*25)))</f>
        <v>4.0060733598368437</v>
      </c>
      <c r="AJ40" s="47">
        <f>IF($C40="TG (17:0/17:1/17:0)D5",('Données brutes POS (Area)'!AI40/('Données brutes POS (Area)'!AI$171)*25),IF($C40="Cer 30:1;O2",('Données brutes POS (Area)'!AI40/('Données brutes POS (Area)'!AI$28)*25)))</f>
        <v>2.6301470878557476</v>
      </c>
      <c r="AK40" s="47">
        <f>IF($C40="TG (17:0/17:1/17:0)D5",('Données brutes POS (Area)'!AJ40/('Données brutes POS (Area)'!AJ$171)*25),IF($C40="Cer 30:1;O2",('Données brutes POS (Area)'!AJ40/('Données brutes POS (Area)'!AJ$28)*25)))</f>
        <v>3.7122433494493858</v>
      </c>
      <c r="AL40" s="47">
        <f>IF($C40="TG (17:0/17:1/17:0)D5",('Données brutes POS (Area)'!AK40/('Données brutes POS (Area)'!AK$171)*25),IF($C40="Cer 30:1;O2",('Données brutes POS (Area)'!AK40/('Données brutes POS (Area)'!AK$28)*25)))</f>
        <v>1.1862725666084875</v>
      </c>
      <c r="AM40" s="47">
        <f>IF($C40="TG (17:0/17:1/17:0)D5",('Données brutes POS (Area)'!AL40/('Données brutes POS (Area)'!AL$171)*25),IF($C40="Cer 30:1;O2",('Données brutes POS (Area)'!AL40/('Données brutes POS (Area)'!AL$28)*25)))</f>
        <v>11.847605285344692</v>
      </c>
      <c r="AN40" s="47">
        <f>IF($C40="TG (17:0/17:1/17:0)D5",('Données brutes POS (Area)'!AM40/('Données brutes POS (Area)'!AM$171)*25),IF($C40="Cer 30:1;O2",('Données brutes POS (Area)'!AM40/('Données brutes POS (Area)'!AM$28)*25)))</f>
        <v>3.6311870067492515</v>
      </c>
      <c r="AO40" s="47">
        <f>IF($C40="TG (17:0/17:1/17:0)D5",('Données brutes POS (Area)'!AN40/('Données brutes POS (Area)'!AN$171)*25),IF($C40="Cer 30:1;O2",('Données brutes POS (Area)'!AN40/('Données brutes POS (Area)'!AN$28)*25)))</f>
        <v>2.781939871090036</v>
      </c>
      <c r="AP40" s="47">
        <f>IF($C40="TG (17:0/17:1/17:0)D5",('Données brutes POS (Area)'!AO40/('Données brutes POS (Area)'!AO$171)*25),IF($C40="Cer 30:1;O2",('Données brutes POS (Area)'!AO40/('Données brutes POS (Area)'!AO$28)*25)))</f>
        <v>6.8062675723039829</v>
      </c>
      <c r="AQ40" s="47">
        <f>IF($C40="TG (17:0/17:1/17:0)D5",('Données brutes POS (Area)'!AP40/('Données brutes POS (Area)'!AP$171)*25),IF($C40="Cer 30:1;O2",('Données brutes POS (Area)'!AP40/('Données brutes POS (Area)'!AP$28)*25)))</f>
        <v>4.461935252739031</v>
      </c>
      <c r="AR40" s="47">
        <f>IF($C40="TG (17:0/17:1/17:0)D5",('Données brutes POS (Area)'!AQ40/('Données brutes POS (Area)'!AQ$171)*25),IF($C40="Cer 30:1;O2",('Données brutes POS (Area)'!AQ40/('Données brutes POS (Area)'!AQ$28)*25)))</f>
        <v>6.4851523397199493</v>
      </c>
      <c r="AS40" s="47">
        <f>IF($C40="TG (17:0/17:1/17:0)D5",('Données brutes POS (Area)'!AR40/('Données brutes POS (Area)'!AR$171)*25),IF($C40="Cer 30:1;O2",('Données brutes POS (Area)'!AR40/('Données brutes POS (Area)'!AR$28)*25)))</f>
        <v>6.1873026056951339</v>
      </c>
      <c r="AT40" s="47">
        <f>IF($C40="TG (17:0/17:1/17:0)D5",('Données brutes POS (Area)'!AS40/('Données brutes POS (Area)'!AS$171)*25),IF($C40="Cer 30:1;O2",('Données brutes POS (Area)'!AS40/('Données brutes POS (Area)'!AS$28)*25)))</f>
        <v>3.1612560745062108</v>
      </c>
      <c r="AU40" s="47">
        <f>IF($C40="TG (17:0/17:1/17:0)D5",('Données brutes POS (Area)'!AT40/('Données brutes POS (Area)'!AT$171)*25),IF($C40="Cer 30:1;O2",('Données brutes POS (Area)'!AT40/('Données brutes POS (Area)'!AT$28)*25)))</f>
        <v>5.6709535594151568</v>
      </c>
      <c r="AV40" s="47">
        <f>IF($C40="TG (17:0/17:1/17:0)D5",('Données brutes POS (Area)'!AU40/('Données brutes POS (Area)'!AU$171)*25),IF($C40="Cer 30:1;O2",('Données brutes POS (Area)'!AU40/('Données brutes POS (Area)'!AU$28)*25)))</f>
        <v>3.6515415398114786</v>
      </c>
      <c r="AW40" s="47">
        <f>IF($C40="TG (17:0/17:1/17:0)D5",('Données brutes POS (Area)'!AV40/('Données brutes POS (Area)'!AV$171)*25),IF($C40="Cer 30:1;O2",('Données brutes POS (Area)'!AV40/('Données brutes POS (Area)'!AV$28)*25)))</f>
        <v>5.7454020505026291</v>
      </c>
      <c r="AX40" s="47">
        <f>IF($C40="TG (17:0/17:1/17:0)D5",('Données brutes POS (Area)'!AW40/('Données brutes POS (Area)'!AW$171)*25),IF($C40="Cer 30:1;O2",('Données brutes POS (Area)'!AW40/('Données brutes POS (Area)'!AW$28)*25)))</f>
        <v>10.446024366851505</v>
      </c>
      <c r="AY40" s="47">
        <f>IF($C40="TG (17:0/17:1/17:0)D5",('Données brutes POS (Area)'!AX40/('Données brutes POS (Area)'!AX$171)*25),IF($C40="Cer 30:1;O2",('Données brutes POS (Area)'!AX40/('Données brutes POS (Area)'!AX$28)*25)))</f>
        <v>4.8810170887747786</v>
      </c>
      <c r="AZ40" s="47">
        <f>IF($C40="TG (17:0/17:1/17:0)D5",('Données brutes POS (Area)'!AY40/('Données brutes POS (Area)'!AY$171)*25),IF($C40="Cer 30:1;O2",('Données brutes POS (Area)'!AY40/('Données brutes POS (Area)'!AY$28)*25)))</f>
        <v>6.6184511746442132</v>
      </c>
      <c r="BA40" s="47">
        <f>IF($C40="TG (17:0/17:1/17:0)D5",('Données brutes POS (Area)'!AZ40/('Données brutes POS (Area)'!AZ$171)*25),IF($C40="Cer 30:1;O2",('Données brutes POS (Area)'!AZ40/('Données brutes POS (Area)'!AZ$28)*25)))</f>
        <v>2.7121998134565337</v>
      </c>
      <c r="BB40" s="47">
        <f>IF($C40="TG (17:0/17:1/17:0)D5",('Données brutes POS (Area)'!BA40/('Données brutes POS (Area)'!BA$171)*25),IF($C40="Cer 30:1;O2",('Données brutes POS (Area)'!BA40/('Données brutes POS (Area)'!BA$28)*25)))</f>
        <v>4.5718173377770333</v>
      </c>
      <c r="BC40" s="47">
        <f>IF($C40="TG (17:0/17:1/17:0)D5",('Données brutes POS (Area)'!BB40/('Données brutes POS (Area)'!BB$171)*25),IF($C40="Cer 30:1;O2",('Données brutes POS (Area)'!BB40/('Données brutes POS (Area)'!BB$28)*25)))</f>
        <v>4.5888651436773227</v>
      </c>
      <c r="BD40" s="47">
        <f>IF($C40="TG (17:0/17:1/17:0)D5",('Données brutes POS (Area)'!BC40/('Données brutes POS (Area)'!BC$171)*25),IF($C40="Cer 30:1;O2",('Données brutes POS (Area)'!BC40/('Données brutes POS (Area)'!BC$28)*25)))</f>
        <v>6.2569464602688241</v>
      </c>
      <c r="BE40" s="47">
        <f>IF($C40="TG (17:0/17:1/17:0)D5",('Données brutes POS (Area)'!BD40/('Données brutes POS (Area)'!BD$171)*25),IF($C40="Cer 30:1;O2",('Données brutes POS (Area)'!BD40/('Données brutes POS (Area)'!BD$28)*25)))</f>
        <v>3.8310528509777173</v>
      </c>
      <c r="BF40" s="47">
        <f>IF($C40="TG (17:0/17:1/17:0)D5",('Données brutes POS (Area)'!BE40/('Données brutes POS (Area)'!BE$171)*25),IF($C40="Cer 30:1;O2",('Données brutes POS (Area)'!BE40/('Données brutes POS (Area)'!BE$28)*25)))</f>
        <v>3.4872886151494615</v>
      </c>
      <c r="BG40" s="47">
        <f>IF($C40="TG (17:0/17:1/17:0)D5",('Données brutes POS (Area)'!BF40/('Données brutes POS (Area)'!BF$171)*25),IF($C40="Cer 30:1;O2",('Données brutes POS (Area)'!BF40/('Données brutes POS (Area)'!BF$28)*25)))</f>
        <v>4.2000784414622601</v>
      </c>
      <c r="BH40" s="47">
        <f>IF($C40="TG (17:0/17:1/17:0)D5",('Données brutes POS (Area)'!BG40/('Données brutes POS (Area)'!BG$171)*25),IF($C40="Cer 30:1;O2",('Données brutes POS (Area)'!BG40/('Données brutes POS (Area)'!BG$28)*25)))</f>
        <v>3.4208580330100951</v>
      </c>
      <c r="BI40" s="47">
        <f>IF($C40="TG (17:0/17:1/17:0)D5",('Données brutes POS (Area)'!BH40/('Données brutes POS (Area)'!BH$171)*25),IF($C40="Cer 30:1;O2",('Données brutes POS (Area)'!BH40/('Données brutes POS (Area)'!BH$28)*25)))</f>
        <v>2.0798987639270861</v>
      </c>
      <c r="BJ40" s="47">
        <f>IF($C40="TG (17:0/17:1/17:0)D5",('Données brutes POS (Area)'!BI40/('Données brutes POS (Area)'!BI$171)*25),IF($C40="Cer 30:1;O2",('Données brutes POS (Area)'!BI40/('Données brutes POS (Area)'!BI$28)*25)))</f>
        <v>5.3922661778371568</v>
      </c>
      <c r="BK40" s="47">
        <f>IF($C40="TG (17:0/17:1/17:0)D5",('Données brutes POS (Area)'!BJ40/('Données brutes POS (Area)'!BJ$171)*25),IF($C40="Cer 30:1;O2",('Données brutes POS (Area)'!BJ40/('Données brutes POS (Area)'!BJ$28)*25)))</f>
        <v>7.01123154386518</v>
      </c>
      <c r="BL40" s="47">
        <f>IF($C40="TG (17:0/17:1/17:0)D5",('Données brutes POS (Area)'!BK40/('Données brutes POS (Area)'!BK$171)*25),IF($C40="Cer 30:1;O2",('Données brutes POS (Area)'!BK40/('Données brutes POS (Area)'!BK$28)*25)))</f>
        <v>4.933055332927796</v>
      </c>
      <c r="BM40" s="47">
        <f>IF($C40="TG (17:0/17:1/17:0)D5",('Données brutes POS (Area)'!BL40/('Données brutes POS (Area)'!BL$171)*25),IF($C40="Cer 30:1;O2",('Données brutes POS (Area)'!BL40/('Données brutes POS (Area)'!BL$28)*25)))</f>
        <v>5.28983342611774</v>
      </c>
      <c r="BN40" s="47">
        <f>IF($C40="TG (17:0/17:1/17:0)D5",('Données brutes POS (Area)'!BM40/('Données brutes POS (Area)'!BM$171)*25),IF($C40="Cer 30:1;O2",('Données brutes POS (Area)'!BM40/('Données brutes POS (Area)'!BM$28)*25)))</f>
        <v>8.2788706929563283</v>
      </c>
      <c r="BO40" s="47">
        <f>IF($C40="TG (17:0/17:1/17:0)D5",('Données brutes POS (Area)'!BN40/('Données brutes POS (Area)'!BN$171)*25),IF($C40="Cer 30:1;O2",('Données brutes POS (Area)'!BN40/('Données brutes POS (Area)'!BN$28)*25)))</f>
        <v>4.4118307076969829</v>
      </c>
      <c r="BP40" s="47">
        <f>IF($C40="TG (17:0/17:1/17:0)D5",('Données brutes POS (Area)'!BO40/('Données brutes POS (Area)'!BO$171)*25),IF($C40="Cer 30:1;O2",('Données brutes POS (Area)'!BO40/('Données brutes POS (Area)'!BO$28)*25)))</f>
        <v>3.0131237096475538</v>
      </c>
      <c r="BQ40" s="47">
        <f>IF($C40="TG (17:0/17:1/17:0)D5",('Données brutes POS (Area)'!BP40/('Données brutes POS (Area)'!BP$171)*25),IF($C40="Cer 30:1;O2",('Données brutes POS (Area)'!BP40/('Données brutes POS (Area)'!BP$28)*25)))</f>
        <v>4.0456183871394318</v>
      </c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</row>
    <row r="41" spans="1:96" s="11" customFormat="1" x14ac:dyDescent="0.25">
      <c r="A41" s="11" t="s">
        <v>27</v>
      </c>
      <c r="B41" s="11" t="s">
        <v>30</v>
      </c>
      <c r="C41" s="11" t="s">
        <v>117</v>
      </c>
      <c r="D41" s="46">
        <f>IF($C41="TG (17:0/17:1/17:0)D5",('Données brutes POS (Area)'!C41/('Données brutes POS (Area)'!C$171)*25),IF($C41="Cer 30:1;O2",('Données brutes POS (Area)'!C41/('Données brutes POS (Area)'!C$28)*25)))</f>
        <v>0.17027385042253163</v>
      </c>
      <c r="E41" s="46">
        <f>IF($C41="TG (17:0/17:1/17:0)D5",('Données brutes POS (Area)'!D41/('Données brutes POS (Area)'!D$171)*25),IF($C41="Cer 30:1;O2",('Données brutes POS (Area)'!D41/('Données brutes POS (Area)'!D$28)*25)))</f>
        <v>0.11700679514224785</v>
      </c>
      <c r="F41" s="46">
        <f>IF($C41="TG (17:0/17:1/17:0)D5",('Données brutes POS (Area)'!E41/('Données brutes POS (Area)'!E$171)*25),IF($C41="Cer 30:1;O2",('Données brutes POS (Area)'!E41/('Données brutes POS (Area)'!E$28)*25)))</f>
        <v>0.11690763824686065</v>
      </c>
      <c r="G41" s="46">
        <f>IF($C41="TG (17:0/17:1/17:0)D5",('Données brutes POS (Area)'!F41/('Données brutes POS (Area)'!F$171)*25),IF($C41="Cer 30:1;O2",('Données brutes POS (Area)'!F41/('Données brutes POS (Area)'!F$28)*25)))</f>
        <v>0.11775266801250994</v>
      </c>
      <c r="H41" s="46">
        <f>IF($C41="TG (17:0/17:1/17:0)D5",('Données brutes POS (Area)'!G41/('Données brutes POS (Area)'!G$171)*25),IF($C41="Cer 30:1;O2",('Données brutes POS (Area)'!G41/('Données brutes POS (Area)'!G$28)*25)))</f>
        <v>0.13915079247223966</v>
      </c>
      <c r="I41" s="46">
        <f>IF($C41="TG (17:0/17:1/17:0)D5",('Données brutes POS (Area)'!H41/('Données brutes POS (Area)'!H$171)*25),IF($C41="Cer 30:1;O2",('Données brutes POS (Area)'!H41/('Données brutes POS (Area)'!H$28)*25)))</f>
        <v>0.25515852473854544</v>
      </c>
      <c r="J41" s="46">
        <f>IF($C41="TG (17:0/17:1/17:0)D5",('Données brutes POS (Area)'!I41/('Données brutes POS (Area)'!I$171)*25),IF($C41="Cer 30:1;O2",('Données brutes POS (Area)'!I41/('Données brutes POS (Area)'!I$28)*25)))</f>
        <v>0.16556018082592963</v>
      </c>
      <c r="K41" s="46">
        <f>IF($C41="TG (17:0/17:1/17:0)D5",('Données brutes POS (Area)'!J41/('Données brutes POS (Area)'!J$171)*25),IF($C41="Cer 30:1;O2",('Données brutes POS (Area)'!J41/('Données brutes POS (Area)'!J$28)*25)))</f>
        <v>0.23061009517405628</v>
      </c>
      <c r="L41" s="46">
        <f>IF($C41="TG (17:0/17:1/17:0)D5",('Données brutes POS (Area)'!K41/('Données brutes POS (Area)'!K$171)*25),IF($C41="Cer 30:1;O2",('Données brutes POS (Area)'!K41/('Données brutes POS (Area)'!K$28)*25)))</f>
        <v>0.12665265067902251</v>
      </c>
      <c r="M41" s="46">
        <f>IF($C41="TG (17:0/17:1/17:0)D5",('Données brutes POS (Area)'!L41/('Données brutes POS (Area)'!L$171)*25),IF($C41="Cer 30:1;O2",('Données brutes POS (Area)'!L41/('Données brutes POS (Area)'!L$28)*25)))</f>
        <v>0.15323902884479018</v>
      </c>
      <c r="N41" s="46">
        <f>IF($C41="TG (17:0/17:1/17:0)D5",('Données brutes POS (Area)'!M41/('Données brutes POS (Area)'!M$171)*25),IF($C41="Cer 30:1;O2",('Données brutes POS (Area)'!M41/('Données brutes POS (Area)'!M$28)*25)))</f>
        <v>0.10660687306197614</v>
      </c>
      <c r="O41" s="46">
        <f>IF($C41="TG (17:0/17:1/17:0)D5",('Données brutes POS (Area)'!N41/('Données brutes POS (Area)'!N$171)*25),IF($C41="Cer 30:1;O2",('Données brutes POS (Area)'!N41/('Données brutes POS (Area)'!N$28)*25)))</f>
        <v>0.15783853662507735</v>
      </c>
      <c r="P41" s="46">
        <f>IF($C41="TG (17:0/17:1/17:0)D5",('Données brutes POS (Area)'!O41/('Données brutes POS (Area)'!O$171)*25),IF($C41="Cer 30:1;O2",('Données brutes POS (Area)'!O41/('Données brutes POS (Area)'!O$28)*25)))</f>
        <v>0.11458178304619285</v>
      </c>
      <c r="Q41" s="46">
        <f>IF($C41="TG (17:0/17:1/17:0)D5",('Données brutes POS (Area)'!P41/('Données brutes POS (Area)'!P$171)*25),IF($C41="Cer 30:1;O2",('Données brutes POS (Area)'!P41/('Données brutes POS (Area)'!P$28)*25)))</f>
        <v>0.16791669603309659</v>
      </c>
      <c r="R41" s="46">
        <f>IF($C41="TG (17:0/17:1/17:0)D5",('Données brutes POS (Area)'!Q41/('Données brutes POS (Area)'!Q$171)*25),IF($C41="Cer 30:1;O2",('Données brutes POS (Area)'!Q41/('Données brutes POS (Area)'!Q$28)*25)))</f>
        <v>0.25216866176190389</v>
      </c>
      <c r="S41" s="46">
        <f>IF($C41="TG (17:0/17:1/17:0)D5",('Données brutes POS (Area)'!R41/('Données brutes POS (Area)'!R$171)*25),IF($C41="Cer 30:1;O2",('Données brutes POS (Area)'!R41/('Données brutes POS (Area)'!R$28)*25)))</f>
        <v>8.6358382291394378E-2</v>
      </c>
      <c r="T41" s="46">
        <f>IF($C41="TG (17:0/17:1/17:0)D5",('Données brutes POS (Area)'!S41/('Données brutes POS (Area)'!S$171)*25),IF($C41="Cer 30:1;O2",('Données brutes POS (Area)'!S41/('Données brutes POS (Area)'!S$28)*25)))</f>
        <v>0.11681380979885712</v>
      </c>
      <c r="U41" s="46">
        <f>IF($C41="TG (17:0/17:1/17:0)D5",('Données brutes POS (Area)'!T41/('Données brutes POS (Area)'!T$171)*25),IF($C41="Cer 30:1;O2",('Données brutes POS (Area)'!T41/('Données brutes POS (Area)'!T$28)*25)))</f>
        <v>0.18410473595315802</v>
      </c>
      <c r="V41" s="46">
        <f>IF($C41="TG (17:0/17:1/17:0)D5",('Données brutes POS (Area)'!U41/('Données brutes POS (Area)'!U$171)*25),IF($C41="Cer 30:1;O2",('Données brutes POS (Area)'!U41/('Données brutes POS (Area)'!U$28)*25)))</f>
        <v>0.10604168910802157</v>
      </c>
      <c r="W41" s="46">
        <f>IF($C41="TG (17:0/17:1/17:0)D5",('Données brutes POS (Area)'!V41/('Données brutes POS (Area)'!V$171)*25),IF($C41="Cer 30:1;O2",('Données brutes POS (Area)'!V41/('Données brutes POS (Area)'!V$28)*25)))</f>
        <v>0.14178564841080904</v>
      </c>
      <c r="X41" s="46">
        <f>IF($C41="TG (17:0/17:1/17:0)D5",('Données brutes POS (Area)'!W41/('Données brutes POS (Area)'!W$171)*25),IF($C41="Cer 30:1;O2",('Données brutes POS (Area)'!W41/('Données brutes POS (Area)'!W$28)*25)))</f>
        <v>0.24427488391283322</v>
      </c>
      <c r="Y41" s="46">
        <f>IF($C41="TG (17:0/17:1/17:0)D5",('Données brutes POS (Area)'!X41/('Données brutes POS (Area)'!X$171)*25),IF($C41="Cer 30:1;O2",('Données brutes POS (Area)'!X41/('Données brutes POS (Area)'!X$28)*25)))</f>
        <v>8.8322283233286197E-2</v>
      </c>
      <c r="Z41" s="46">
        <f>IF($C41="TG (17:0/17:1/17:0)D5",('Données brutes POS (Area)'!Y41/('Données brutes POS (Area)'!Y$171)*25),IF($C41="Cer 30:1;O2",('Données brutes POS (Area)'!Y41/('Données brutes POS (Area)'!Y$28)*25)))</f>
        <v>0.16311925352373</v>
      </c>
      <c r="AA41" s="46">
        <f>IF($C41="TG (17:0/17:1/17:0)D5",('Données brutes POS (Area)'!Z41/('Données brutes POS (Area)'!Z$171)*25),IF($C41="Cer 30:1;O2",('Données brutes POS (Area)'!Z41/('Données brutes POS (Area)'!Z$28)*25)))</f>
        <v>0.62508806577620579</v>
      </c>
      <c r="AB41" s="46">
        <f>IF($C41="TG (17:0/17:1/17:0)D5",('Données brutes POS (Area)'!AA41/('Données brutes POS (Area)'!AA$171)*25),IF($C41="Cer 30:1;O2",('Données brutes POS (Area)'!AA41/('Données brutes POS (Area)'!AA$28)*25)))</f>
        <v>0.12830883783768757</v>
      </c>
      <c r="AC41" s="46">
        <f>IF($C41="TG (17:0/17:1/17:0)D5",('Données brutes POS (Area)'!AB41/('Données brutes POS (Area)'!AB$171)*25),IF($C41="Cer 30:1;O2",('Données brutes POS (Area)'!AB41/('Données brutes POS (Area)'!AB$28)*25)))</f>
        <v>0.22287857214794851</v>
      </c>
      <c r="AD41" s="46">
        <f>IF($C41="TG (17:0/17:1/17:0)D5",('Données brutes POS (Area)'!AC41/('Données brutes POS (Area)'!AC$171)*25),IF($C41="Cer 30:1;O2",('Données brutes POS (Area)'!AC41/('Données brutes POS (Area)'!AC$28)*25)))</f>
        <v>0.17760634523479432</v>
      </c>
      <c r="AE41" s="46">
        <f>IF($C41="TG (17:0/17:1/17:0)D5",('Données brutes POS (Area)'!AD41/('Données brutes POS (Area)'!AD$171)*25),IF($C41="Cer 30:1;O2",('Données brutes POS (Area)'!AD41/('Données brutes POS (Area)'!AD$28)*25)))</f>
        <v>6.0946211872745168E-2</v>
      </c>
      <c r="AF41" s="46">
        <f>IF($C41="TG (17:0/17:1/17:0)D5",('Données brutes POS (Area)'!AE41/('Données brutes POS (Area)'!AE$171)*25),IF($C41="Cer 30:1;O2",('Données brutes POS (Area)'!AE41/('Données brutes POS (Area)'!AE$28)*25)))</f>
        <v>0.4145572512536887</v>
      </c>
      <c r="AG41" s="46">
        <f>IF($C41="TG (17:0/17:1/17:0)D5",('Données brutes POS (Area)'!AF41/('Données brutes POS (Area)'!AF$171)*25),IF($C41="Cer 30:1;O2",('Données brutes POS (Area)'!AF41/('Données brutes POS (Area)'!AF$28)*25)))</f>
        <v>0.14585561842212943</v>
      </c>
      <c r="AH41" s="46">
        <f>IF($C41="TG (17:0/17:1/17:0)D5",('Données brutes POS (Area)'!AG41/('Données brutes POS (Area)'!AG$171)*25),IF($C41="Cer 30:1;O2",('Données brutes POS (Area)'!AG41/('Données brutes POS (Area)'!AG$28)*25)))</f>
        <v>0.13856156561793428</v>
      </c>
      <c r="AI41" s="46">
        <f>IF($C41="TG (17:0/17:1/17:0)D5",('Données brutes POS (Area)'!AH41/('Données brutes POS (Area)'!AH$171)*25),IF($C41="Cer 30:1;O2",('Données brutes POS (Area)'!AH41/('Données brutes POS (Area)'!AH$28)*25)))</f>
        <v>0.18038378440018635</v>
      </c>
      <c r="AJ41" s="46">
        <f>IF($C41="TG (17:0/17:1/17:0)D5",('Données brutes POS (Area)'!AI41/('Données brutes POS (Area)'!AI$171)*25),IF($C41="Cer 30:1;O2",('Données brutes POS (Area)'!AI41/('Données brutes POS (Area)'!AI$28)*25)))</f>
        <v>0.12633978351552025</v>
      </c>
      <c r="AK41" s="46">
        <f>IF($C41="TG (17:0/17:1/17:0)D5",('Données brutes POS (Area)'!AJ41/('Données brutes POS (Area)'!AJ$171)*25),IF($C41="Cer 30:1;O2",('Données brutes POS (Area)'!AJ41/('Données brutes POS (Area)'!AJ$28)*25)))</f>
        <v>0.11821117645993047</v>
      </c>
      <c r="AL41" s="46">
        <f>IF($C41="TG (17:0/17:1/17:0)D5",('Données brutes POS (Area)'!AK41/('Données brutes POS (Area)'!AK$171)*25),IF($C41="Cer 30:1;O2",('Données brutes POS (Area)'!AK41/('Données brutes POS (Area)'!AK$28)*25)))</f>
        <v>5.6426651894164431E-2</v>
      </c>
      <c r="AM41" s="46">
        <f>IF($C41="TG (17:0/17:1/17:0)D5",('Données brutes POS (Area)'!AL41/('Données brutes POS (Area)'!AL$171)*25),IF($C41="Cer 30:1;O2",('Données brutes POS (Area)'!AL41/('Données brutes POS (Area)'!AL$28)*25)))</f>
        <v>0.28258094791973498</v>
      </c>
      <c r="AN41" s="46">
        <f>IF($C41="TG (17:0/17:1/17:0)D5",('Données brutes POS (Area)'!AM41/('Données brutes POS (Area)'!AM$171)*25),IF($C41="Cer 30:1;O2",('Données brutes POS (Area)'!AM41/('Données brutes POS (Area)'!AM$28)*25)))</f>
        <v>0.16379427111279979</v>
      </c>
      <c r="AO41" s="46">
        <f>IF($C41="TG (17:0/17:1/17:0)D5",('Données brutes POS (Area)'!AN41/('Données brutes POS (Area)'!AN$171)*25),IF($C41="Cer 30:1;O2",('Données brutes POS (Area)'!AN41/('Données brutes POS (Area)'!AN$28)*25)))</f>
        <v>0.15481598204447597</v>
      </c>
      <c r="AP41" s="46">
        <f>IF($C41="TG (17:0/17:1/17:0)D5",('Données brutes POS (Area)'!AO41/('Données brutes POS (Area)'!AO$171)*25),IF($C41="Cer 30:1;O2",('Données brutes POS (Area)'!AO41/('Données brutes POS (Area)'!AO$28)*25)))</f>
        <v>0.20313518803456057</v>
      </c>
      <c r="AQ41" s="46">
        <f>IF($C41="TG (17:0/17:1/17:0)D5",('Données brutes POS (Area)'!AP41/('Données brutes POS (Area)'!AP$171)*25),IF($C41="Cer 30:1;O2",('Données brutes POS (Area)'!AP41/('Données brutes POS (Area)'!AP$28)*25)))</f>
        <v>0.10716086279040421</v>
      </c>
      <c r="AR41" s="46">
        <f>IF($C41="TG (17:0/17:1/17:0)D5",('Données brutes POS (Area)'!AQ41/('Données brutes POS (Area)'!AQ$171)*25),IF($C41="Cer 30:1;O2",('Données brutes POS (Area)'!AQ41/('Données brutes POS (Area)'!AQ$28)*25)))</f>
        <v>0.25360568519811683</v>
      </c>
      <c r="AS41" s="46">
        <f>IF($C41="TG (17:0/17:1/17:0)D5",('Données brutes POS (Area)'!AR41/('Données brutes POS (Area)'!AR$171)*25),IF($C41="Cer 30:1;O2",('Données brutes POS (Area)'!AR41/('Données brutes POS (Area)'!AR$28)*25)))</f>
        <v>0.17366458222573686</v>
      </c>
      <c r="AT41" s="46">
        <f>IF($C41="TG (17:0/17:1/17:0)D5",('Données brutes POS (Area)'!AS41/('Données brutes POS (Area)'!AS$171)*25),IF($C41="Cer 30:1;O2",('Données brutes POS (Area)'!AS41/('Données brutes POS (Area)'!AS$28)*25)))</f>
        <v>0.11547239071687872</v>
      </c>
      <c r="AU41" s="46">
        <f>IF($C41="TG (17:0/17:1/17:0)D5",('Données brutes POS (Area)'!AT41/('Données brutes POS (Area)'!AT$171)*25),IF($C41="Cer 30:1;O2",('Données brutes POS (Area)'!AT41/('Données brutes POS (Area)'!AT$28)*25)))</f>
        <v>0.23889011376404659</v>
      </c>
      <c r="AV41" s="46">
        <f>IF($C41="TG (17:0/17:1/17:0)D5",('Données brutes POS (Area)'!AU41/('Données brutes POS (Area)'!AU$171)*25),IF($C41="Cer 30:1;O2",('Données brutes POS (Area)'!AU41/('Données brutes POS (Area)'!AU$28)*25)))</f>
        <v>0.15261703123090842</v>
      </c>
      <c r="AW41" s="46">
        <f>IF($C41="TG (17:0/17:1/17:0)D5",('Données brutes POS (Area)'!AV41/('Données brutes POS (Area)'!AV$171)*25),IF($C41="Cer 30:1;O2",('Données brutes POS (Area)'!AV41/('Données brutes POS (Area)'!AV$28)*25)))</f>
        <v>0.27161205731516869</v>
      </c>
      <c r="AX41" s="46">
        <f>IF($C41="TG (17:0/17:1/17:0)D5",('Données brutes POS (Area)'!AW41/('Données brutes POS (Area)'!AW$171)*25),IF($C41="Cer 30:1;O2",('Données brutes POS (Area)'!AW41/('Données brutes POS (Area)'!AW$28)*25)))</f>
        <v>0.35627081207946248</v>
      </c>
      <c r="AY41" s="46">
        <f>IF($C41="TG (17:0/17:1/17:0)D5",('Données brutes POS (Area)'!AX41/('Données brutes POS (Area)'!AX$171)*25),IF($C41="Cer 30:1;O2",('Données brutes POS (Area)'!AX41/('Données brutes POS (Area)'!AX$28)*25)))</f>
        <v>9.8022519204392408E-2</v>
      </c>
      <c r="AZ41" s="46">
        <f>IF($C41="TG (17:0/17:1/17:0)D5",('Données brutes POS (Area)'!AY41/('Données brutes POS (Area)'!AY$171)*25),IF($C41="Cer 30:1;O2",('Données brutes POS (Area)'!AY41/('Données brutes POS (Area)'!AY$28)*25)))</f>
        <v>0.21178947676616899</v>
      </c>
      <c r="BA41" s="46">
        <f>IF($C41="TG (17:0/17:1/17:0)D5",('Données brutes POS (Area)'!AZ41/('Données brutes POS (Area)'!AZ$171)*25),IF($C41="Cer 30:1;O2",('Données brutes POS (Area)'!AZ41/('Données brutes POS (Area)'!AZ$28)*25)))</f>
        <v>0.15117161200461801</v>
      </c>
      <c r="BB41" s="46">
        <f>IF($C41="TG (17:0/17:1/17:0)D5",('Données brutes POS (Area)'!BA41/('Données brutes POS (Area)'!BA$171)*25),IF($C41="Cer 30:1;O2",('Données brutes POS (Area)'!BA41/('Données brutes POS (Area)'!BA$28)*25)))</f>
        <v>0.19865879070561035</v>
      </c>
      <c r="BC41" s="46">
        <f>IF($C41="TG (17:0/17:1/17:0)D5",('Données brutes POS (Area)'!BB41/('Données brutes POS (Area)'!BB$171)*25),IF($C41="Cer 30:1;O2",('Données brutes POS (Area)'!BB41/('Données brutes POS (Area)'!BB$28)*25)))</f>
        <v>0.20317657587521032</v>
      </c>
      <c r="BD41" s="46">
        <f>IF($C41="TG (17:0/17:1/17:0)D5",('Données brutes POS (Area)'!BC41/('Données brutes POS (Area)'!BC$171)*25),IF($C41="Cer 30:1;O2",('Données brutes POS (Area)'!BC41/('Données brutes POS (Area)'!BC$28)*25)))</f>
        <v>0.21989997438383721</v>
      </c>
      <c r="BE41" s="46">
        <f>IF($C41="TG (17:0/17:1/17:0)D5",('Données brutes POS (Area)'!BD41/('Données brutes POS (Area)'!BD$171)*25),IF($C41="Cer 30:1;O2",('Données brutes POS (Area)'!BD41/('Données brutes POS (Area)'!BD$28)*25)))</f>
        <v>0.15982611577181741</v>
      </c>
      <c r="BF41" s="46">
        <f>IF($C41="TG (17:0/17:1/17:0)D5",('Données brutes POS (Area)'!BE41/('Données brutes POS (Area)'!BE$171)*25),IF($C41="Cer 30:1;O2",('Données brutes POS (Area)'!BE41/('Données brutes POS (Area)'!BE$28)*25)))</f>
        <v>0.14171096363352134</v>
      </c>
      <c r="BG41" s="46">
        <f>IF($C41="TG (17:0/17:1/17:0)D5",('Données brutes POS (Area)'!BF41/('Données brutes POS (Area)'!BF$171)*25),IF($C41="Cer 30:1;O2",('Données brutes POS (Area)'!BF41/('Données brutes POS (Area)'!BF$28)*25)))</f>
        <v>0.160714966037945</v>
      </c>
      <c r="BH41" s="46">
        <f>IF($C41="TG (17:0/17:1/17:0)D5",('Données brutes POS (Area)'!BG41/('Données brutes POS (Area)'!BG$171)*25),IF($C41="Cer 30:1;O2",('Données brutes POS (Area)'!BG41/('Données brutes POS (Area)'!BG$28)*25)))</f>
        <v>0.14267223779569405</v>
      </c>
      <c r="BI41" s="46">
        <f>IF($C41="TG (17:0/17:1/17:0)D5",('Données brutes POS (Area)'!BH41/('Données brutes POS (Area)'!BH$171)*25),IF($C41="Cer 30:1;O2",('Données brutes POS (Area)'!BH41/('Données brutes POS (Area)'!BH$28)*25)))</f>
        <v>8.2532536668873446E-2</v>
      </c>
      <c r="BJ41" s="46">
        <f>IF($C41="TG (17:0/17:1/17:0)D5",('Données brutes POS (Area)'!BI41/('Données brutes POS (Area)'!BI$171)*25),IF($C41="Cer 30:1;O2",('Données brutes POS (Area)'!BI41/('Données brutes POS (Area)'!BI$28)*25)))</f>
        <v>0.19759786993375986</v>
      </c>
      <c r="BK41" s="46">
        <f>IF($C41="TG (17:0/17:1/17:0)D5",('Données brutes POS (Area)'!BJ41/('Données brutes POS (Area)'!BJ$171)*25),IF($C41="Cer 30:1;O2",('Données brutes POS (Area)'!BJ41/('Données brutes POS (Area)'!BJ$28)*25)))</f>
        <v>0.18324018844752207</v>
      </c>
      <c r="BL41" s="46">
        <f>IF($C41="TG (17:0/17:1/17:0)D5",('Données brutes POS (Area)'!BK41/('Données brutes POS (Area)'!BK$171)*25),IF($C41="Cer 30:1;O2",('Données brutes POS (Area)'!BK41/('Données brutes POS (Area)'!BK$28)*25)))</f>
        <v>0.15603774821022948</v>
      </c>
      <c r="BM41" s="46">
        <f>IF($C41="TG (17:0/17:1/17:0)D5",('Données brutes POS (Area)'!BL41/('Données brutes POS (Area)'!BL$171)*25),IF($C41="Cer 30:1;O2",('Données brutes POS (Area)'!BL41/('Données brutes POS (Area)'!BL$28)*25)))</f>
        <v>0.10653789717555491</v>
      </c>
      <c r="BN41" s="46">
        <f>IF($C41="TG (17:0/17:1/17:0)D5",('Données brutes POS (Area)'!BM41/('Données brutes POS (Area)'!BM$171)*25),IF($C41="Cer 30:1;O2",('Données brutes POS (Area)'!BM41/('Données brutes POS (Area)'!BM$28)*25)))</f>
        <v>0.2043885597931597</v>
      </c>
      <c r="BO41" s="46">
        <f>IF($C41="TG (17:0/17:1/17:0)D5",('Données brutes POS (Area)'!BN41/('Données brutes POS (Area)'!BN$171)*25),IF($C41="Cer 30:1;O2",('Données brutes POS (Area)'!BN41/('Données brutes POS (Area)'!BN$28)*25)))</f>
        <v>0.23769427575787136</v>
      </c>
      <c r="BP41" s="46">
        <f>IF($C41="TG (17:0/17:1/17:0)D5",('Données brutes POS (Area)'!BO41/('Données brutes POS (Area)'!BO$171)*25),IF($C41="Cer 30:1;O2",('Données brutes POS (Area)'!BO41/('Données brutes POS (Area)'!BO$28)*25)))</f>
        <v>0.18796573186068791</v>
      </c>
      <c r="BQ41" s="46">
        <f>IF($C41="TG (17:0/17:1/17:0)D5",('Données brutes POS (Area)'!BP41/('Données brutes POS (Area)'!BP$171)*25),IF($C41="Cer 30:1;O2",('Données brutes POS (Area)'!BP41/('Données brutes POS (Area)'!BP$28)*25)))</f>
        <v>0.15387141288898271</v>
      </c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</row>
    <row r="42" spans="1:96" s="9" customFormat="1" x14ac:dyDescent="0.25">
      <c r="A42" s="9" t="s">
        <v>27</v>
      </c>
      <c r="B42" s="9" t="s">
        <v>31</v>
      </c>
      <c r="C42" s="9" t="s">
        <v>117</v>
      </c>
      <c r="D42" s="47">
        <f>IF($C42="TG (17:0/17:1/17:0)D5",('Données brutes POS (Area)'!C42/('Données brutes POS (Area)'!C$171)*25),IF($C42="Cer 30:1;O2",('Données brutes POS (Area)'!C42/('Données brutes POS (Area)'!C$28)*25)))</f>
        <v>0.52031597317399325</v>
      </c>
      <c r="E42" s="47">
        <f>IF($C42="TG (17:0/17:1/17:0)D5",('Données brutes POS (Area)'!D42/('Données brutes POS (Area)'!D$171)*25),IF($C42="Cer 30:1;O2",('Données brutes POS (Area)'!D42/('Données brutes POS (Area)'!D$28)*25)))</f>
        <v>0.30274260403831033</v>
      </c>
      <c r="F42" s="47">
        <f>IF($C42="TG (17:0/17:1/17:0)D5",('Données brutes POS (Area)'!E42/('Données brutes POS (Area)'!E$171)*25),IF($C42="Cer 30:1;O2",('Données brutes POS (Area)'!E42/('Données brutes POS (Area)'!E$28)*25)))</f>
        <v>0.27475962632454737</v>
      </c>
      <c r="G42" s="47">
        <f>IF($C42="TG (17:0/17:1/17:0)D5",('Données brutes POS (Area)'!F42/('Données brutes POS (Area)'!F$171)*25),IF($C42="Cer 30:1;O2",('Données brutes POS (Area)'!F42/('Données brutes POS (Area)'!F$28)*25)))</f>
        <v>0.42999916212734474</v>
      </c>
      <c r="H42" s="47">
        <f>IF($C42="TG (17:0/17:1/17:0)D5",('Données brutes POS (Area)'!G42/('Données brutes POS (Area)'!G$171)*25),IF($C42="Cer 30:1;O2",('Données brutes POS (Area)'!G42/('Données brutes POS (Area)'!G$28)*25)))</f>
        <v>0.34424350213982818</v>
      </c>
      <c r="I42" s="47">
        <f>IF($C42="TG (17:0/17:1/17:0)D5",('Données brutes POS (Area)'!H42/('Données brutes POS (Area)'!H$171)*25),IF($C42="Cer 30:1;O2",('Données brutes POS (Area)'!H42/('Données brutes POS (Area)'!H$28)*25)))</f>
        <v>0.34265079787414732</v>
      </c>
      <c r="J42" s="47">
        <f>IF($C42="TG (17:0/17:1/17:0)D5",('Données brutes POS (Area)'!I42/('Données brutes POS (Area)'!I$171)*25),IF($C42="Cer 30:1;O2",('Données brutes POS (Area)'!I42/('Données brutes POS (Area)'!I$28)*25)))</f>
        <v>0.49167720865988468</v>
      </c>
      <c r="K42" s="47">
        <f>IF($C42="TG (17:0/17:1/17:0)D5",('Données brutes POS (Area)'!J42/('Données brutes POS (Area)'!J$171)*25),IF($C42="Cer 30:1;O2",('Données brutes POS (Area)'!J42/('Données brutes POS (Area)'!J$28)*25)))</f>
        <v>0.46353071022548253</v>
      </c>
      <c r="L42" s="47">
        <f>IF($C42="TG (17:0/17:1/17:0)D5",('Données brutes POS (Area)'!K42/('Données brutes POS (Area)'!K$171)*25),IF($C42="Cer 30:1;O2",('Données brutes POS (Area)'!K42/('Données brutes POS (Area)'!K$28)*25)))</f>
        <v>0.34508657772231921</v>
      </c>
      <c r="M42" s="47">
        <f>IF($C42="TG (17:0/17:1/17:0)D5",('Données brutes POS (Area)'!L42/('Données brutes POS (Area)'!L$171)*25),IF($C42="Cer 30:1;O2",('Données brutes POS (Area)'!L42/('Données brutes POS (Area)'!L$28)*25)))</f>
        <v>0.39501831552513156</v>
      </c>
      <c r="N42" s="47">
        <f>IF($C42="TG (17:0/17:1/17:0)D5",('Données brutes POS (Area)'!M42/('Données brutes POS (Area)'!M$171)*25),IF($C42="Cer 30:1;O2",('Données brutes POS (Area)'!M42/('Données brutes POS (Area)'!M$28)*25)))</f>
        <v>0.21621258444839814</v>
      </c>
      <c r="O42" s="47">
        <f>IF($C42="TG (17:0/17:1/17:0)D5",('Données brutes POS (Area)'!N42/('Données brutes POS (Area)'!N$171)*25),IF($C42="Cer 30:1;O2",('Données brutes POS (Area)'!N42/('Données brutes POS (Area)'!N$28)*25)))</f>
        <v>0.23653190338098656</v>
      </c>
      <c r="P42" s="47">
        <f>IF($C42="TG (17:0/17:1/17:0)D5",('Données brutes POS (Area)'!O42/('Données brutes POS (Area)'!O$171)*25),IF($C42="Cer 30:1;O2",('Données brutes POS (Area)'!O42/('Données brutes POS (Area)'!O$28)*25)))</f>
        <v>0.36475394216067125</v>
      </c>
      <c r="Q42" s="47">
        <f>IF($C42="TG (17:0/17:1/17:0)D5",('Données brutes POS (Area)'!P42/('Données brutes POS (Area)'!P$171)*25),IF($C42="Cer 30:1;O2",('Données brutes POS (Area)'!P42/('Données brutes POS (Area)'!P$28)*25)))</f>
        <v>0.42648077413017699</v>
      </c>
      <c r="R42" s="47">
        <f>IF($C42="TG (17:0/17:1/17:0)D5",('Données brutes POS (Area)'!Q42/('Données brutes POS (Area)'!Q$171)*25),IF($C42="Cer 30:1;O2",('Données brutes POS (Area)'!Q42/('Données brutes POS (Area)'!Q$28)*25)))</f>
        <v>0.38656848679228872</v>
      </c>
      <c r="S42" s="47">
        <f>IF($C42="TG (17:0/17:1/17:0)D5",('Données brutes POS (Area)'!R42/('Données brutes POS (Area)'!R$171)*25),IF($C42="Cer 30:1;O2",('Données brutes POS (Area)'!R42/('Données brutes POS (Area)'!R$28)*25)))</f>
        <v>0.37672368384459837</v>
      </c>
      <c r="T42" s="47">
        <f>IF($C42="TG (17:0/17:1/17:0)D5",('Données brutes POS (Area)'!S42/('Données brutes POS (Area)'!S$171)*25),IF($C42="Cer 30:1;O2",('Données brutes POS (Area)'!S42/('Données brutes POS (Area)'!S$28)*25)))</f>
        <v>0.24948606244289845</v>
      </c>
      <c r="U42" s="47">
        <f>IF($C42="TG (17:0/17:1/17:0)D5",('Données brutes POS (Area)'!T42/('Données brutes POS (Area)'!T$171)*25),IF($C42="Cer 30:1;O2",('Données brutes POS (Area)'!T42/('Données brutes POS (Area)'!T$28)*25)))</f>
        <v>0.36937507721100171</v>
      </c>
      <c r="V42" s="47">
        <f>IF($C42="TG (17:0/17:1/17:0)D5",('Données brutes POS (Area)'!U42/('Données brutes POS (Area)'!U$171)*25),IF($C42="Cer 30:1;O2",('Données brutes POS (Area)'!U42/('Données brutes POS (Area)'!U$28)*25)))</f>
        <v>0.23852973254675772</v>
      </c>
      <c r="W42" s="47">
        <f>IF($C42="TG (17:0/17:1/17:0)D5",('Données brutes POS (Area)'!V42/('Données brutes POS (Area)'!V$171)*25),IF($C42="Cer 30:1;O2",('Données brutes POS (Area)'!V42/('Données brutes POS (Area)'!V$28)*25)))</f>
        <v>0.28134516466052018</v>
      </c>
      <c r="X42" s="47">
        <f>IF($C42="TG (17:0/17:1/17:0)D5",('Données brutes POS (Area)'!W42/('Données brutes POS (Area)'!W$171)*25),IF($C42="Cer 30:1;O2",('Données brutes POS (Area)'!W42/('Données brutes POS (Area)'!W$28)*25)))</f>
        <v>0.59855737379189122</v>
      </c>
      <c r="Y42" s="47">
        <f>IF($C42="TG (17:0/17:1/17:0)D5",('Données brutes POS (Area)'!X42/('Données brutes POS (Area)'!X$171)*25),IF($C42="Cer 30:1;O2",('Données brutes POS (Area)'!X42/('Données brutes POS (Area)'!X$28)*25)))</f>
        <v>0.27218078764687742</v>
      </c>
      <c r="Z42" s="47">
        <f>IF($C42="TG (17:0/17:1/17:0)D5",('Données brutes POS (Area)'!Y42/('Données brutes POS (Area)'!Y$171)*25),IF($C42="Cer 30:1;O2",('Données brutes POS (Area)'!Y42/('Données brutes POS (Area)'!Y$28)*25)))</f>
        <v>0.42327750525714936</v>
      </c>
      <c r="AA42" s="47">
        <f>IF($C42="TG (17:0/17:1/17:0)D5",('Données brutes POS (Area)'!Z42/('Données brutes POS (Area)'!Z$171)*25),IF($C42="Cer 30:1;O2",('Données brutes POS (Area)'!Z42/('Données brutes POS (Area)'!Z$28)*25)))</f>
        <v>1.176408569428965</v>
      </c>
      <c r="AB42" s="47">
        <f>IF($C42="TG (17:0/17:1/17:0)D5",('Données brutes POS (Area)'!AA42/('Données brutes POS (Area)'!AA$171)*25),IF($C42="Cer 30:1;O2",('Données brutes POS (Area)'!AA42/('Données brutes POS (Area)'!AA$28)*25)))</f>
        <v>0.40533009846383078</v>
      </c>
      <c r="AC42" s="47">
        <f>IF($C42="TG (17:0/17:1/17:0)D5",('Données brutes POS (Area)'!AB42/('Données brutes POS (Area)'!AB$171)*25),IF($C42="Cer 30:1;O2",('Données brutes POS (Area)'!AB42/('Données brutes POS (Area)'!AB$28)*25)))</f>
        <v>0.47382688927059302</v>
      </c>
      <c r="AD42" s="47">
        <f>IF($C42="TG (17:0/17:1/17:0)D5",('Données brutes POS (Area)'!AC42/('Données brutes POS (Area)'!AC$171)*25),IF($C42="Cer 30:1;O2",('Données brutes POS (Area)'!AC42/('Données brutes POS (Area)'!AC$28)*25)))</f>
        <v>0.45315570560476121</v>
      </c>
      <c r="AE42" s="47">
        <f>IF($C42="TG (17:0/17:1/17:0)D5",('Données brutes POS (Area)'!AD42/('Données brutes POS (Area)'!AD$171)*25),IF($C42="Cer 30:1;O2",('Données brutes POS (Area)'!AD42/('Données brutes POS (Area)'!AD$28)*25)))</f>
        <v>0.31669728706086836</v>
      </c>
      <c r="AF42" s="47">
        <f>IF($C42="TG (17:0/17:1/17:0)D5",('Données brutes POS (Area)'!AE42/('Données brutes POS (Area)'!AE$171)*25),IF($C42="Cer 30:1;O2",('Données brutes POS (Area)'!AE42/('Données brutes POS (Area)'!AE$28)*25)))</f>
        <v>0.65382395330590293</v>
      </c>
      <c r="AG42" s="47">
        <f>IF($C42="TG (17:0/17:1/17:0)D5",('Données brutes POS (Area)'!AF42/('Données brutes POS (Area)'!AF$171)*25),IF($C42="Cer 30:1;O2",('Données brutes POS (Area)'!AF42/('Données brutes POS (Area)'!AF$28)*25)))</f>
        <v>0.35242706285565489</v>
      </c>
      <c r="AH42" s="47">
        <f>IF($C42="TG (17:0/17:1/17:0)D5",('Données brutes POS (Area)'!AG42/('Données brutes POS (Area)'!AG$171)*25),IF($C42="Cer 30:1;O2",('Données brutes POS (Area)'!AG42/('Données brutes POS (Area)'!AG$28)*25)))</f>
        <v>0.31553488622158427</v>
      </c>
      <c r="AI42" s="47">
        <f>IF($C42="TG (17:0/17:1/17:0)D5",('Données brutes POS (Area)'!AH42/('Données brutes POS (Area)'!AH$171)*25),IF($C42="Cer 30:1;O2",('Données brutes POS (Area)'!AH42/('Données brutes POS (Area)'!AH$28)*25)))</f>
        <v>0.35211687167345823</v>
      </c>
      <c r="AJ42" s="47">
        <f>IF($C42="TG (17:0/17:1/17:0)D5",('Données brutes POS (Area)'!AI42/('Données brutes POS (Area)'!AI$171)*25),IF($C42="Cer 30:1;O2",('Données brutes POS (Area)'!AI42/('Données brutes POS (Area)'!AI$28)*25)))</f>
        <v>0.22634483650774279</v>
      </c>
      <c r="AK42" s="47">
        <f>IF($C42="TG (17:0/17:1/17:0)D5",('Données brutes POS (Area)'!AJ42/('Données brutes POS (Area)'!AJ$171)*25),IF($C42="Cer 30:1;O2",('Données brutes POS (Area)'!AJ42/('Données brutes POS (Area)'!AJ$28)*25)))</f>
        <v>0.34514322936262432</v>
      </c>
      <c r="AL42" s="47">
        <f>IF($C42="TG (17:0/17:1/17:0)D5",('Données brutes POS (Area)'!AK42/('Données brutes POS (Area)'!AK$171)*25),IF($C42="Cer 30:1;O2",('Données brutes POS (Area)'!AK42/('Données brutes POS (Area)'!AK$28)*25)))</f>
        <v>0.2165667193786763</v>
      </c>
      <c r="AM42" s="47">
        <f>IF($C42="TG (17:0/17:1/17:0)D5",('Données brutes POS (Area)'!AL42/('Données brutes POS (Area)'!AL$171)*25),IF($C42="Cer 30:1;O2",('Données brutes POS (Area)'!AL42/('Données brutes POS (Area)'!AL$28)*25)))</f>
        <v>0.53287395568243934</v>
      </c>
      <c r="AN42" s="47">
        <f>IF($C42="TG (17:0/17:1/17:0)D5",('Données brutes POS (Area)'!AM42/('Données brutes POS (Area)'!AM$171)*25),IF($C42="Cer 30:1;O2",('Données brutes POS (Area)'!AM42/('Données brutes POS (Area)'!AM$28)*25)))</f>
        <v>0.3471328010116625</v>
      </c>
      <c r="AO42" s="47">
        <f>IF($C42="TG (17:0/17:1/17:0)D5",('Données brutes POS (Area)'!AN42/('Données brutes POS (Area)'!AN$171)*25),IF($C42="Cer 30:1;O2",('Données brutes POS (Area)'!AN42/('Données brutes POS (Area)'!AN$28)*25)))</f>
        <v>0.36463325784027839</v>
      </c>
      <c r="AP42" s="47">
        <f>IF($C42="TG (17:0/17:1/17:0)D5",('Données brutes POS (Area)'!AO42/('Données brutes POS (Area)'!AO$171)*25),IF($C42="Cer 30:1;O2",('Données brutes POS (Area)'!AO42/('Données brutes POS (Area)'!AO$28)*25)))</f>
        <v>0.3635288394071749</v>
      </c>
      <c r="AQ42" s="47">
        <f>IF($C42="TG (17:0/17:1/17:0)D5",('Données brutes POS (Area)'!AP42/('Données brutes POS (Area)'!AP$171)*25),IF($C42="Cer 30:1;O2",('Données brutes POS (Area)'!AP42/('Données brutes POS (Area)'!AP$28)*25)))</f>
        <v>1.1065800803925567</v>
      </c>
      <c r="AR42" s="47">
        <f>IF($C42="TG (17:0/17:1/17:0)D5",('Données brutes POS (Area)'!AQ42/('Données brutes POS (Area)'!AQ$171)*25),IF($C42="Cer 30:1;O2",('Données brutes POS (Area)'!AQ42/('Données brutes POS (Area)'!AQ$28)*25)))</f>
        <v>0.7327284384480256</v>
      </c>
      <c r="AS42" s="47">
        <f>IF($C42="TG (17:0/17:1/17:0)D5",('Données brutes POS (Area)'!AR42/('Données brutes POS (Area)'!AR$171)*25),IF($C42="Cer 30:1;O2",('Données brutes POS (Area)'!AR42/('Données brutes POS (Area)'!AR$28)*25)))</f>
        <v>0.31505053781088943</v>
      </c>
      <c r="AT42" s="47">
        <f>IF($C42="TG (17:0/17:1/17:0)D5",('Données brutes POS (Area)'!AS42/('Données brutes POS (Area)'!AS$171)*25),IF($C42="Cer 30:1;O2",('Données brutes POS (Area)'!AS42/('Données brutes POS (Area)'!AS$28)*25)))</f>
        <v>0.31694732141821597</v>
      </c>
      <c r="AU42" s="47">
        <f>IF($C42="TG (17:0/17:1/17:0)D5",('Données brutes POS (Area)'!AT42/('Données brutes POS (Area)'!AT$171)*25),IF($C42="Cer 30:1;O2",('Données brutes POS (Area)'!AT42/('Données brutes POS (Area)'!AT$28)*25)))</f>
        <v>0.56359302913722542</v>
      </c>
      <c r="AV42" s="47">
        <f>IF($C42="TG (17:0/17:1/17:0)D5",('Données brutes POS (Area)'!AU42/('Données brutes POS (Area)'!AU$171)*25),IF($C42="Cer 30:1;O2",('Données brutes POS (Area)'!AU42/('Données brutes POS (Area)'!AU$28)*25)))</f>
        <v>0.33504754814166249</v>
      </c>
      <c r="AW42" s="47">
        <f>IF($C42="TG (17:0/17:1/17:0)D5",('Données brutes POS (Area)'!AV42/('Données brutes POS (Area)'!AV$171)*25),IF($C42="Cer 30:1;O2",('Données brutes POS (Area)'!AV42/('Données brutes POS (Area)'!AV$28)*25)))</f>
        <v>0.42846835655104148</v>
      </c>
      <c r="AX42" s="47">
        <f>IF($C42="TG (17:0/17:1/17:0)D5",('Données brutes POS (Area)'!AW42/('Données brutes POS (Area)'!AW$171)*25),IF($C42="Cer 30:1;O2",('Données brutes POS (Area)'!AW42/('Données brutes POS (Area)'!AW$28)*25)))</f>
        <v>0.35663513365102545</v>
      </c>
      <c r="AY42" s="47">
        <f>IF($C42="TG (17:0/17:1/17:0)D5",('Données brutes POS (Area)'!AX42/('Données brutes POS (Area)'!AX$171)*25),IF($C42="Cer 30:1;O2",('Données brutes POS (Area)'!AX42/('Données brutes POS (Area)'!AX$28)*25)))</f>
        <v>0.33722717913696015</v>
      </c>
      <c r="AZ42" s="47">
        <f>IF($C42="TG (17:0/17:1/17:0)D5",('Données brutes POS (Area)'!AY42/('Données brutes POS (Area)'!AY$171)*25),IF($C42="Cer 30:1;O2",('Données brutes POS (Area)'!AY42/('Données brutes POS (Area)'!AY$28)*25)))</f>
        <v>0.5614353418223258</v>
      </c>
      <c r="BA42" s="47">
        <f>IF($C42="TG (17:0/17:1/17:0)D5",('Données brutes POS (Area)'!AZ42/('Données brutes POS (Area)'!AZ$171)*25),IF($C42="Cer 30:1;O2",('Données brutes POS (Area)'!AZ42/('Données brutes POS (Area)'!AZ$28)*25)))</f>
        <v>0.42397663849606787</v>
      </c>
      <c r="BB42" s="47">
        <f>IF($C42="TG (17:0/17:1/17:0)D5",('Données brutes POS (Area)'!BA42/('Données brutes POS (Area)'!BA$171)*25),IF($C42="Cer 30:1;O2",('Données brutes POS (Area)'!BA42/('Données brutes POS (Area)'!BA$28)*25)))</f>
        <v>0.2664492447112316</v>
      </c>
      <c r="BC42" s="47">
        <f>IF($C42="TG (17:0/17:1/17:0)D5",('Données brutes POS (Area)'!BB42/('Données brutes POS (Area)'!BB$171)*25),IF($C42="Cer 30:1;O2",('Données brutes POS (Area)'!BB42/('Données brutes POS (Area)'!BB$28)*25)))</f>
        <v>0.2543157388820152</v>
      </c>
      <c r="BD42" s="47">
        <f>IF($C42="TG (17:0/17:1/17:0)D5",('Données brutes POS (Area)'!BC42/('Données brutes POS (Area)'!BC$171)*25),IF($C42="Cer 30:1;O2",('Données brutes POS (Area)'!BC42/('Données brutes POS (Area)'!BC$28)*25)))</f>
        <v>0.4108278182869014</v>
      </c>
      <c r="BE42" s="47">
        <f>IF($C42="TG (17:0/17:1/17:0)D5",('Données brutes POS (Area)'!BD42/('Données brutes POS (Area)'!BD$171)*25),IF($C42="Cer 30:1;O2",('Données brutes POS (Area)'!BD42/('Données brutes POS (Area)'!BD$28)*25)))</f>
        <v>0.36296442338245394</v>
      </c>
      <c r="BF42" s="47">
        <f>IF($C42="TG (17:0/17:1/17:0)D5",('Données brutes POS (Area)'!BE42/('Données brutes POS (Area)'!BE$171)*25),IF($C42="Cer 30:1;O2",('Données brutes POS (Area)'!BE42/('Données brutes POS (Area)'!BE$28)*25)))</f>
        <v>0.48317602620937972</v>
      </c>
      <c r="BG42" s="47">
        <f>IF($C42="TG (17:0/17:1/17:0)D5",('Données brutes POS (Area)'!BF42/('Données brutes POS (Area)'!BF$171)*25),IF($C42="Cer 30:1;O2",('Données brutes POS (Area)'!BF42/('Données brutes POS (Area)'!BF$28)*25)))</f>
        <v>0.45319130933497204</v>
      </c>
      <c r="BH42" s="47">
        <f>IF($C42="TG (17:0/17:1/17:0)D5",('Données brutes POS (Area)'!BG42/('Données brutes POS (Area)'!BG$171)*25),IF($C42="Cer 30:1;O2",('Données brutes POS (Area)'!BG42/('Données brutes POS (Area)'!BG$28)*25)))</f>
        <v>0.37861095962551433</v>
      </c>
      <c r="BI42" s="47">
        <f>IF($C42="TG (17:0/17:1/17:0)D5",('Données brutes POS (Area)'!BH42/('Données brutes POS (Area)'!BH$171)*25),IF($C42="Cer 30:1;O2",('Données brutes POS (Area)'!BH42/('Données brutes POS (Area)'!BH$28)*25)))</f>
        <v>0.37662354357824551</v>
      </c>
      <c r="BJ42" s="47">
        <f>IF($C42="TG (17:0/17:1/17:0)D5",('Données brutes POS (Area)'!BI42/('Données brutes POS (Area)'!BI$171)*25),IF($C42="Cer 30:1;O2",('Données brutes POS (Area)'!BI42/('Données brutes POS (Area)'!BI$28)*25)))</f>
        <v>0.29536030622927506</v>
      </c>
      <c r="BK42" s="47">
        <f>IF($C42="TG (17:0/17:1/17:0)D5",('Données brutes POS (Area)'!BJ42/('Données brutes POS (Area)'!BJ$171)*25),IF($C42="Cer 30:1;O2",('Données brutes POS (Area)'!BJ42/('Données brutes POS (Area)'!BJ$28)*25)))</f>
        <v>0.51421920286912282</v>
      </c>
      <c r="BL42" s="47">
        <f>IF($C42="TG (17:0/17:1/17:0)D5",('Données brutes POS (Area)'!BK42/('Données brutes POS (Area)'!BK$171)*25),IF($C42="Cer 30:1;O2",('Données brutes POS (Area)'!BK42/('Données brutes POS (Area)'!BK$28)*25)))</f>
        <v>0.2927263964293999</v>
      </c>
      <c r="BM42" s="47">
        <f>IF($C42="TG (17:0/17:1/17:0)D5",('Données brutes POS (Area)'!BL42/('Données brutes POS (Area)'!BL$171)*25),IF($C42="Cer 30:1;O2",('Données brutes POS (Area)'!BL42/('Données brutes POS (Area)'!BL$28)*25)))</f>
        <v>0.41274188972415021</v>
      </c>
      <c r="BN42" s="47">
        <f>IF($C42="TG (17:0/17:1/17:0)D5",('Données brutes POS (Area)'!BM42/('Données brutes POS (Area)'!BM$171)*25),IF($C42="Cer 30:1;O2",('Données brutes POS (Area)'!BM42/('Données brutes POS (Area)'!BM$28)*25)))</f>
        <v>0.31795981575547738</v>
      </c>
      <c r="BO42" s="47">
        <f>IF($C42="TG (17:0/17:1/17:0)D5",('Données brutes POS (Area)'!BN42/('Données brutes POS (Area)'!BN$171)*25),IF($C42="Cer 30:1;O2",('Données brutes POS (Area)'!BN42/('Données brutes POS (Area)'!BN$28)*25)))</f>
        <v>0.75146188523969482</v>
      </c>
      <c r="BP42" s="47">
        <f>IF($C42="TG (17:0/17:1/17:0)D5",('Données brutes POS (Area)'!BO42/('Données brutes POS (Area)'!BO$171)*25),IF($C42="Cer 30:1;O2",('Données brutes POS (Area)'!BO42/('Données brutes POS (Area)'!BO$28)*25)))</f>
        <v>0.35279540382208285</v>
      </c>
      <c r="BQ42" s="47">
        <f>IF($C42="TG (17:0/17:1/17:0)D5",('Données brutes POS (Area)'!BP42/('Données brutes POS (Area)'!BP$171)*25),IF($C42="Cer 30:1;O2",('Données brutes POS (Area)'!BP42/('Données brutes POS (Area)'!BP$28)*25)))</f>
        <v>0.25132142783909284</v>
      </c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</row>
    <row r="43" spans="1:96" s="11" customFormat="1" x14ac:dyDescent="0.25">
      <c r="A43" s="11" t="s">
        <v>27</v>
      </c>
      <c r="B43" s="11" t="s">
        <v>32</v>
      </c>
      <c r="C43" s="11" t="s">
        <v>117</v>
      </c>
      <c r="D43" s="46">
        <f>IF($C43="TG (17:0/17:1/17:0)D5",('Données brutes POS (Area)'!C43/('Données brutes POS (Area)'!C$171)*25),IF($C43="Cer 30:1;O2",('Données brutes POS (Area)'!C43/('Données brutes POS (Area)'!C$28)*25)))</f>
        <v>7.1382193779582801</v>
      </c>
      <c r="E43" s="46">
        <f>IF($C43="TG (17:0/17:1/17:0)D5",('Données brutes POS (Area)'!D43/('Données brutes POS (Area)'!D$171)*25),IF($C43="Cer 30:1;O2",('Données brutes POS (Area)'!D43/('Données brutes POS (Area)'!D$28)*25)))</f>
        <v>5.1634818576599564</v>
      </c>
      <c r="F43" s="46">
        <f>IF($C43="TG (17:0/17:1/17:0)D5",('Données brutes POS (Area)'!E43/('Données brutes POS (Area)'!E$171)*25),IF($C43="Cer 30:1;O2",('Données brutes POS (Area)'!E43/('Données brutes POS (Area)'!E$28)*25)))</f>
        <v>3.1759358176084516</v>
      </c>
      <c r="G43" s="46">
        <f>IF($C43="TG (17:0/17:1/17:0)D5",('Données brutes POS (Area)'!F43/('Données brutes POS (Area)'!F$171)*25),IF($C43="Cer 30:1;O2",('Données brutes POS (Area)'!F43/('Données brutes POS (Area)'!F$28)*25)))</f>
        <v>6.1569140736413193</v>
      </c>
      <c r="H43" s="46">
        <f>IF($C43="TG (17:0/17:1/17:0)D5",('Données brutes POS (Area)'!G43/('Données brutes POS (Area)'!G$171)*25),IF($C43="Cer 30:1;O2",('Données brutes POS (Area)'!G43/('Données brutes POS (Area)'!G$28)*25)))</f>
        <v>6.5903032534058523</v>
      </c>
      <c r="I43" s="46">
        <f>IF($C43="TG (17:0/17:1/17:0)D5",('Données brutes POS (Area)'!H43/('Données brutes POS (Area)'!H$171)*25),IF($C43="Cer 30:1;O2",('Données brutes POS (Area)'!H43/('Données brutes POS (Area)'!H$28)*25)))</f>
        <v>7.9627198407078765</v>
      </c>
      <c r="J43" s="46">
        <f>IF($C43="TG (17:0/17:1/17:0)D5",('Données brutes POS (Area)'!I43/('Données brutes POS (Area)'!I$171)*25),IF($C43="Cer 30:1;O2",('Données brutes POS (Area)'!I43/('Données brutes POS (Area)'!I$28)*25)))</f>
        <v>7.8061151366821155</v>
      </c>
      <c r="K43" s="46">
        <f>IF($C43="TG (17:0/17:1/17:0)D5",('Données brutes POS (Area)'!J43/('Données brutes POS (Area)'!J$171)*25),IF($C43="Cer 30:1;O2",('Données brutes POS (Area)'!J43/('Données brutes POS (Area)'!J$28)*25)))</f>
        <v>9.119085106910866</v>
      </c>
      <c r="L43" s="46">
        <f>IF($C43="TG (17:0/17:1/17:0)D5",('Données brutes POS (Area)'!K43/('Données brutes POS (Area)'!K$171)*25),IF($C43="Cer 30:1;O2",('Données brutes POS (Area)'!K43/('Données brutes POS (Area)'!K$28)*25)))</f>
        <v>6.1818968610900908</v>
      </c>
      <c r="M43" s="46">
        <f>IF($C43="TG (17:0/17:1/17:0)D5",('Données brutes POS (Area)'!L43/('Données brutes POS (Area)'!L$171)*25),IF($C43="Cer 30:1;O2",('Données brutes POS (Area)'!L43/('Données brutes POS (Area)'!L$28)*25)))</f>
        <v>5.5480683664304147</v>
      </c>
      <c r="N43" s="46">
        <f>IF($C43="TG (17:0/17:1/17:0)D5",('Données brutes POS (Area)'!M43/('Données brutes POS (Area)'!M$171)*25),IF($C43="Cer 30:1;O2",('Données brutes POS (Area)'!M43/('Données brutes POS (Area)'!M$28)*25)))</f>
        <v>3.6215192075308718</v>
      </c>
      <c r="O43" s="46">
        <f>IF($C43="TG (17:0/17:1/17:0)D5",('Données brutes POS (Area)'!N43/('Données brutes POS (Area)'!N$171)*25),IF($C43="Cer 30:1;O2",('Données brutes POS (Area)'!N43/('Données brutes POS (Area)'!N$28)*25)))</f>
        <v>5.0847644890692472</v>
      </c>
      <c r="P43" s="46">
        <f>IF($C43="TG (17:0/17:1/17:0)D5",('Données brutes POS (Area)'!O43/('Données brutes POS (Area)'!O$171)*25),IF($C43="Cer 30:1;O2",('Données brutes POS (Area)'!O43/('Données brutes POS (Area)'!O$28)*25)))</f>
        <v>5.7171369079072596</v>
      </c>
      <c r="Q43" s="46">
        <f>IF($C43="TG (17:0/17:1/17:0)D5",('Données brutes POS (Area)'!P43/('Données brutes POS (Area)'!P$171)*25),IF($C43="Cer 30:1;O2",('Données brutes POS (Area)'!P43/('Données brutes POS (Area)'!P$28)*25)))</f>
        <v>8.2005945686492669</v>
      </c>
      <c r="R43" s="46">
        <f>IF($C43="TG (17:0/17:1/17:0)D5",('Données brutes POS (Area)'!Q43/('Données brutes POS (Area)'!Q$171)*25),IF($C43="Cer 30:1;O2",('Données brutes POS (Area)'!Q43/('Données brutes POS (Area)'!Q$28)*25)))</f>
        <v>4.6805209929337277</v>
      </c>
      <c r="S43" s="46">
        <f>IF($C43="TG (17:0/17:1/17:0)D5",('Données brutes POS (Area)'!R43/('Données brutes POS (Area)'!R$171)*25),IF($C43="Cer 30:1;O2",('Données brutes POS (Area)'!R43/('Données brutes POS (Area)'!R$28)*25)))</f>
        <v>5.6988641827362265</v>
      </c>
      <c r="T43" s="46">
        <f>IF($C43="TG (17:0/17:1/17:0)D5",('Données brutes POS (Area)'!S43/('Données brutes POS (Area)'!S$171)*25),IF($C43="Cer 30:1;O2",('Données brutes POS (Area)'!S43/('Données brutes POS (Area)'!S$28)*25)))</f>
        <v>5.119201764261466</v>
      </c>
      <c r="U43" s="46">
        <f>IF($C43="TG (17:0/17:1/17:0)D5",('Données brutes POS (Area)'!T43/('Données brutes POS (Area)'!T$171)*25),IF($C43="Cer 30:1;O2",('Données brutes POS (Area)'!T43/('Données brutes POS (Area)'!T$28)*25)))</f>
        <v>8.1602376030203274</v>
      </c>
      <c r="V43" s="46">
        <f>IF($C43="TG (17:0/17:1/17:0)D5",('Données brutes POS (Area)'!U43/('Données brutes POS (Area)'!U$171)*25),IF($C43="Cer 30:1;O2",('Données brutes POS (Area)'!U43/('Données brutes POS (Area)'!U$28)*25)))</f>
        <v>3.9263772872275711</v>
      </c>
      <c r="W43" s="46">
        <f>IF($C43="TG (17:0/17:1/17:0)D5",('Données brutes POS (Area)'!V43/('Données brutes POS (Area)'!V$171)*25),IF($C43="Cer 30:1;O2",('Données brutes POS (Area)'!V43/('Données brutes POS (Area)'!V$28)*25)))</f>
        <v>2.6800439725825349</v>
      </c>
      <c r="X43" s="46">
        <f>IF($C43="TG (17:0/17:1/17:0)D5",('Données brutes POS (Area)'!W43/('Données brutes POS (Area)'!W$171)*25),IF($C43="Cer 30:1;O2",('Données brutes POS (Area)'!W43/('Données brutes POS (Area)'!W$28)*25)))</f>
        <v>9.6169079732841016</v>
      </c>
      <c r="Y43" s="46">
        <f>IF($C43="TG (17:0/17:1/17:0)D5",('Données brutes POS (Area)'!X43/('Données brutes POS (Area)'!X$171)*25),IF($C43="Cer 30:1;O2",('Données brutes POS (Area)'!X43/('Données brutes POS (Area)'!X$28)*25)))</f>
        <v>4.8534374556644018</v>
      </c>
      <c r="Z43" s="46">
        <f>IF($C43="TG (17:0/17:1/17:0)D5",('Données brutes POS (Area)'!Y43/('Données brutes POS (Area)'!Y$171)*25),IF($C43="Cer 30:1;O2",('Données brutes POS (Area)'!Y43/('Données brutes POS (Area)'!Y$28)*25)))</f>
        <v>7.6814062458607948</v>
      </c>
      <c r="AA43" s="46">
        <f>IF($C43="TG (17:0/17:1/17:0)D5",('Données brutes POS (Area)'!Z43/('Données brutes POS (Area)'!Z$171)*25),IF($C43="Cer 30:1;O2",('Données brutes POS (Area)'!Z43/('Données brutes POS (Area)'!Z$28)*25)))</f>
        <v>18.388770906456976</v>
      </c>
      <c r="AB43" s="46">
        <f>IF($C43="TG (17:0/17:1/17:0)D5",('Données brutes POS (Area)'!AA43/('Données brutes POS (Area)'!AA$171)*25),IF($C43="Cer 30:1;O2",('Données brutes POS (Area)'!AA43/('Données brutes POS (Area)'!AA$28)*25)))</f>
        <v>6.3369807853755358</v>
      </c>
      <c r="AC43" s="46">
        <f>IF($C43="TG (17:0/17:1/17:0)D5",('Données brutes POS (Area)'!AB43/('Données brutes POS (Area)'!AB$171)*25),IF($C43="Cer 30:1;O2",('Données brutes POS (Area)'!AB43/('Données brutes POS (Area)'!AB$28)*25)))</f>
        <v>8.9744653621755344</v>
      </c>
      <c r="AD43" s="46">
        <f>IF($C43="TG (17:0/17:1/17:0)D5",('Données brutes POS (Area)'!AC43/('Données brutes POS (Area)'!AC$171)*25),IF($C43="Cer 30:1;O2",('Données brutes POS (Area)'!AC43/('Données brutes POS (Area)'!AC$28)*25)))</f>
        <v>8.2964456785757594</v>
      </c>
      <c r="AE43" s="46">
        <f>IF($C43="TG (17:0/17:1/17:0)D5",('Données brutes POS (Area)'!AD43/('Données brutes POS (Area)'!AD$171)*25),IF($C43="Cer 30:1;O2",('Données brutes POS (Area)'!AD43/('Données brutes POS (Area)'!AD$28)*25)))</f>
        <v>4.9107059274783067</v>
      </c>
      <c r="AF43" s="46">
        <f>IF($C43="TG (17:0/17:1/17:0)D5",('Données brutes POS (Area)'!AE43/('Données brutes POS (Area)'!AE$171)*25),IF($C43="Cer 30:1;O2",('Données brutes POS (Area)'!AE43/('Données brutes POS (Area)'!AE$28)*25)))</f>
        <v>11.509092786400027</v>
      </c>
      <c r="AG43" s="46">
        <f>IF($C43="TG (17:0/17:1/17:0)D5",('Données brutes POS (Area)'!AF43/('Données brutes POS (Area)'!AF$171)*25),IF($C43="Cer 30:1;O2",('Données brutes POS (Area)'!AF43/('Données brutes POS (Area)'!AF$28)*25)))</f>
        <v>5.976895281351247</v>
      </c>
      <c r="AH43" s="46">
        <f>IF($C43="TG (17:0/17:1/17:0)D5",('Données brutes POS (Area)'!AG43/('Données brutes POS (Area)'!AG$171)*25),IF($C43="Cer 30:1;O2",('Données brutes POS (Area)'!AG43/('Données brutes POS (Area)'!AG$28)*25)))</f>
        <v>6.1353299971515094</v>
      </c>
      <c r="AI43" s="46">
        <f>IF($C43="TG (17:0/17:1/17:0)D5",('Données brutes POS (Area)'!AH43/('Données brutes POS (Area)'!AH$171)*25),IF($C43="Cer 30:1;O2",('Données brutes POS (Area)'!AH43/('Données brutes POS (Area)'!AH$28)*25)))</f>
        <v>5.8945852296095156</v>
      </c>
      <c r="AJ43" s="46">
        <f>IF($C43="TG (17:0/17:1/17:0)D5",('Données brutes POS (Area)'!AI43/('Données brutes POS (Area)'!AI$171)*25),IF($C43="Cer 30:1;O2",('Données brutes POS (Area)'!AI43/('Données brutes POS (Area)'!AI$28)*25)))</f>
        <v>3.9181422110085449</v>
      </c>
      <c r="AK43" s="46">
        <f>IF($C43="TG (17:0/17:1/17:0)D5",('Données brutes POS (Area)'!AJ43/('Données brutes POS (Area)'!AJ$171)*25),IF($C43="Cer 30:1;O2",('Données brutes POS (Area)'!AJ43/('Données brutes POS (Area)'!AJ$28)*25)))</f>
        <v>5.7323791117818086</v>
      </c>
      <c r="AL43" s="46">
        <f>IF($C43="TG (17:0/17:1/17:0)D5",('Données brutes POS (Area)'!AK43/('Données brutes POS (Area)'!AK$171)*25),IF($C43="Cer 30:1;O2",('Données brutes POS (Area)'!AK43/('Données brutes POS (Area)'!AK$28)*25)))</f>
        <v>3.4374290081894743</v>
      </c>
      <c r="AM43" s="46">
        <f>IF($C43="TG (17:0/17:1/17:0)D5",('Données brutes POS (Area)'!AL43/('Données brutes POS (Area)'!AL$171)*25),IF($C43="Cer 30:1;O2",('Données brutes POS (Area)'!AL43/('Données brutes POS (Area)'!AL$28)*25)))</f>
        <v>9.5954715326073021</v>
      </c>
      <c r="AN43" s="46">
        <f>IF($C43="TG (17:0/17:1/17:0)D5",('Données brutes POS (Area)'!AM43/('Données brutes POS (Area)'!AM$171)*25),IF($C43="Cer 30:1;O2",('Données brutes POS (Area)'!AM43/('Données brutes POS (Area)'!AM$28)*25)))</f>
        <v>5.8869662885500569</v>
      </c>
      <c r="AO43" s="46">
        <f>IF($C43="TG (17:0/17:1/17:0)D5",('Données brutes POS (Area)'!AN43/('Données brutes POS (Area)'!AN$171)*25),IF($C43="Cer 30:1;O2",('Données brutes POS (Area)'!AN43/('Données brutes POS (Area)'!AN$28)*25)))</f>
        <v>5.4693864129944965</v>
      </c>
      <c r="AP43" s="46">
        <f>IF($C43="TG (17:0/17:1/17:0)D5",('Données brutes POS (Area)'!AO43/('Données brutes POS (Area)'!AO$171)*25),IF($C43="Cer 30:1;O2",('Données brutes POS (Area)'!AO43/('Données brutes POS (Area)'!AO$28)*25)))</f>
        <v>6.8078696931522851</v>
      </c>
      <c r="AQ43" s="46">
        <f>IF($C43="TG (17:0/17:1/17:0)D5",('Données brutes POS (Area)'!AP43/('Données brutes POS (Area)'!AP$171)*25),IF($C43="Cer 30:1;O2",('Données brutes POS (Area)'!AP43/('Données brutes POS (Area)'!AP$28)*25)))</f>
        <v>5.73280499207329</v>
      </c>
      <c r="AR43" s="46">
        <f>IF($C43="TG (17:0/17:1/17:0)D5",('Données brutes POS (Area)'!AQ43/('Données brutes POS (Area)'!AQ$171)*25),IF($C43="Cer 30:1;O2",('Données brutes POS (Area)'!AQ43/('Données brutes POS (Area)'!AQ$28)*25)))</f>
        <v>13.594420385952311</v>
      </c>
      <c r="AS43" s="46">
        <f>IF($C43="TG (17:0/17:1/17:0)D5",('Données brutes POS (Area)'!AR43/('Données brutes POS (Area)'!AR$171)*25),IF($C43="Cer 30:1;O2",('Données brutes POS (Area)'!AR43/('Données brutes POS (Area)'!AR$28)*25)))</f>
        <v>5.2184690157004496</v>
      </c>
      <c r="AT43" s="46">
        <f>IF($C43="TG (17:0/17:1/17:0)D5",('Données brutes POS (Area)'!AS43/('Données brutes POS (Area)'!AS$171)*25),IF($C43="Cer 30:1;O2",('Données brutes POS (Area)'!AS43/('Données brutes POS (Area)'!AS$28)*25)))</f>
        <v>4.9675407383352086</v>
      </c>
      <c r="AU43" s="46">
        <f>IF($C43="TG (17:0/17:1/17:0)D5",('Données brutes POS (Area)'!AT43/('Données brutes POS (Area)'!AT$171)*25),IF($C43="Cer 30:1;O2",('Données brutes POS (Area)'!AT43/('Données brutes POS (Area)'!AT$28)*25)))</f>
        <v>8.6241135211676117</v>
      </c>
      <c r="AV43" s="46">
        <f>IF($C43="TG (17:0/17:1/17:0)D5",('Données brutes POS (Area)'!AU43/('Données brutes POS (Area)'!AU$171)*25),IF($C43="Cer 30:1;O2",('Données brutes POS (Area)'!AU43/('Données brutes POS (Area)'!AU$28)*25)))</f>
        <v>5.1378324428937985</v>
      </c>
      <c r="AW43" s="46">
        <f>IF($C43="TG (17:0/17:1/17:0)D5",('Données brutes POS (Area)'!AV43/('Données brutes POS (Area)'!AV$171)*25),IF($C43="Cer 30:1;O2",('Données brutes POS (Area)'!AV43/('Données brutes POS (Area)'!AV$28)*25)))</f>
        <v>7.8290198536873303</v>
      </c>
      <c r="AX43" s="46">
        <f>IF($C43="TG (17:0/17:1/17:0)D5",('Données brutes POS (Area)'!AW43/('Données brutes POS (Area)'!AW$171)*25),IF($C43="Cer 30:1;O2",('Données brutes POS (Area)'!AW43/('Données brutes POS (Area)'!AW$28)*25)))</f>
        <v>7.4316325637275753</v>
      </c>
      <c r="AY43" s="46">
        <f>IF($C43="TG (17:0/17:1/17:0)D5",('Données brutes POS (Area)'!AX43/('Données brutes POS (Area)'!AX$171)*25),IF($C43="Cer 30:1;O2",('Données brutes POS (Area)'!AX43/('Données brutes POS (Area)'!AX$28)*25)))</f>
        <v>5.6918917102957973</v>
      </c>
      <c r="AZ43" s="46">
        <f>IF($C43="TG (17:0/17:1/17:0)D5",('Données brutes POS (Area)'!AY43/('Données brutes POS (Area)'!AY$171)*25),IF($C43="Cer 30:1;O2",('Données brutes POS (Area)'!AY43/('Données brutes POS (Area)'!AY$28)*25)))</f>
        <v>8.4735305048170595</v>
      </c>
      <c r="BA43" s="46">
        <f>IF($C43="TG (17:0/17:1/17:0)D5",('Données brutes POS (Area)'!AZ43/('Données brutes POS (Area)'!AZ$171)*25),IF($C43="Cer 30:1;O2",('Données brutes POS (Area)'!AZ43/('Données brutes POS (Area)'!AZ$28)*25)))</f>
        <v>5.584193315416023</v>
      </c>
      <c r="BB43" s="46">
        <f>IF($C43="TG (17:0/17:1/17:0)D5",('Données brutes POS (Area)'!BA43/('Données brutes POS (Area)'!BA$171)*25),IF($C43="Cer 30:1;O2",('Données brutes POS (Area)'!BA43/('Données brutes POS (Area)'!BA$28)*25)))</f>
        <v>5.4107786125956565</v>
      </c>
      <c r="BC43" s="46">
        <f>IF($C43="TG (17:0/17:1/17:0)D5",('Données brutes POS (Area)'!BB43/('Données brutes POS (Area)'!BB$171)*25),IF($C43="Cer 30:1;O2",('Données brutes POS (Area)'!BB43/('Données brutes POS (Area)'!BB$28)*25)))</f>
        <v>4.8718699556297071</v>
      </c>
      <c r="BD43" s="46">
        <f>IF($C43="TG (17:0/17:1/17:0)D5",('Données brutes POS (Area)'!BC43/('Données brutes POS (Area)'!BC$171)*25),IF($C43="Cer 30:1;O2",('Données brutes POS (Area)'!BC43/('Données brutes POS (Area)'!BC$28)*25)))</f>
        <v>7.8346991162344546</v>
      </c>
      <c r="BE43" s="46">
        <f>IF($C43="TG (17:0/17:1/17:0)D5",('Données brutes POS (Area)'!BD43/('Données brutes POS (Area)'!BD$171)*25),IF($C43="Cer 30:1;O2",('Données brutes POS (Area)'!BD43/('Données brutes POS (Area)'!BD$28)*25)))</f>
        <v>7.3784734249687789</v>
      </c>
      <c r="BF43" s="46">
        <f>IF($C43="TG (17:0/17:1/17:0)D5",('Données brutes POS (Area)'!BE43/('Données brutes POS (Area)'!BE$171)*25),IF($C43="Cer 30:1;O2",('Données brutes POS (Area)'!BE43/('Données brutes POS (Area)'!BE$28)*25)))</f>
        <v>4.7065997590605502</v>
      </c>
      <c r="BG43" s="46">
        <f>IF($C43="TG (17:0/17:1/17:0)D5",('Données brutes POS (Area)'!BF43/('Données brutes POS (Area)'!BF$171)*25),IF($C43="Cer 30:1;O2",('Données brutes POS (Area)'!BF43/('Données brutes POS (Area)'!BF$28)*25)))</f>
        <v>6.7390676431448124</v>
      </c>
      <c r="BH43" s="46">
        <f>IF($C43="TG (17:0/17:1/17:0)D5",('Données brutes POS (Area)'!BG43/('Données brutes POS (Area)'!BG$171)*25),IF($C43="Cer 30:1;O2",('Données brutes POS (Area)'!BG43/('Données brutes POS (Area)'!BG$28)*25)))</f>
        <v>5.5959127172081038</v>
      </c>
      <c r="BI43" s="46">
        <f>IF($C43="TG (17:0/17:1/17:0)D5",('Données brutes POS (Area)'!BH43/('Données brutes POS (Area)'!BH$171)*25),IF($C43="Cer 30:1;O2",('Données brutes POS (Area)'!BH43/('Données brutes POS (Area)'!BH$28)*25)))</f>
        <v>7.1841992880370507</v>
      </c>
      <c r="BJ43" s="46">
        <f>IF($C43="TG (17:0/17:1/17:0)D5",('Données brutes POS (Area)'!BI43/('Données brutes POS (Area)'!BI$171)*25),IF($C43="Cer 30:1;O2",('Données brutes POS (Area)'!BI43/('Données brutes POS (Area)'!BI$28)*25)))</f>
        <v>5.5490301133295716</v>
      </c>
      <c r="BK43" s="46">
        <f>IF($C43="TG (17:0/17:1/17:0)D5",('Données brutes POS (Area)'!BJ43/('Données brutes POS (Area)'!BJ$171)*25),IF($C43="Cer 30:1;O2",('Données brutes POS (Area)'!BJ43/('Données brutes POS (Area)'!BJ$28)*25)))</f>
        <v>9.5545964053831405</v>
      </c>
      <c r="BL43" s="46">
        <f>IF($C43="TG (17:0/17:1/17:0)D5",('Données brutes POS (Area)'!BK43/('Données brutes POS (Area)'!BK$171)*25),IF($C43="Cer 30:1;O2",('Données brutes POS (Area)'!BK43/('Données brutes POS (Area)'!BK$28)*25)))</f>
        <v>6.1210885595813398</v>
      </c>
      <c r="BM43" s="46">
        <f>IF($C43="TG (17:0/17:1/17:0)D5",('Données brutes POS (Area)'!BL43/('Données brutes POS (Area)'!BL$171)*25),IF($C43="Cer 30:1;O2",('Données brutes POS (Area)'!BL43/('Données brutes POS (Area)'!BL$28)*25)))</f>
        <v>8.1622375765960928</v>
      </c>
      <c r="BN43" s="46">
        <f>IF($C43="TG (17:0/17:1/17:0)D5",('Données brutes POS (Area)'!BM43/('Données brutes POS (Area)'!BM$171)*25),IF($C43="Cer 30:1;O2",('Données brutes POS (Area)'!BM43/('Données brutes POS (Area)'!BM$28)*25)))</f>
        <v>7.1912190441558073</v>
      </c>
      <c r="BO43" s="46">
        <f>IF($C43="TG (17:0/17:1/17:0)D5",('Données brutes POS (Area)'!BN43/('Données brutes POS (Area)'!BN$171)*25),IF($C43="Cer 30:1;O2",('Données brutes POS (Area)'!BN43/('Données brutes POS (Area)'!BN$28)*25)))</f>
        <v>10.029127617840929</v>
      </c>
      <c r="BP43" s="46">
        <f>IF($C43="TG (17:0/17:1/17:0)D5",('Données brutes POS (Area)'!BO43/('Données brutes POS (Area)'!BO$171)*25),IF($C43="Cer 30:1;O2",('Données brutes POS (Area)'!BO43/('Données brutes POS (Area)'!BO$28)*25)))</f>
        <v>6.2209612252267865</v>
      </c>
      <c r="BQ43" s="46">
        <f>IF($C43="TG (17:0/17:1/17:0)D5",('Données brutes POS (Area)'!BP43/('Données brutes POS (Area)'!BP$171)*25),IF($C43="Cer 30:1;O2",('Données brutes POS (Area)'!BP43/('Données brutes POS (Area)'!BP$28)*25)))</f>
        <v>5.2404823527759392</v>
      </c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</row>
    <row r="44" spans="1:96" s="9" customFormat="1" x14ac:dyDescent="0.25">
      <c r="A44" s="9" t="s">
        <v>27</v>
      </c>
      <c r="B44" s="9" t="s">
        <v>33</v>
      </c>
      <c r="C44" s="9" t="s">
        <v>117</v>
      </c>
      <c r="D44" s="47">
        <f>IF($C44="TG (17:0/17:1/17:0)D5",('Données brutes POS (Area)'!C44/('Données brutes POS (Area)'!C$171)*25),IF($C44="Cer 30:1;O2",('Données brutes POS (Area)'!C44/('Données brutes POS (Area)'!C$28)*25)))</f>
        <v>18.702376555107872</v>
      </c>
      <c r="E44" s="47">
        <f>IF($C44="TG (17:0/17:1/17:0)D5",('Données brutes POS (Area)'!D44/('Données brutes POS (Area)'!D$171)*25),IF($C44="Cer 30:1;O2",('Données brutes POS (Area)'!D44/('Données brutes POS (Area)'!D$28)*25)))</f>
        <v>17.157908905191206</v>
      </c>
      <c r="F44" s="47">
        <f>IF($C44="TG (17:0/17:1/17:0)D5",('Données brutes POS (Area)'!E44/('Données brutes POS (Area)'!E$171)*25),IF($C44="Cer 30:1;O2",('Données brutes POS (Area)'!E44/('Données brutes POS (Area)'!E$28)*25)))</f>
        <v>20.521155725067182</v>
      </c>
      <c r="G44" s="47">
        <f>IF($C44="TG (17:0/17:1/17:0)D5",('Données brutes POS (Area)'!F44/('Données brutes POS (Area)'!F$171)*25),IF($C44="Cer 30:1;O2",('Données brutes POS (Area)'!F44/('Données brutes POS (Area)'!F$28)*25)))</f>
        <v>18.958195826937846</v>
      </c>
      <c r="H44" s="47">
        <f>IF($C44="TG (17:0/17:1/17:0)D5",('Données brutes POS (Area)'!G44/('Données brutes POS (Area)'!G$171)*25),IF($C44="Cer 30:1;O2",('Données brutes POS (Area)'!G44/('Données brutes POS (Area)'!G$28)*25)))</f>
        <v>27.143871903010609</v>
      </c>
      <c r="I44" s="47">
        <f>IF($C44="TG (17:0/17:1/17:0)D5",('Données brutes POS (Area)'!H44/('Données brutes POS (Area)'!H$171)*25),IF($C44="Cer 30:1;O2",('Données brutes POS (Area)'!H44/('Données brutes POS (Area)'!H$28)*25)))</f>
        <v>31.159269192624688</v>
      </c>
      <c r="J44" s="47">
        <f>IF($C44="TG (17:0/17:1/17:0)D5",('Données brutes POS (Area)'!I44/('Données brutes POS (Area)'!I$171)*25),IF($C44="Cer 30:1;O2",('Données brutes POS (Area)'!I44/('Données brutes POS (Area)'!I$28)*25)))</f>
        <v>20.582163787005044</v>
      </c>
      <c r="K44" s="47">
        <f>IF($C44="TG (17:0/17:1/17:0)D5",('Données brutes POS (Area)'!J44/('Données brutes POS (Area)'!J$171)*25),IF($C44="Cer 30:1;O2",('Données brutes POS (Area)'!J44/('Données brutes POS (Area)'!J$28)*25)))</f>
        <v>21.713591961149909</v>
      </c>
      <c r="L44" s="47">
        <f>IF($C44="TG (17:0/17:1/17:0)D5",('Données brutes POS (Area)'!K44/('Données brutes POS (Area)'!K$171)*25),IF($C44="Cer 30:1;O2",('Données brutes POS (Area)'!K44/('Données brutes POS (Area)'!K$28)*25)))</f>
        <v>22.288455606135965</v>
      </c>
      <c r="M44" s="47">
        <f>IF($C44="TG (17:0/17:1/17:0)D5",('Données brutes POS (Area)'!L44/('Données brutes POS (Area)'!L$171)*25),IF($C44="Cer 30:1;O2",('Données brutes POS (Area)'!L44/('Données brutes POS (Area)'!L$28)*25)))</f>
        <v>16.897426717721842</v>
      </c>
      <c r="N44" s="47">
        <f>IF($C44="TG (17:0/17:1/17:0)D5",('Données brutes POS (Area)'!M44/('Données brutes POS (Area)'!M$171)*25),IF($C44="Cer 30:1;O2",('Données brutes POS (Area)'!M44/('Données brutes POS (Area)'!M$28)*25)))</f>
        <v>17.950613115108261</v>
      </c>
      <c r="O44" s="47">
        <f>IF($C44="TG (17:0/17:1/17:0)D5",('Données brutes POS (Area)'!N44/('Données brutes POS (Area)'!N$171)*25),IF($C44="Cer 30:1;O2",('Données brutes POS (Area)'!N44/('Données brutes POS (Area)'!N$28)*25)))</f>
        <v>15.597694498133501</v>
      </c>
      <c r="P44" s="47">
        <f>IF($C44="TG (17:0/17:1/17:0)D5",('Données brutes POS (Area)'!O44/('Données brutes POS (Area)'!O$171)*25),IF($C44="Cer 30:1;O2",('Données brutes POS (Area)'!O44/('Données brutes POS (Area)'!O$28)*25)))</f>
        <v>17.104581923143474</v>
      </c>
      <c r="Q44" s="47">
        <f>IF($C44="TG (17:0/17:1/17:0)D5",('Données brutes POS (Area)'!P44/('Données brutes POS (Area)'!P$171)*25),IF($C44="Cer 30:1;O2",('Données brutes POS (Area)'!P44/('Données brutes POS (Area)'!P$28)*25)))</f>
        <v>25.131818583194253</v>
      </c>
      <c r="R44" s="47">
        <f>IF($C44="TG (17:0/17:1/17:0)D5",('Données brutes POS (Area)'!Q44/('Données brutes POS (Area)'!Q$171)*25),IF($C44="Cer 30:1;O2",('Données brutes POS (Area)'!Q44/('Données brutes POS (Area)'!Q$28)*25)))</f>
        <v>28.63706956199912</v>
      </c>
      <c r="S44" s="47">
        <f>IF($C44="TG (17:0/17:1/17:0)D5",('Données brutes POS (Area)'!R44/('Données brutes POS (Area)'!R$171)*25),IF($C44="Cer 30:1;O2",('Données brutes POS (Area)'!R44/('Données brutes POS (Area)'!R$28)*25)))</f>
        <v>17.875125530466818</v>
      </c>
      <c r="T44" s="47">
        <f>IF($C44="TG (17:0/17:1/17:0)D5",('Données brutes POS (Area)'!S44/('Données brutes POS (Area)'!S$171)*25),IF($C44="Cer 30:1;O2",('Données brutes POS (Area)'!S44/('Données brutes POS (Area)'!S$28)*25)))</f>
        <v>17.762237715845576</v>
      </c>
      <c r="U44" s="47">
        <f>IF($C44="TG (17:0/17:1/17:0)D5",('Données brutes POS (Area)'!T44/('Données brutes POS (Area)'!T$171)*25),IF($C44="Cer 30:1;O2",('Données brutes POS (Area)'!T44/('Données brutes POS (Area)'!T$28)*25)))</f>
        <v>27.01966758673619</v>
      </c>
      <c r="V44" s="47">
        <f>IF($C44="TG (17:0/17:1/17:0)D5",('Données brutes POS (Area)'!U44/('Données brutes POS (Area)'!U$171)*25),IF($C44="Cer 30:1;O2",('Données brutes POS (Area)'!U44/('Données brutes POS (Area)'!U$28)*25)))</f>
        <v>14.856748516404172</v>
      </c>
      <c r="W44" s="47">
        <f>IF($C44="TG (17:0/17:1/17:0)D5",('Données brutes POS (Area)'!V44/('Données brutes POS (Area)'!V$171)*25),IF($C44="Cer 30:1;O2",('Données brutes POS (Area)'!V44/('Données brutes POS (Area)'!V$28)*25)))</f>
        <v>22.321529222088028</v>
      </c>
      <c r="X44" s="47">
        <f>IF($C44="TG (17:0/17:1/17:0)D5",('Données brutes POS (Area)'!W44/('Données brutes POS (Area)'!W$171)*25),IF($C44="Cer 30:1;O2",('Données brutes POS (Area)'!W44/('Données brutes POS (Area)'!W$28)*25)))</f>
        <v>39.611570226831056</v>
      </c>
      <c r="Y44" s="47">
        <f>IF($C44="TG (17:0/17:1/17:0)D5",('Données brutes POS (Area)'!X44/('Données brutes POS (Area)'!X$171)*25),IF($C44="Cer 30:1;O2",('Données brutes POS (Area)'!X44/('Données brutes POS (Area)'!X$28)*25)))</f>
        <v>17.137663451989258</v>
      </c>
      <c r="Z44" s="47">
        <f>IF($C44="TG (17:0/17:1/17:0)D5",('Données brutes POS (Area)'!Y44/('Données brutes POS (Area)'!Y$171)*25),IF($C44="Cer 30:1;O2",('Données brutes POS (Area)'!Y44/('Données brutes POS (Area)'!Y$28)*25)))</f>
        <v>25.464501564679836</v>
      </c>
      <c r="AA44" s="47">
        <f>IF($C44="TG (17:0/17:1/17:0)D5",('Données brutes POS (Area)'!Z44/('Données brutes POS (Area)'!Z$171)*25),IF($C44="Cer 30:1;O2",('Données brutes POS (Area)'!Z44/('Données brutes POS (Area)'!Z$28)*25)))</f>
        <v>55.194739513883242</v>
      </c>
      <c r="AB44" s="47">
        <f>IF($C44="TG (17:0/17:1/17:0)D5",('Données brutes POS (Area)'!AA44/('Données brutes POS (Area)'!AA$171)*25),IF($C44="Cer 30:1;O2",('Données brutes POS (Area)'!AA44/('Données brutes POS (Area)'!AA$28)*25)))</f>
        <v>16.385195537714818</v>
      </c>
      <c r="AC44" s="47">
        <f>IF($C44="TG (17:0/17:1/17:0)D5",('Données brutes POS (Area)'!AB44/('Données brutes POS (Area)'!AB$171)*25),IF($C44="Cer 30:1;O2",('Données brutes POS (Area)'!AB44/('Données brutes POS (Area)'!AB$28)*25)))</f>
        <v>28.145176395224748</v>
      </c>
      <c r="AD44" s="47">
        <f>IF($C44="TG (17:0/17:1/17:0)D5",('Données brutes POS (Area)'!AC44/('Données brutes POS (Area)'!AC$171)*25),IF($C44="Cer 30:1;O2",('Données brutes POS (Area)'!AC44/('Données brutes POS (Area)'!AC$28)*25)))</f>
        <v>23.080372359563206</v>
      </c>
      <c r="AE44" s="47">
        <f>IF($C44="TG (17:0/17:1/17:0)D5",('Données brutes POS (Area)'!AD44/('Données brutes POS (Area)'!AD$171)*25),IF($C44="Cer 30:1;O2",('Données brutes POS (Area)'!AD44/('Données brutes POS (Area)'!AD$28)*25)))</f>
        <v>15.62571223685454</v>
      </c>
      <c r="AF44" s="47">
        <f>IF($C44="TG (17:0/17:1/17:0)D5",('Données brutes POS (Area)'!AE44/('Données brutes POS (Area)'!AE$171)*25),IF($C44="Cer 30:1;O2",('Données brutes POS (Area)'!AE44/('Données brutes POS (Area)'!AE$28)*25)))</f>
        <v>46.321766276378078</v>
      </c>
      <c r="AG44" s="47">
        <f>IF($C44="TG (17:0/17:1/17:0)D5",('Données brutes POS (Area)'!AF44/('Données brutes POS (Area)'!AF$171)*25),IF($C44="Cer 30:1;O2",('Données brutes POS (Area)'!AF44/('Données brutes POS (Area)'!AF$28)*25)))</f>
        <v>16.568090258831418</v>
      </c>
      <c r="AH44" s="47">
        <f>IF($C44="TG (17:0/17:1/17:0)D5",('Données brutes POS (Area)'!AG44/('Données brutes POS (Area)'!AG$171)*25),IF($C44="Cer 30:1;O2",('Données brutes POS (Area)'!AG44/('Données brutes POS (Area)'!AG$28)*25)))</f>
        <v>19.903762638082899</v>
      </c>
      <c r="AI44" s="47">
        <f>IF($C44="TG (17:0/17:1/17:0)D5",('Données brutes POS (Area)'!AH44/('Données brutes POS (Area)'!AH$171)*25),IF($C44="Cer 30:1;O2",('Données brutes POS (Area)'!AH44/('Données brutes POS (Area)'!AH$28)*25)))</f>
        <v>19.087536628439857</v>
      </c>
      <c r="AJ44" s="47">
        <f>IF($C44="TG (17:0/17:1/17:0)D5",('Données brutes POS (Area)'!AI44/('Données brutes POS (Area)'!AI$171)*25),IF($C44="Cer 30:1;O2",('Données brutes POS (Area)'!AI44/('Données brutes POS (Area)'!AI$28)*25)))</f>
        <v>15.782183998496199</v>
      </c>
      <c r="AK44" s="47">
        <f>IF($C44="TG (17:0/17:1/17:0)D5",('Données brutes POS (Area)'!AJ44/('Données brutes POS (Area)'!AJ$171)*25),IF($C44="Cer 30:1;O2",('Données brutes POS (Area)'!AJ44/('Données brutes POS (Area)'!AJ$28)*25)))</f>
        <v>20.969800512159921</v>
      </c>
      <c r="AL44" s="47">
        <f>IF($C44="TG (17:0/17:1/17:0)D5",('Données brutes POS (Area)'!AK44/('Données brutes POS (Area)'!AK$171)*25),IF($C44="Cer 30:1;O2",('Données brutes POS (Area)'!AK44/('Données brutes POS (Area)'!AK$28)*25)))</f>
        <v>10.817706798009867</v>
      </c>
      <c r="AM44" s="47">
        <f>IF($C44="TG (17:0/17:1/17:0)D5",('Données brutes POS (Area)'!AL44/('Données brutes POS (Area)'!AL$171)*25),IF($C44="Cer 30:1;O2",('Données brutes POS (Area)'!AL44/('Données brutes POS (Area)'!AL$28)*25)))</f>
        <v>25.017435691010441</v>
      </c>
      <c r="AN44" s="47">
        <f>IF($C44="TG (17:0/17:1/17:0)D5",('Données brutes POS (Area)'!AM44/('Données brutes POS (Area)'!AM$171)*25),IF($C44="Cer 30:1;O2",('Données brutes POS (Area)'!AM44/('Données brutes POS (Area)'!AM$28)*25)))</f>
        <v>19.371645967416811</v>
      </c>
      <c r="AO44" s="47">
        <f>IF($C44="TG (17:0/17:1/17:0)D5",('Données brutes POS (Area)'!AN44/('Données brutes POS (Area)'!AN$171)*25),IF($C44="Cer 30:1;O2",('Données brutes POS (Area)'!AN44/('Données brutes POS (Area)'!AN$28)*25)))</f>
        <v>14.949736336386973</v>
      </c>
      <c r="AP44" s="47">
        <f>IF($C44="TG (17:0/17:1/17:0)D5",('Données brutes POS (Area)'!AO44/('Données brutes POS (Area)'!AO$171)*25),IF($C44="Cer 30:1;O2",('Données brutes POS (Area)'!AO44/('Données brutes POS (Area)'!AO$28)*25)))</f>
        <v>23.863322729189107</v>
      </c>
      <c r="AQ44" s="47">
        <f>IF($C44="TG (17:0/17:1/17:0)D5",('Données brutes POS (Area)'!AP44/('Données brutes POS (Area)'!AP$171)*25),IF($C44="Cer 30:1;O2",('Données brutes POS (Area)'!AP44/('Données brutes POS (Area)'!AP$28)*25)))</f>
        <v>20.473396084901246</v>
      </c>
      <c r="AR44" s="47">
        <f>IF($C44="TG (17:0/17:1/17:0)D5",('Données brutes POS (Area)'!AQ44/('Données brutes POS (Area)'!AQ$171)*25),IF($C44="Cer 30:1;O2",('Données brutes POS (Area)'!AQ44/('Données brutes POS (Area)'!AQ$28)*25)))</f>
        <v>42.77180480434189</v>
      </c>
      <c r="AS44" s="47">
        <f>IF($C44="TG (17:0/17:1/17:0)D5",('Données brutes POS (Area)'!AR44/('Données brutes POS (Area)'!AR$171)*25),IF($C44="Cer 30:1;O2",('Données brutes POS (Area)'!AR44/('Données brutes POS (Area)'!AR$28)*25)))</f>
        <v>18.825375077646274</v>
      </c>
      <c r="AT44" s="47">
        <f>IF($C44="TG (17:0/17:1/17:0)D5",('Données brutes POS (Area)'!AS44/('Données brutes POS (Area)'!AS$171)*25),IF($C44="Cer 30:1;O2",('Données brutes POS (Area)'!AS44/('Données brutes POS (Area)'!AS$28)*25)))</f>
        <v>18.284203906240936</v>
      </c>
      <c r="AU44" s="47">
        <f>IF($C44="TG (17:0/17:1/17:0)D5",('Données brutes POS (Area)'!AT44/('Données brutes POS (Area)'!AT$171)*25),IF($C44="Cer 30:1;O2",('Données brutes POS (Area)'!AT44/('Données brutes POS (Area)'!AT$28)*25)))</f>
        <v>29.443080955339738</v>
      </c>
      <c r="AV44" s="47">
        <f>IF($C44="TG (17:0/17:1/17:0)D5",('Données brutes POS (Area)'!AU44/('Données brutes POS (Area)'!AU$171)*25),IF($C44="Cer 30:1;O2",('Données brutes POS (Area)'!AU44/('Données brutes POS (Area)'!AU$28)*25)))</f>
        <v>17.416906702322233</v>
      </c>
      <c r="AW44" s="47">
        <f>IF($C44="TG (17:0/17:1/17:0)D5",('Données brutes POS (Area)'!AV44/('Données brutes POS (Area)'!AV$171)*25),IF($C44="Cer 30:1;O2",('Données brutes POS (Area)'!AV44/('Données brutes POS (Area)'!AV$28)*25)))</f>
        <v>23.61516818663064</v>
      </c>
      <c r="AX44" s="47">
        <f>IF($C44="TG (17:0/17:1/17:0)D5",('Données brutes POS (Area)'!AW44/('Données brutes POS (Area)'!AW$171)*25),IF($C44="Cer 30:1;O2",('Données brutes POS (Area)'!AW44/('Données brutes POS (Area)'!AW$28)*25)))</f>
        <v>21.057827858731486</v>
      </c>
      <c r="AY44" s="47">
        <f>IF($C44="TG (17:0/17:1/17:0)D5",('Données brutes POS (Area)'!AX44/('Données brutes POS (Area)'!AX$171)*25),IF($C44="Cer 30:1;O2",('Données brutes POS (Area)'!AX44/('Données brutes POS (Area)'!AX$28)*25)))</f>
        <v>16.573841322449571</v>
      </c>
      <c r="AZ44" s="47">
        <f>IF($C44="TG (17:0/17:1/17:0)D5",('Données brutes POS (Area)'!AY44/('Données brutes POS (Area)'!AY$171)*25),IF($C44="Cer 30:1;O2",('Données brutes POS (Area)'!AY44/('Données brutes POS (Area)'!AY$28)*25)))</f>
        <v>27.939866430738103</v>
      </c>
      <c r="BA44" s="47">
        <f>IF($C44="TG (17:0/17:1/17:0)D5",('Données brutes POS (Area)'!AZ44/('Données brutes POS (Area)'!AZ$171)*25),IF($C44="Cer 30:1;O2",('Données brutes POS (Area)'!AZ44/('Données brutes POS (Area)'!AZ$28)*25)))</f>
        <v>17.181445501011517</v>
      </c>
      <c r="BB44" s="47">
        <f>IF($C44="TG (17:0/17:1/17:0)D5",('Données brutes POS (Area)'!BA44/('Données brutes POS (Area)'!BA$171)*25),IF($C44="Cer 30:1;O2",('Données brutes POS (Area)'!BA44/('Données brutes POS (Area)'!BA$28)*25)))</f>
        <v>20.721533039344191</v>
      </c>
      <c r="BC44" s="47">
        <f>IF($C44="TG (17:0/17:1/17:0)D5",('Données brutes POS (Area)'!BB44/('Données brutes POS (Area)'!BB$171)*25),IF($C44="Cer 30:1;O2",('Données brutes POS (Area)'!BB44/('Données brutes POS (Area)'!BB$28)*25)))</f>
        <v>19.512090845331265</v>
      </c>
      <c r="BD44" s="47">
        <f>IF($C44="TG (17:0/17:1/17:0)D5",('Données brutes POS (Area)'!BC44/('Données brutes POS (Area)'!BC$171)*25),IF($C44="Cer 30:1;O2",('Données brutes POS (Area)'!BC44/('Données brutes POS (Area)'!BC$28)*25)))</f>
        <v>21.953890272667618</v>
      </c>
      <c r="BE44" s="47">
        <f>IF($C44="TG (17:0/17:1/17:0)D5",('Données brutes POS (Area)'!BD44/('Données brutes POS (Area)'!BD$171)*25),IF($C44="Cer 30:1;O2",('Données brutes POS (Area)'!BD44/('Données brutes POS (Area)'!BD$28)*25)))</f>
        <v>23.92127879531062</v>
      </c>
      <c r="BF44" s="47">
        <f>IF($C44="TG (17:0/17:1/17:0)D5",('Données brutes POS (Area)'!BE44/('Données brutes POS (Area)'!BE$171)*25),IF($C44="Cer 30:1;O2",('Données brutes POS (Area)'!BE44/('Données brutes POS (Area)'!BE$28)*25)))</f>
        <v>28.312266691035191</v>
      </c>
      <c r="BG44" s="47">
        <f>IF($C44="TG (17:0/17:1/17:0)D5",('Données brutes POS (Area)'!BF44/('Données brutes POS (Area)'!BF$171)*25),IF($C44="Cer 30:1;O2",('Données brutes POS (Area)'!BF44/('Données brutes POS (Area)'!BF$28)*25)))</f>
        <v>16.479485634121176</v>
      </c>
      <c r="BH44" s="47">
        <f>IF($C44="TG (17:0/17:1/17:0)D5",('Données brutes POS (Area)'!BG44/('Données brutes POS (Area)'!BG$171)*25),IF($C44="Cer 30:1;O2",('Données brutes POS (Area)'!BG44/('Données brutes POS (Area)'!BG$28)*25)))</f>
        <v>11.280915085429246</v>
      </c>
      <c r="BI44" s="47">
        <f>IF($C44="TG (17:0/17:1/17:0)D5",('Données brutes POS (Area)'!BH44/('Données brutes POS (Area)'!BH$171)*25),IF($C44="Cer 30:1;O2",('Données brutes POS (Area)'!BH44/('Données brutes POS (Area)'!BH$28)*25)))</f>
        <v>26.549902863132807</v>
      </c>
      <c r="BJ44" s="47">
        <f>IF($C44="TG (17:0/17:1/17:0)D5",('Données brutes POS (Area)'!BI44/('Données brutes POS (Area)'!BI$171)*25),IF($C44="Cer 30:1;O2",('Données brutes POS (Area)'!BI44/('Données brutes POS (Area)'!BI$28)*25)))</f>
        <v>17.014538984621375</v>
      </c>
      <c r="BK44" s="47">
        <f>IF($C44="TG (17:0/17:1/17:0)D5",('Données brutes POS (Area)'!BJ44/('Données brutes POS (Area)'!BJ$171)*25),IF($C44="Cer 30:1;O2",('Données brutes POS (Area)'!BJ44/('Données brutes POS (Area)'!BJ$28)*25)))</f>
        <v>33.338237112537755</v>
      </c>
      <c r="BL44" s="47">
        <f>IF($C44="TG (17:0/17:1/17:0)D5",('Données brutes POS (Area)'!BK44/('Données brutes POS (Area)'!BK$171)*25),IF($C44="Cer 30:1;O2",('Données brutes POS (Area)'!BK44/('Données brutes POS (Area)'!BK$28)*25)))</f>
        <v>19.540479377820414</v>
      </c>
      <c r="BM44" s="47">
        <f>IF($C44="TG (17:0/17:1/17:0)D5",('Données brutes POS (Area)'!BL44/('Données brutes POS (Area)'!BL$171)*25),IF($C44="Cer 30:1;O2",('Données brutes POS (Area)'!BL44/('Données brutes POS (Area)'!BL$28)*25)))</f>
        <v>22.894609807776174</v>
      </c>
      <c r="BN44" s="47">
        <f>IF($C44="TG (17:0/17:1/17:0)D5",('Données brutes POS (Area)'!BM44/('Données brutes POS (Area)'!BM$171)*25),IF($C44="Cer 30:1;O2",('Données brutes POS (Area)'!BM44/('Données brutes POS (Area)'!BM$28)*25)))</f>
        <v>27.06316121920954</v>
      </c>
      <c r="BO44" s="47">
        <f>IF($C44="TG (17:0/17:1/17:0)D5",('Données brutes POS (Area)'!BN44/('Données brutes POS (Area)'!BN$171)*25),IF($C44="Cer 30:1;O2",('Données brutes POS (Area)'!BN44/('Données brutes POS (Area)'!BN$28)*25)))</f>
        <v>31.05252993500633</v>
      </c>
      <c r="BP44" s="47">
        <f>IF($C44="TG (17:0/17:1/17:0)D5",('Données brutes POS (Area)'!BO44/('Données brutes POS (Area)'!BO$171)*25),IF($C44="Cer 30:1;O2",('Données brutes POS (Area)'!BO44/('Données brutes POS (Area)'!BO$28)*25)))</f>
        <v>16.83677568688838</v>
      </c>
      <c r="BQ44" s="47">
        <f>IF($C44="TG (17:0/17:1/17:0)D5",('Données brutes POS (Area)'!BP44/('Données brutes POS (Area)'!BP$171)*25),IF($C44="Cer 30:1;O2",('Données brutes POS (Area)'!BP44/('Données brutes POS (Area)'!BP$28)*25)))</f>
        <v>17.082687967949433</v>
      </c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</row>
    <row r="45" spans="1:96" s="11" customFormat="1" x14ac:dyDescent="0.25">
      <c r="A45" s="11" t="s">
        <v>27</v>
      </c>
      <c r="B45" s="11" t="s">
        <v>160</v>
      </c>
      <c r="C45" s="11" t="s">
        <v>117</v>
      </c>
      <c r="D45" s="46">
        <f>IF($C45="TG (17:0/17:1/17:0)D5",('Données brutes POS (Area)'!C45/('Données brutes POS (Area)'!C$171)*25),IF($C45="Cer 30:1;O2",('Données brutes POS (Area)'!C45/('Données brutes POS (Area)'!C$28)*25)))</f>
        <v>0.44994839677174236</v>
      </c>
      <c r="E45" s="46">
        <f>IF($C45="TG (17:0/17:1/17:0)D5",('Données brutes POS (Area)'!D45/('Données brutes POS (Area)'!D$171)*25),IF($C45="Cer 30:1;O2",('Données brutes POS (Area)'!D45/('Données brutes POS (Area)'!D$28)*25)))</f>
        <v>0.4074406650800842</v>
      </c>
      <c r="F45" s="46">
        <f>IF($C45="TG (17:0/17:1/17:0)D5",('Données brutes POS (Area)'!E45/('Données brutes POS (Area)'!E$171)*25),IF($C45="Cer 30:1;O2",('Données brutes POS (Area)'!E45/('Données brutes POS (Area)'!E$28)*25)))</f>
        <v>0.44231160478582648</v>
      </c>
      <c r="G45" s="46">
        <f>IF($C45="TG (17:0/17:1/17:0)D5",('Données brutes POS (Area)'!F45/('Données brutes POS (Area)'!F$171)*25),IF($C45="Cer 30:1;O2",('Données brutes POS (Area)'!F45/('Données brutes POS (Area)'!F$28)*25)))</f>
        <v>0.60070087915093384</v>
      </c>
      <c r="H45" s="46">
        <f>IF($C45="TG (17:0/17:1/17:0)D5",('Données brutes POS (Area)'!G45/('Données brutes POS (Area)'!G$171)*25),IF($C45="Cer 30:1;O2",('Données brutes POS (Area)'!G45/('Données brutes POS (Area)'!G$28)*25)))</f>
        <v>0.67723149353706968</v>
      </c>
      <c r="I45" s="46">
        <f>IF($C45="TG (17:0/17:1/17:0)D5",('Données brutes POS (Area)'!H45/('Données brutes POS (Area)'!H$171)*25),IF($C45="Cer 30:1;O2",('Données brutes POS (Area)'!H45/('Données brutes POS (Area)'!H$28)*25)))</f>
        <v>1.1244484670513493</v>
      </c>
      <c r="J45" s="46">
        <f>IF($C45="TG (17:0/17:1/17:0)D5",('Données brutes POS (Area)'!I45/('Données brutes POS (Area)'!I$171)*25),IF($C45="Cer 30:1;O2",('Données brutes POS (Area)'!I45/('Données brutes POS (Area)'!I$28)*25)))</f>
        <v>0.29883415791382972</v>
      </c>
      <c r="K45" s="46">
        <f>IF($C45="TG (17:0/17:1/17:0)D5",('Données brutes POS (Area)'!J45/('Données brutes POS (Area)'!J$171)*25),IF($C45="Cer 30:1;O2",('Données brutes POS (Area)'!J45/('Données brutes POS (Area)'!J$28)*25)))</f>
        <v>1.0810081955474216</v>
      </c>
      <c r="L45" s="46">
        <f>IF($C45="TG (17:0/17:1/17:0)D5",('Données brutes POS (Area)'!K45/('Données brutes POS (Area)'!K$171)*25),IF($C45="Cer 30:1;O2",('Données brutes POS (Area)'!K45/('Données brutes POS (Area)'!K$28)*25)))</f>
        <v>0.26193364471755415</v>
      </c>
      <c r="M45" s="46">
        <f>IF($C45="TG (17:0/17:1/17:0)D5",('Données brutes POS (Area)'!L45/('Données brutes POS (Area)'!L$171)*25),IF($C45="Cer 30:1;O2",('Données brutes POS (Area)'!L45/('Données brutes POS (Area)'!L$28)*25)))</f>
        <v>0.37085093111125716</v>
      </c>
      <c r="N45" s="46">
        <f>IF($C45="TG (17:0/17:1/17:0)D5",('Données brutes POS (Area)'!M45/('Données brutes POS (Area)'!M$171)*25),IF($C45="Cer 30:1;O2",('Données brutes POS (Area)'!M45/('Données brutes POS (Area)'!M$28)*25)))</f>
        <v>1.1204172987767418</v>
      </c>
      <c r="O45" s="46">
        <f>IF($C45="TG (17:0/17:1/17:0)D5",('Données brutes POS (Area)'!N45/('Données brutes POS (Area)'!N$171)*25),IF($C45="Cer 30:1;O2",('Données brutes POS (Area)'!N45/('Données brutes POS (Area)'!N$28)*25)))</f>
        <v>1.1283700769756748</v>
      </c>
      <c r="P45" s="46">
        <f>IF($C45="TG (17:0/17:1/17:0)D5",('Données brutes POS (Area)'!O45/('Données brutes POS (Area)'!O$171)*25),IF($C45="Cer 30:1;O2",('Données brutes POS (Area)'!O45/('Données brutes POS (Area)'!O$28)*25)))</f>
        <v>0.72018780340702671</v>
      </c>
      <c r="Q45" s="46">
        <f>IF($C45="TG (17:0/17:1/17:0)D5",('Données brutes POS (Area)'!P45/('Données brutes POS (Area)'!P$171)*25),IF($C45="Cer 30:1;O2",('Données brutes POS (Area)'!P45/('Données brutes POS (Area)'!P$28)*25)))</f>
        <v>0.86255674991711029</v>
      </c>
      <c r="R45" s="46">
        <f>IF($C45="TG (17:0/17:1/17:0)D5",('Données brutes POS (Area)'!Q45/('Données brutes POS (Area)'!Q$171)*25),IF($C45="Cer 30:1;O2",('Données brutes POS (Area)'!Q45/('Données brutes POS (Area)'!Q$28)*25)))</f>
        <v>0.57556755846644037</v>
      </c>
      <c r="S45" s="46">
        <f>IF($C45="TG (17:0/17:1/17:0)D5",('Données brutes POS (Area)'!R45/('Données brutes POS (Area)'!R$171)*25),IF($C45="Cer 30:1;O2",('Données brutes POS (Area)'!R45/('Données brutes POS (Area)'!R$28)*25)))</f>
        <v>0.32827261999495239</v>
      </c>
      <c r="T45" s="46">
        <f>IF($C45="TG (17:0/17:1/17:0)D5",('Données brutes POS (Area)'!S45/('Données brutes POS (Area)'!S$171)*25),IF($C45="Cer 30:1;O2",('Données brutes POS (Area)'!S45/('Données brutes POS (Area)'!S$28)*25)))</f>
        <v>0.72502331773129192</v>
      </c>
      <c r="U45" s="46">
        <f>IF($C45="TG (17:0/17:1/17:0)D5",('Données brutes POS (Area)'!T45/('Données brutes POS (Area)'!T$171)*25),IF($C45="Cer 30:1;O2",('Données brutes POS (Area)'!T45/('Données brutes POS (Area)'!T$28)*25)))</f>
        <v>0.41837088680565304</v>
      </c>
      <c r="V45" s="46">
        <f>IF($C45="TG (17:0/17:1/17:0)D5",('Données brutes POS (Area)'!U45/('Données brutes POS (Area)'!U$171)*25),IF($C45="Cer 30:1;O2",('Données brutes POS (Area)'!U45/('Données brutes POS (Area)'!U$28)*25)))</f>
        <v>1.2627761053391129</v>
      </c>
      <c r="W45" s="46">
        <f>IF($C45="TG (17:0/17:1/17:0)D5",('Données brutes POS (Area)'!V45/('Données brutes POS (Area)'!V$171)*25),IF($C45="Cer 30:1;O2",('Données brutes POS (Area)'!V45/('Données brutes POS (Area)'!V$28)*25)))</f>
        <v>0.73856506794093735</v>
      </c>
      <c r="X45" s="46">
        <f>IF($C45="TG (17:0/17:1/17:0)D5",('Données brutes POS (Area)'!W45/('Données brutes POS (Area)'!W$171)*25),IF($C45="Cer 30:1;O2",('Données brutes POS (Area)'!W45/('Données brutes POS (Area)'!W$28)*25)))</f>
        <v>1.0557544293364778</v>
      </c>
      <c r="Y45" s="46">
        <f>IF($C45="TG (17:0/17:1/17:0)D5",('Données brutes POS (Area)'!X45/('Données brutes POS (Area)'!X$171)*25),IF($C45="Cer 30:1;O2",('Données brutes POS (Area)'!X45/('Données brutes POS (Area)'!X$28)*25)))</f>
        <v>0.5576667239140366</v>
      </c>
      <c r="Z45" s="46">
        <f>IF($C45="TG (17:0/17:1/17:0)D5",('Données brutes POS (Area)'!Y45/('Données brutes POS (Area)'!Y$171)*25),IF($C45="Cer 30:1;O2",('Données brutes POS (Area)'!Y45/('Données brutes POS (Area)'!Y$28)*25)))</f>
        <v>1.1429213848039375</v>
      </c>
      <c r="AA45" s="46">
        <f>IF($C45="TG (17:0/17:1/17:0)D5",('Données brutes POS (Area)'!Z45/('Données brutes POS (Area)'!Z$171)*25),IF($C45="Cer 30:1;O2",('Données brutes POS (Area)'!Z45/('Données brutes POS (Area)'!Z$28)*25)))</f>
        <v>2.5189206703811822</v>
      </c>
      <c r="AB45" s="46">
        <f>IF($C45="TG (17:0/17:1/17:0)D5",('Données brutes POS (Area)'!AA45/('Données brutes POS (Area)'!AA$171)*25),IF($C45="Cer 30:1;O2",('Données brutes POS (Area)'!AA45/('Données brutes POS (Area)'!AA$28)*25)))</f>
        <v>0.44906428781906232</v>
      </c>
      <c r="AC45" s="46">
        <f>IF($C45="TG (17:0/17:1/17:0)D5",('Données brutes POS (Area)'!AB45/('Données brutes POS (Area)'!AB$171)*25),IF($C45="Cer 30:1;O2",('Données brutes POS (Area)'!AB45/('Données brutes POS (Area)'!AB$28)*25)))</f>
        <v>0.72016193693068931</v>
      </c>
      <c r="AD45" s="46">
        <f>IF($C45="TG (17:0/17:1/17:0)D5",('Données brutes POS (Area)'!AC45/('Données brutes POS (Area)'!AC$171)*25),IF($C45="Cer 30:1;O2",('Données brutes POS (Area)'!AC45/('Données brutes POS (Area)'!AC$28)*25)))</f>
        <v>0.57620498167555734</v>
      </c>
      <c r="AE45" s="46">
        <f>IF($C45="TG (17:0/17:1/17:0)D5",('Données brutes POS (Area)'!AD45/('Données brutes POS (Area)'!AD$171)*25),IF($C45="Cer 30:1;O2",('Données brutes POS (Area)'!AD45/('Données brutes POS (Area)'!AD$28)*25)))</f>
        <v>0.65863745267967821</v>
      </c>
      <c r="AF45" s="46">
        <f>IF($C45="TG (17:0/17:1/17:0)D5",('Données brutes POS (Area)'!AE45/('Données brutes POS (Area)'!AE$171)*25),IF($C45="Cer 30:1;O2",('Données brutes POS (Area)'!AE45/('Données brutes POS (Area)'!AE$28)*25)))</f>
        <v>6.0943850303889731</v>
      </c>
      <c r="AG45" s="46">
        <f>IF($C45="TG (17:0/17:1/17:0)D5",('Données brutes POS (Area)'!AF45/('Données brutes POS (Area)'!AF$171)*25),IF($C45="Cer 30:1;O2",('Données brutes POS (Area)'!AF45/('Données brutes POS (Area)'!AF$28)*25)))</f>
        <v>0.46145468736893136</v>
      </c>
      <c r="AH45" s="46">
        <f>IF($C45="TG (17:0/17:1/17:0)D5",('Données brutes POS (Area)'!AG45/('Données brutes POS (Area)'!AG$171)*25),IF($C45="Cer 30:1;O2",('Données brutes POS (Area)'!AG45/('Données brutes POS (Area)'!AG$28)*25)))</f>
        <v>0.71642712291284871</v>
      </c>
      <c r="AI45" s="46">
        <f>IF($C45="TG (17:0/17:1/17:0)D5",('Données brutes POS (Area)'!AH45/('Données brutes POS (Area)'!AH$171)*25),IF($C45="Cer 30:1;O2",('Données brutes POS (Area)'!AH45/('Données brutes POS (Area)'!AH$28)*25)))</f>
        <v>0.64678940617864611</v>
      </c>
      <c r="AJ45" s="46">
        <f>IF($C45="TG (17:0/17:1/17:0)D5",('Données brutes POS (Area)'!AI45/('Données brutes POS (Area)'!AI$171)*25),IF($C45="Cer 30:1;O2",('Données brutes POS (Area)'!AI45/('Données brutes POS (Area)'!AI$28)*25)))</f>
        <v>2.2476407732635808</v>
      </c>
      <c r="AK45" s="46">
        <f>IF($C45="TG (17:0/17:1/17:0)D5",('Données brutes POS (Area)'!AJ45/('Données brutes POS (Area)'!AJ$171)*25),IF($C45="Cer 30:1;O2",('Données brutes POS (Area)'!AJ45/('Données brutes POS (Area)'!AJ$28)*25)))</f>
        <v>0.5532846710193744</v>
      </c>
      <c r="AL45" s="46">
        <f>IF($C45="TG (17:0/17:1/17:0)D5",('Données brutes POS (Area)'!AK45/('Données brutes POS (Area)'!AK$171)*25),IF($C45="Cer 30:1;O2",('Données brutes POS (Area)'!AK45/('Données brutes POS (Area)'!AK$28)*25)))</f>
        <v>0.27287881388663915</v>
      </c>
      <c r="AM45" s="46">
        <f>IF($C45="TG (17:0/17:1/17:0)D5",('Données brutes POS (Area)'!AL45/('Données brutes POS (Area)'!AL$171)*25),IF($C45="Cer 30:1;O2",('Données brutes POS (Area)'!AL45/('Données brutes POS (Area)'!AL$28)*25)))</f>
        <v>1.3049355480794054</v>
      </c>
      <c r="AN45" s="46">
        <f>IF($C45="TG (17:0/17:1/17:0)D5",('Données brutes POS (Area)'!AM45/('Données brutes POS (Area)'!AM$171)*25),IF($C45="Cer 30:1;O2",('Données brutes POS (Area)'!AM45/('Données brutes POS (Area)'!AM$28)*25)))</f>
        <v>0.66217258011653846</v>
      </c>
      <c r="AO45" s="46">
        <f>IF($C45="TG (17:0/17:1/17:0)D5",('Données brutes POS (Area)'!AN45/('Données brutes POS (Area)'!AN$171)*25),IF($C45="Cer 30:1;O2",('Données brutes POS (Area)'!AN45/('Données brutes POS (Area)'!AN$28)*25)))</f>
        <v>0.45912065612089736</v>
      </c>
      <c r="AP45" s="46">
        <f>IF($C45="TG (17:0/17:1/17:0)D5",('Données brutes POS (Area)'!AO45/('Données brutes POS (Area)'!AO$171)*25),IF($C45="Cer 30:1;O2",('Données brutes POS (Area)'!AO45/('Données brutes POS (Area)'!AO$28)*25)))</f>
        <v>0.60128271482483264</v>
      </c>
      <c r="AQ45" s="46">
        <f>IF($C45="TG (17:0/17:1/17:0)D5",('Données brutes POS (Area)'!AP45/('Données brutes POS (Area)'!AP$171)*25),IF($C45="Cer 30:1;O2",('Données brutes POS (Area)'!AP45/('Données brutes POS (Area)'!AP$28)*25)))</f>
        <v>0.88589175406874077</v>
      </c>
      <c r="AR45" s="46">
        <f>IF($C45="TG (17:0/17:1/17:0)D5",('Données brutes POS (Area)'!AQ45/('Données brutes POS (Area)'!AQ$171)*25),IF($C45="Cer 30:1;O2",('Données brutes POS (Area)'!AQ45/('Données brutes POS (Area)'!AQ$28)*25)))</f>
        <v>0.54101861765079984</v>
      </c>
      <c r="AS45" s="46">
        <f>IF($C45="TG (17:0/17:1/17:0)D5",('Données brutes POS (Area)'!AR45/('Données brutes POS (Area)'!AR$171)*25),IF($C45="Cer 30:1;O2",('Données brutes POS (Area)'!AR45/('Données brutes POS (Area)'!AR$28)*25)))</f>
        <v>1.7353558928320416</v>
      </c>
      <c r="AT45" s="46">
        <f>IF($C45="TG (17:0/17:1/17:0)D5",('Données brutes POS (Area)'!AS45/('Données brutes POS (Area)'!AS$171)*25),IF($C45="Cer 30:1;O2",('Données brutes POS (Area)'!AS45/('Données brutes POS (Area)'!AS$28)*25)))</f>
        <v>0.62273222300831588</v>
      </c>
      <c r="AU45" s="46">
        <f>IF($C45="TG (17:0/17:1/17:0)D5",('Données brutes POS (Area)'!AT45/('Données brutes POS (Area)'!AT$171)*25),IF($C45="Cer 30:1;O2",('Données brutes POS (Area)'!AT45/('Données brutes POS (Area)'!AT$28)*25)))</f>
        <v>1.0946158680153133</v>
      </c>
      <c r="AV45" s="46">
        <f>IF($C45="TG (17:0/17:1/17:0)D5",('Données brutes POS (Area)'!AU45/('Données brutes POS (Area)'!AU$171)*25),IF($C45="Cer 30:1;O2",('Données brutes POS (Area)'!AU45/('Données brutes POS (Area)'!AU$28)*25)))</f>
        <v>0.84509669483279171</v>
      </c>
      <c r="AW45" s="46">
        <f>IF($C45="TG (17:0/17:1/17:0)D5",('Données brutes POS (Area)'!AV45/('Données brutes POS (Area)'!AV$171)*25),IF($C45="Cer 30:1;O2",('Données brutes POS (Area)'!AV45/('Données brutes POS (Area)'!AV$28)*25)))</f>
        <v>1.3234494856163854</v>
      </c>
      <c r="AX45" s="46">
        <f>IF($C45="TG (17:0/17:1/17:0)D5",('Données brutes POS (Area)'!AW45/('Données brutes POS (Area)'!AW$171)*25),IF($C45="Cer 30:1;O2",('Données brutes POS (Area)'!AW45/('Données brutes POS (Area)'!AW$28)*25)))</f>
        <v>0.55771669871476504</v>
      </c>
      <c r="AY45" s="46">
        <f>IF($C45="TG (17:0/17:1/17:0)D5",('Données brutes POS (Area)'!AX45/('Données brutes POS (Area)'!AX$171)*25),IF($C45="Cer 30:1;O2",('Données brutes POS (Area)'!AX45/('Données brutes POS (Area)'!AX$28)*25)))</f>
        <v>0.8184210035708408</v>
      </c>
      <c r="AZ45" s="46">
        <f>IF($C45="TG (17:0/17:1/17:0)D5",('Données brutes POS (Area)'!AY45/('Données brutes POS (Area)'!AY$171)*25),IF($C45="Cer 30:1;O2",('Données brutes POS (Area)'!AY45/('Données brutes POS (Area)'!AY$28)*25)))</f>
        <v>0.77623660922278714</v>
      </c>
      <c r="BA45" s="46">
        <f>IF($C45="TG (17:0/17:1/17:0)D5",('Données brutes POS (Area)'!AZ45/('Données brutes POS (Area)'!AZ$171)*25),IF($C45="Cer 30:1;O2",('Données brutes POS (Area)'!AZ45/('Données brutes POS (Area)'!AZ$28)*25)))</f>
        <v>0.20768657234245641</v>
      </c>
      <c r="BB45" s="46">
        <f>IF($C45="TG (17:0/17:1/17:0)D5",('Données brutes POS (Area)'!BA45/('Données brutes POS (Area)'!BA$171)*25),IF($C45="Cer 30:1;O2",('Données brutes POS (Area)'!BA45/('Données brutes POS (Area)'!BA$28)*25)))</f>
        <v>0.5153412514277641</v>
      </c>
      <c r="BC45" s="46">
        <f>IF($C45="TG (17:0/17:1/17:0)D5",('Données brutes POS (Area)'!BB45/('Données brutes POS (Area)'!BB$171)*25),IF($C45="Cer 30:1;O2",('Données brutes POS (Area)'!BB45/('Données brutes POS (Area)'!BB$28)*25)))</f>
        <v>2.282317661533344</v>
      </c>
      <c r="BD45" s="46">
        <f>IF($C45="TG (17:0/17:1/17:0)D5",('Données brutes POS (Area)'!BC45/('Données brutes POS (Area)'!BC$171)*25),IF($C45="Cer 30:1;O2",('Données brutes POS (Area)'!BC45/('Données brutes POS (Area)'!BC$28)*25)))</f>
        <v>1.0777946800425748</v>
      </c>
      <c r="BE45" s="46">
        <f>IF($C45="TG (17:0/17:1/17:0)D5",('Données brutes POS (Area)'!BD45/('Données brutes POS (Area)'!BD$171)*25),IF($C45="Cer 30:1;O2",('Données brutes POS (Area)'!BD45/('Données brutes POS (Area)'!BD$28)*25)))</f>
        <v>1.2928321540482846</v>
      </c>
      <c r="BF45" s="46">
        <f>IF($C45="TG (17:0/17:1/17:0)D5",('Données brutes POS (Area)'!BE45/('Données brutes POS (Area)'!BE$171)*25),IF($C45="Cer 30:1;O2",('Données brutes POS (Area)'!BE45/('Données brutes POS (Area)'!BE$28)*25)))</f>
        <v>0.60494694350264266</v>
      </c>
      <c r="BG45" s="46">
        <f>IF($C45="TG (17:0/17:1/17:0)D5",('Données brutes POS (Area)'!BF45/('Données brutes POS (Area)'!BF$171)*25),IF($C45="Cer 30:1;O2",('Données brutes POS (Area)'!BF45/('Données brutes POS (Area)'!BF$28)*25)))</f>
        <v>0.41847280463661446</v>
      </c>
      <c r="BH45" s="46">
        <f>IF($C45="TG (17:0/17:1/17:0)D5",('Données brutes POS (Area)'!BG45/('Données brutes POS (Area)'!BG$171)*25),IF($C45="Cer 30:1;O2",('Données brutes POS (Area)'!BG45/('Données brutes POS (Area)'!BG$28)*25)))</f>
        <v>0.22750578312033948</v>
      </c>
      <c r="BI45" s="46">
        <f>IF($C45="TG (17:0/17:1/17:0)D5",('Données brutes POS (Area)'!BH45/('Données brutes POS (Area)'!BH$171)*25),IF($C45="Cer 30:1;O2",('Données brutes POS (Area)'!BH45/('Données brutes POS (Area)'!BH$28)*25)))</f>
        <v>0.3132095504933623</v>
      </c>
      <c r="BJ45" s="46">
        <f>IF($C45="TG (17:0/17:1/17:0)D5",('Données brutes POS (Area)'!BI45/('Données brutes POS (Area)'!BI$171)*25),IF($C45="Cer 30:1;O2",('Données brutes POS (Area)'!BI45/('Données brutes POS (Area)'!BI$28)*25)))</f>
        <v>0.99772460538413177</v>
      </c>
      <c r="BK45" s="46">
        <f>IF($C45="TG (17:0/17:1/17:0)D5",('Données brutes POS (Area)'!BJ45/('Données brutes POS (Area)'!BJ$171)*25),IF($C45="Cer 30:1;O2",('Données brutes POS (Area)'!BJ45/('Données brutes POS (Area)'!BJ$28)*25)))</f>
        <v>1.5240602645754839</v>
      </c>
      <c r="BL45" s="46">
        <f>IF($C45="TG (17:0/17:1/17:0)D5",('Données brutes POS (Area)'!BK45/('Données brutes POS (Area)'!BK$171)*25),IF($C45="Cer 30:1;O2",('Données brutes POS (Area)'!BK45/('Données brutes POS (Area)'!BK$28)*25)))</f>
        <v>0.73599362333674456</v>
      </c>
      <c r="BM45" s="46">
        <f>IF($C45="TG (17:0/17:1/17:0)D5",('Données brutes POS (Area)'!BL45/('Données brutes POS (Area)'!BL$171)*25),IF($C45="Cer 30:1;O2",('Données brutes POS (Area)'!BL45/('Données brutes POS (Area)'!BL$28)*25)))</f>
        <v>0.89383226130157023</v>
      </c>
      <c r="BN45" s="46">
        <f>IF($C45="TG (17:0/17:1/17:0)D5",('Données brutes POS (Area)'!BM45/('Données brutes POS (Area)'!BM$171)*25),IF($C45="Cer 30:1;O2",('Données brutes POS (Area)'!BM45/('Données brutes POS (Area)'!BM$28)*25)))</f>
        <v>3.323554409099406</v>
      </c>
      <c r="BO45" s="46">
        <f>IF($C45="TG (17:0/17:1/17:0)D5",('Données brutes POS (Area)'!BN45/('Données brutes POS (Area)'!BN$171)*25),IF($C45="Cer 30:1;O2",('Données brutes POS (Area)'!BN45/('Données brutes POS (Area)'!BN$28)*25)))</f>
        <v>1.033523752019986</v>
      </c>
      <c r="BP45" s="46">
        <f>IF($C45="TG (17:0/17:1/17:0)D5",('Données brutes POS (Area)'!BO45/('Données brutes POS (Area)'!BO$171)*25),IF($C45="Cer 30:1;O2",('Données brutes POS (Area)'!BO45/('Données brutes POS (Area)'!BO$28)*25)))</f>
        <v>0.56516444793051202</v>
      </c>
      <c r="BQ45" s="46">
        <f>IF($C45="TG (17:0/17:1/17:0)D5",('Données brutes POS (Area)'!BP45/('Données brutes POS (Area)'!BP$171)*25),IF($C45="Cer 30:1;O2",('Données brutes POS (Area)'!BP45/('Données brutes POS (Area)'!BP$28)*25)))</f>
        <v>0.55493113402810368</v>
      </c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</row>
    <row r="46" spans="1:96" s="9" customFormat="1" x14ac:dyDescent="0.25">
      <c r="A46" s="9" t="s">
        <v>27</v>
      </c>
      <c r="B46" s="9" t="s">
        <v>161</v>
      </c>
      <c r="C46" s="9" t="s">
        <v>117</v>
      </c>
      <c r="D46" s="47">
        <f>IF($C46="TG (17:0/17:1/17:0)D5",('Données brutes POS (Area)'!C46/('Données brutes POS (Area)'!C$171)*25),IF($C46="Cer 30:1;O2",('Données brutes POS (Area)'!C46/('Données brutes POS (Area)'!C$28)*25)))</f>
        <v>0.18152480667240914</v>
      </c>
      <c r="E46" s="47">
        <f>IF($C46="TG (17:0/17:1/17:0)D5",('Données brutes POS (Area)'!D46/('Données brutes POS (Area)'!D$171)*25),IF($C46="Cer 30:1;O2",('Données brutes POS (Area)'!D46/('Données brutes POS (Area)'!D$28)*25)))</f>
        <v>0.40469844025978802</v>
      </c>
      <c r="F46" s="47">
        <f>IF($C46="TG (17:0/17:1/17:0)D5",('Données brutes POS (Area)'!E46/('Données brutes POS (Area)'!E$171)*25),IF($C46="Cer 30:1;O2",('Données brutes POS (Area)'!E46/('Données brutes POS (Area)'!E$28)*25)))</f>
        <v>0.77043420592535605</v>
      </c>
      <c r="G46" s="47">
        <f>IF($C46="TG (17:0/17:1/17:0)D5",('Données brutes POS (Area)'!F46/('Données brutes POS (Area)'!F$171)*25),IF($C46="Cer 30:1;O2",('Données brutes POS (Area)'!F46/('Données brutes POS (Area)'!F$28)*25)))</f>
        <v>0.28773899263092667</v>
      </c>
      <c r="H46" s="47">
        <f>IF($C46="TG (17:0/17:1/17:0)D5",('Données brutes POS (Area)'!G46/('Données brutes POS (Area)'!G$171)*25),IF($C46="Cer 30:1;O2",('Données brutes POS (Area)'!G46/('Données brutes POS (Area)'!G$28)*25)))</f>
        <v>1.0677216326501533</v>
      </c>
      <c r="I46" s="47">
        <f>IF($C46="TG (17:0/17:1/17:0)D5",('Données brutes POS (Area)'!H46/('Données brutes POS (Area)'!H$171)*25),IF($C46="Cer 30:1;O2",('Données brutes POS (Area)'!H46/('Données brutes POS (Area)'!H$28)*25)))</f>
        <v>0.78631896309874194</v>
      </c>
      <c r="J46" s="47">
        <f>IF($C46="TG (17:0/17:1/17:0)D5",('Données brutes POS (Area)'!I46/('Données brutes POS (Area)'!I$171)*25),IF($C46="Cer 30:1;O2",('Données brutes POS (Area)'!I46/('Données brutes POS (Area)'!I$28)*25)))</f>
        <v>0.10375928288229215</v>
      </c>
      <c r="K46" s="47">
        <f>IF($C46="TG (17:0/17:1/17:0)D5",('Données brutes POS (Area)'!J46/('Données brutes POS (Area)'!J$171)*25),IF($C46="Cer 30:1;O2",('Données brutes POS (Area)'!J46/('Données brutes POS (Area)'!J$28)*25)))</f>
        <v>1.5910971677238341</v>
      </c>
      <c r="L46" s="47">
        <f>IF($C46="TG (17:0/17:1/17:0)D5",('Données brutes POS (Area)'!K46/('Données brutes POS (Area)'!K$171)*25),IF($C46="Cer 30:1;O2",('Données brutes POS (Area)'!K46/('Données brutes POS (Area)'!K$28)*25)))</f>
        <v>0.43893580994551717</v>
      </c>
      <c r="M46" s="47">
        <f>IF($C46="TG (17:0/17:1/17:0)D5",('Données brutes POS (Area)'!L46/('Données brutes POS (Area)'!L$171)*25),IF($C46="Cer 30:1;O2",('Données brutes POS (Area)'!L46/('Données brutes POS (Area)'!L$28)*25)))</f>
        <v>0.31242780731398823</v>
      </c>
      <c r="N46" s="47">
        <f>IF($C46="TG (17:0/17:1/17:0)D5",('Données brutes POS (Area)'!M46/('Données brutes POS (Area)'!M$171)*25),IF($C46="Cer 30:1;O2",('Données brutes POS (Area)'!M46/('Données brutes POS (Area)'!M$28)*25)))</f>
        <v>0.63795077322237892</v>
      </c>
      <c r="O46" s="47">
        <f>IF($C46="TG (17:0/17:1/17:0)D5",('Données brutes POS (Area)'!N46/('Données brutes POS (Area)'!N$171)*25),IF($C46="Cer 30:1;O2",('Données brutes POS (Area)'!N46/('Données brutes POS (Area)'!N$28)*25)))</f>
        <v>0.51625757667722494</v>
      </c>
      <c r="P46" s="47">
        <f>IF($C46="TG (17:0/17:1/17:0)D5",('Données brutes POS (Area)'!O46/('Données brutes POS (Area)'!O$171)*25),IF($C46="Cer 30:1;O2",('Données brutes POS (Area)'!O46/('Données brutes POS (Area)'!O$28)*25)))</f>
        <v>0.33560126468442336</v>
      </c>
      <c r="Q46" s="47">
        <f>IF($C46="TG (17:0/17:1/17:0)D5",('Données brutes POS (Area)'!P46/('Données brutes POS (Area)'!P$171)*25),IF($C46="Cer 30:1;O2",('Données brutes POS (Area)'!P46/('Données brutes POS (Area)'!P$28)*25)))</f>
        <v>0.92564387923755576</v>
      </c>
      <c r="R46" s="47">
        <f>IF($C46="TG (17:0/17:1/17:0)D5",('Données brutes POS (Area)'!Q46/('Données brutes POS (Area)'!Q$171)*25),IF($C46="Cer 30:1;O2",('Données brutes POS (Area)'!Q46/('Données brutes POS (Area)'!Q$28)*25)))</f>
        <v>0.90512238874748652</v>
      </c>
      <c r="S46" s="47">
        <f>IF($C46="TG (17:0/17:1/17:0)D5",('Données brutes POS (Area)'!R46/('Données brutes POS (Area)'!R$171)*25),IF($C46="Cer 30:1;O2",('Données brutes POS (Area)'!R46/('Données brutes POS (Area)'!R$28)*25)))</f>
        <v>0.45902229212089352</v>
      </c>
      <c r="T46" s="47">
        <f>IF($C46="TG (17:0/17:1/17:0)D5",('Données brutes POS (Area)'!S46/('Données brutes POS (Area)'!S$171)*25),IF($C46="Cer 30:1;O2",('Données brutes POS (Area)'!S46/('Données brutes POS (Area)'!S$28)*25)))</f>
        <v>0.46278793338852769</v>
      </c>
      <c r="U46" s="47">
        <f>IF($C46="TG (17:0/17:1/17:0)D5",('Données brutes POS (Area)'!T46/('Données brutes POS (Area)'!T$171)*25),IF($C46="Cer 30:1;O2",('Données brutes POS (Area)'!T46/('Données brutes POS (Area)'!T$28)*25)))</f>
        <v>0.64598692360491095</v>
      </c>
      <c r="V46" s="47">
        <f>IF($C46="TG (17:0/17:1/17:0)D5",('Données brutes POS (Area)'!U46/('Données brutes POS (Area)'!U$171)*25),IF($C46="Cer 30:1;O2",('Données brutes POS (Area)'!U46/('Données brutes POS (Area)'!U$28)*25)))</f>
        <v>0.66854352710739451</v>
      </c>
      <c r="W46" s="47">
        <f>IF($C46="TG (17:0/17:1/17:0)D5",('Données brutes POS (Area)'!V46/('Données brutes POS (Area)'!V$171)*25),IF($C46="Cer 30:1;O2",('Données brutes POS (Area)'!V46/('Données brutes POS (Area)'!V$28)*25)))</f>
        <v>0.99083332274040403</v>
      </c>
      <c r="X46" s="47">
        <f>IF($C46="TG (17:0/17:1/17:0)D5",('Données brutes POS (Area)'!W46/('Données brutes POS (Area)'!W$171)*25),IF($C46="Cer 30:1;O2",('Données brutes POS (Area)'!W46/('Données brutes POS (Area)'!W$28)*25)))</f>
        <v>0.53452373169522749</v>
      </c>
      <c r="Y46" s="47">
        <f>IF($C46="TG (17:0/17:1/17:0)D5",('Données brutes POS (Area)'!X46/('Données brutes POS (Area)'!X$171)*25),IF($C46="Cer 30:1;O2",('Données brutes POS (Area)'!X46/('Données brutes POS (Area)'!X$28)*25)))</f>
        <v>0.46323757183356995</v>
      </c>
      <c r="Z46" s="47">
        <f>IF($C46="TG (17:0/17:1/17:0)D5",('Données brutes POS (Area)'!Y46/('Données brutes POS (Area)'!Y$171)*25),IF($C46="Cer 30:1;O2",('Données brutes POS (Area)'!Y46/('Données brutes POS (Area)'!Y$28)*25)))</f>
        <v>0.6871023064155104</v>
      </c>
      <c r="AA46" s="47">
        <f>IF($C46="TG (17:0/17:1/17:0)D5",('Données brutes POS (Area)'!Z46/('Données brutes POS (Area)'!Z$171)*25),IF($C46="Cer 30:1;O2",('Données brutes POS (Area)'!Z46/('Données brutes POS (Area)'!Z$28)*25)))</f>
        <v>1.9200897887520953</v>
      </c>
      <c r="AB46" s="47">
        <f>IF($C46="TG (17:0/17:1/17:0)D5",('Données brutes POS (Area)'!AA46/('Données brutes POS (Area)'!AA$171)*25),IF($C46="Cer 30:1;O2",('Données brutes POS (Area)'!AA46/('Données brutes POS (Area)'!AA$28)*25)))</f>
        <v>0.20951432479164697</v>
      </c>
      <c r="AC46" s="47">
        <f>IF($C46="TG (17:0/17:1/17:0)D5",('Données brutes POS (Area)'!AB46/('Données brutes POS (Area)'!AB$171)*25),IF($C46="Cer 30:1;O2",('Données brutes POS (Area)'!AB46/('Données brutes POS (Area)'!AB$28)*25)))</f>
        <v>0.44712686856337891</v>
      </c>
      <c r="AD46" s="47">
        <f>IF($C46="TG (17:0/17:1/17:0)D5",('Données brutes POS (Area)'!AC46/('Données brutes POS (Area)'!AC$171)*25),IF($C46="Cer 30:1;O2",('Données brutes POS (Area)'!AC46/('Données brutes POS (Area)'!AC$28)*25)))</f>
        <v>0.55309491937714028</v>
      </c>
      <c r="AE46" s="47">
        <f>IF($C46="TG (17:0/17:1/17:0)D5",('Données brutes POS (Area)'!AD46/('Données brutes POS (Area)'!AD$171)*25),IF($C46="Cer 30:1;O2",('Données brutes POS (Area)'!AD46/('Données brutes POS (Area)'!AD$28)*25)))</f>
        <v>0.36811393195509129</v>
      </c>
      <c r="AF46" s="47">
        <f>IF($C46="TG (17:0/17:1/17:0)D5",('Données brutes POS (Area)'!AE46/('Données brutes POS (Area)'!AE$171)*25),IF($C46="Cer 30:1;O2",('Données brutes POS (Area)'!AE46/('Données brutes POS (Area)'!AE$28)*25)))</f>
        <v>2.2220377765700352</v>
      </c>
      <c r="AG46" s="47">
        <f>IF($C46="TG (17:0/17:1/17:0)D5",('Données brutes POS (Area)'!AF46/('Données brutes POS (Area)'!AF$171)*25),IF($C46="Cer 30:1;O2",('Données brutes POS (Area)'!AF46/('Données brutes POS (Area)'!AF$28)*25)))</f>
        <v>0.4721907273793462</v>
      </c>
      <c r="AH46" s="47">
        <f>IF($C46="TG (17:0/17:1/17:0)D5",('Données brutes POS (Area)'!AG46/('Données brutes POS (Area)'!AG$171)*25),IF($C46="Cer 30:1;O2",('Données brutes POS (Area)'!AG46/('Données brutes POS (Area)'!AG$28)*25)))</f>
        <v>0.77256972437890814</v>
      </c>
      <c r="AI46" s="47">
        <f>IF($C46="TG (17:0/17:1/17:0)D5",('Données brutes POS (Area)'!AH46/('Données brutes POS (Area)'!AH$171)*25),IF($C46="Cer 30:1;O2",('Données brutes POS (Area)'!AH46/('Données brutes POS (Area)'!AH$28)*25)))</f>
        <v>0.46832172142540379</v>
      </c>
      <c r="AJ46" s="47">
        <f>IF($C46="TG (17:0/17:1/17:0)D5",('Données brutes POS (Area)'!AI46/('Données brutes POS (Area)'!AI$171)*25),IF($C46="Cer 30:1;O2",('Données brutes POS (Area)'!AI46/('Données brutes POS (Area)'!AI$28)*25)))</f>
        <v>0.58145615330796019</v>
      </c>
      <c r="AK46" s="47">
        <f>IF($C46="TG (17:0/17:1/17:0)D5",('Données brutes POS (Area)'!AJ46/('Données brutes POS (Area)'!AJ$171)*25),IF($C46="Cer 30:1;O2",('Données brutes POS (Area)'!AJ46/('Données brutes POS (Area)'!AJ$28)*25)))</f>
        <v>0.79989648823671111</v>
      </c>
      <c r="AL46" s="47">
        <f>IF($C46="TG (17:0/17:1/17:0)D5",('Données brutes POS (Area)'!AK46/('Données brutes POS (Area)'!AK$171)*25),IF($C46="Cer 30:1;O2",('Données brutes POS (Area)'!AK46/('Données brutes POS (Area)'!AK$28)*25)))</f>
        <v>0.29542360471614254</v>
      </c>
      <c r="AM46" s="47">
        <f>IF($C46="TG (17:0/17:1/17:0)D5",('Données brutes POS (Area)'!AL46/('Données brutes POS (Area)'!AL$171)*25),IF($C46="Cer 30:1;O2",('Données brutes POS (Area)'!AL46/('Données brutes POS (Area)'!AL$28)*25)))</f>
        <v>0.22518229057339645</v>
      </c>
      <c r="AN46" s="47">
        <f>IF($C46="TG (17:0/17:1/17:0)D5",('Données brutes POS (Area)'!AM46/('Données brutes POS (Area)'!AM$171)*25),IF($C46="Cer 30:1;O2",('Données brutes POS (Area)'!AM46/('Données brutes POS (Area)'!AM$28)*25)))</f>
        <v>0.58139532860179999</v>
      </c>
      <c r="AO46" s="47">
        <f>IF($C46="TG (17:0/17:1/17:0)D5",('Données brutes POS (Area)'!AN46/('Données brutes POS (Area)'!AN$171)*25),IF($C46="Cer 30:1;O2",('Données brutes POS (Area)'!AN46/('Données brutes POS (Area)'!AN$28)*25)))</f>
        <v>0.35434953381342654</v>
      </c>
      <c r="AP46" s="47">
        <f>IF($C46="TG (17:0/17:1/17:0)D5",('Données brutes POS (Area)'!AO46/('Données brutes POS (Area)'!AO$171)*25),IF($C46="Cer 30:1;O2",('Données brutes POS (Area)'!AO46/('Données brutes POS (Area)'!AO$28)*25)))</f>
        <v>0.58611665041681893</v>
      </c>
      <c r="AQ46" s="47">
        <f>IF($C46="TG (17:0/17:1/17:0)D5",('Données brutes POS (Area)'!AP46/('Données brutes POS (Area)'!AP$171)*25),IF($C46="Cer 30:1;O2",('Données brutes POS (Area)'!AP46/('Données brutes POS (Area)'!AP$28)*25)))</f>
        <v>0.63461790907647986</v>
      </c>
      <c r="AR46" s="47">
        <f>IF($C46="TG (17:0/17:1/17:0)D5",('Données brutes POS (Area)'!AQ46/('Données brutes POS (Area)'!AQ$171)*25),IF($C46="Cer 30:1;O2",('Données brutes POS (Area)'!AQ46/('Données brutes POS (Area)'!AQ$28)*25)))</f>
        <v>0.2559856204063185</v>
      </c>
      <c r="AS46" s="47">
        <f>IF($C46="TG (17:0/17:1/17:0)D5",('Données brutes POS (Area)'!AR46/('Données brutes POS (Area)'!AR$171)*25),IF($C46="Cer 30:1;O2",('Données brutes POS (Area)'!AR46/('Données brutes POS (Area)'!AR$28)*25)))</f>
        <v>0.83211347860810758</v>
      </c>
      <c r="AT46" s="47">
        <f>IF($C46="TG (17:0/17:1/17:0)D5",('Données brutes POS (Area)'!AS46/('Données brutes POS (Area)'!AS$171)*25),IF($C46="Cer 30:1;O2",('Données brutes POS (Area)'!AS46/('Données brutes POS (Area)'!AS$28)*25)))</f>
        <v>0.46488813630090114</v>
      </c>
      <c r="AU46" s="47">
        <f>IF($C46="TG (17:0/17:1/17:0)D5",('Données brutes POS (Area)'!AT46/('Données brutes POS (Area)'!AT$171)*25),IF($C46="Cer 30:1;O2",('Données brutes POS (Area)'!AT46/('Données brutes POS (Area)'!AT$28)*25)))</f>
        <v>0.5563008822638208</v>
      </c>
      <c r="AV46" s="47">
        <f>IF($C46="TG (17:0/17:1/17:0)D5",('Données brutes POS (Area)'!AU46/('Données brutes POS (Area)'!AU$171)*25),IF($C46="Cer 30:1;O2",('Données brutes POS (Area)'!AU46/('Données brutes POS (Area)'!AU$28)*25)))</f>
        <v>0.28721394669518097</v>
      </c>
      <c r="AW46" s="47">
        <f>IF($C46="TG (17:0/17:1/17:0)D5",('Données brutes POS (Area)'!AV46/('Données brutes POS (Area)'!AV$171)*25),IF($C46="Cer 30:1;O2",('Données brutes POS (Area)'!AV46/('Données brutes POS (Area)'!AV$28)*25)))</f>
        <v>0.47933846813486852</v>
      </c>
      <c r="AX46" s="47">
        <f>IF($C46="TG (17:0/17:1/17:0)D5",('Données brutes POS (Area)'!AW46/('Données brutes POS (Area)'!AW$171)*25),IF($C46="Cer 30:1;O2",('Données brutes POS (Area)'!AW46/('Données brutes POS (Area)'!AW$28)*25)))</f>
        <v>0.23293034640030522</v>
      </c>
      <c r="AY46" s="47">
        <f>IF($C46="TG (17:0/17:1/17:0)D5",('Données brutes POS (Area)'!AX46/('Données brutes POS (Area)'!AX$171)*25),IF($C46="Cer 30:1;O2",('Données brutes POS (Area)'!AX46/('Données brutes POS (Area)'!AX$28)*25)))</f>
        <v>0.37054643751139149</v>
      </c>
      <c r="AZ46" s="47">
        <f>IF($C46="TG (17:0/17:1/17:0)D5",('Données brutes POS (Area)'!AY46/('Données brutes POS (Area)'!AY$171)*25),IF($C46="Cer 30:1;O2",('Données brutes POS (Area)'!AY46/('Données brutes POS (Area)'!AY$28)*25)))</f>
        <v>0.34016353576305025</v>
      </c>
      <c r="BA46" s="47">
        <f>IF($C46="TG (17:0/17:1/17:0)D5",('Données brutes POS (Area)'!AZ46/('Données brutes POS (Area)'!AZ$171)*25),IF($C46="Cer 30:1;O2",('Données brutes POS (Area)'!AZ46/('Données brutes POS (Area)'!AZ$28)*25)))</f>
        <v>0.24905577156284064</v>
      </c>
      <c r="BB46" s="47">
        <f>IF($C46="TG (17:0/17:1/17:0)D5",('Données brutes POS (Area)'!BA46/('Données brutes POS (Area)'!BA$171)*25),IF($C46="Cer 30:1;O2",('Données brutes POS (Area)'!BA46/('Données brutes POS (Area)'!BA$28)*25)))</f>
        <v>0.49985825299287978</v>
      </c>
      <c r="BC46" s="47">
        <f>IF($C46="TG (17:0/17:1/17:0)D5",('Données brutes POS (Area)'!BB46/('Données brutes POS (Area)'!BB$171)*25),IF($C46="Cer 30:1;O2",('Données brutes POS (Area)'!BB46/('Données brutes POS (Area)'!BB$28)*25)))</f>
        <v>0.8202876710802075</v>
      </c>
      <c r="BD46" s="47">
        <f>IF($C46="TG (17:0/17:1/17:0)D5",('Données brutes POS (Area)'!BC46/('Données brutes POS (Area)'!BC$171)*25),IF($C46="Cer 30:1;O2",('Données brutes POS (Area)'!BC46/('Données brutes POS (Area)'!BC$28)*25)))</f>
        <v>0.24085170730843314</v>
      </c>
      <c r="BE46" s="47">
        <f>IF($C46="TG (17:0/17:1/17:0)D5",('Données brutes POS (Area)'!BD46/('Données brutes POS (Area)'!BD$171)*25),IF($C46="Cer 30:1;O2",('Données brutes POS (Area)'!BD46/('Données brutes POS (Area)'!BD$28)*25)))</f>
        <v>0.6974360123049681</v>
      </c>
      <c r="BF46" s="47">
        <f>IF($C46="TG (17:0/17:1/17:0)D5",('Données brutes POS (Area)'!BE46/('Données brutes POS (Area)'!BE$171)*25),IF($C46="Cer 30:1;O2",('Données brutes POS (Area)'!BE46/('Données brutes POS (Area)'!BE$28)*25)))</f>
        <v>0.83652764601068985</v>
      </c>
      <c r="BG46" s="47">
        <f>IF($C46="TG (17:0/17:1/17:0)D5",('Données brutes POS (Area)'!BF46/('Données brutes POS (Area)'!BF$171)*25),IF($C46="Cer 30:1;O2",('Données brutes POS (Area)'!BF46/('Données brutes POS (Area)'!BF$28)*25)))</f>
        <v>0.15217360440268304</v>
      </c>
      <c r="BH46" s="47">
        <f>IF($C46="TG (17:0/17:1/17:0)D5",('Données brutes POS (Area)'!BG46/('Données brutes POS (Area)'!BG$171)*25),IF($C46="Cer 30:1;O2",('Données brutes POS (Area)'!BG46/('Données brutes POS (Area)'!BG$28)*25)))</f>
        <v>0.42895563638623396</v>
      </c>
      <c r="BI46" s="47">
        <f>IF($C46="TG (17:0/17:1/17:0)D5",('Données brutes POS (Area)'!BH46/('Données brutes POS (Area)'!BH$171)*25),IF($C46="Cer 30:1;O2",('Données brutes POS (Area)'!BH46/('Données brutes POS (Area)'!BH$28)*25)))</f>
        <v>0.63580056139733221</v>
      </c>
      <c r="BJ46" s="47">
        <f>IF($C46="TG (17:0/17:1/17:0)D5",('Données brutes POS (Area)'!BI46/('Données brutes POS (Area)'!BI$171)*25),IF($C46="Cer 30:1;O2",('Données brutes POS (Area)'!BI46/('Données brutes POS (Area)'!BI$28)*25)))</f>
        <v>0.42157211911159204</v>
      </c>
      <c r="BK46" s="47">
        <f>IF($C46="TG (17:0/17:1/17:0)D5",('Données brutes POS (Area)'!BJ46/('Données brutes POS (Area)'!BJ$171)*25),IF($C46="Cer 30:1;O2",('Données brutes POS (Area)'!BJ46/('Données brutes POS (Area)'!BJ$28)*25)))</f>
        <v>1.4173564093000846</v>
      </c>
      <c r="BL46" s="47">
        <f>IF($C46="TG (17:0/17:1/17:0)D5",('Données brutes POS (Area)'!BK46/('Données brutes POS (Area)'!BK$171)*25),IF($C46="Cer 30:1;O2",('Données brutes POS (Area)'!BK46/('Données brutes POS (Area)'!BK$28)*25)))</f>
        <v>0.4932475343182815</v>
      </c>
      <c r="BM46" s="47">
        <f>IF($C46="TG (17:0/17:1/17:0)D5",('Données brutes POS (Area)'!BL46/('Données brutes POS (Area)'!BL$171)*25),IF($C46="Cer 30:1;O2",('Données brutes POS (Area)'!BL46/('Données brutes POS (Area)'!BL$28)*25)))</f>
        <v>0.93510491626978587</v>
      </c>
      <c r="BN46" s="47">
        <f>IF($C46="TG (17:0/17:1/17:0)D5",('Données brutes POS (Area)'!BM46/('Données brutes POS (Area)'!BM$171)*25),IF($C46="Cer 30:1;O2",('Données brutes POS (Area)'!BM46/('Données brutes POS (Area)'!BM$28)*25)))</f>
        <v>1.1198846218733269</v>
      </c>
      <c r="BO46" s="47">
        <f>IF($C46="TG (17:0/17:1/17:0)D5",('Données brutes POS (Area)'!BN46/('Données brutes POS (Area)'!BN$171)*25),IF($C46="Cer 30:1;O2",('Données brutes POS (Area)'!BN46/('Données brutes POS (Area)'!BN$28)*25)))</f>
        <v>0.63205998414430453</v>
      </c>
      <c r="BP46" s="47">
        <f>IF($C46="TG (17:0/17:1/17:0)D5",('Données brutes POS (Area)'!BO46/('Données brutes POS (Area)'!BO$171)*25),IF($C46="Cer 30:1;O2",('Données brutes POS (Area)'!BO46/('Données brutes POS (Area)'!BO$28)*25)))</f>
        <v>0.25806505561794324</v>
      </c>
      <c r="BQ46" s="47">
        <f>IF($C46="TG (17:0/17:1/17:0)D5",('Données brutes POS (Area)'!BP46/('Données brutes POS (Area)'!BP$171)*25),IF($C46="Cer 30:1;O2",('Données brutes POS (Area)'!BP46/('Données brutes POS (Area)'!BP$28)*25)))</f>
        <v>0.63423320019295992</v>
      </c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</row>
    <row r="47" spans="1:96" s="11" customFormat="1" x14ac:dyDescent="0.25">
      <c r="A47" s="11" t="s">
        <v>27</v>
      </c>
      <c r="B47" s="11" t="s">
        <v>162</v>
      </c>
      <c r="C47" s="11" t="s">
        <v>117</v>
      </c>
      <c r="D47" s="46">
        <f>IF($C47="TG (17:0/17:1/17:0)D5",('Données brutes POS (Area)'!C47/('Données brutes POS (Area)'!C$171)*25),IF($C47="Cer 30:1;O2",('Données brutes POS (Area)'!C47/('Données brutes POS (Area)'!C$28)*25)))</f>
        <v>1.527894985399868</v>
      </c>
      <c r="E47" s="46">
        <f>IF($C47="TG (17:0/17:1/17:0)D5",('Données brutes POS (Area)'!D47/('Données brutes POS (Area)'!D$171)*25),IF($C47="Cer 30:1;O2",('Données brutes POS (Area)'!D47/('Données brutes POS (Area)'!D$28)*25)))</f>
        <v>2.8939583654039982</v>
      </c>
      <c r="F47" s="46">
        <f>IF($C47="TG (17:0/17:1/17:0)D5",('Données brutes POS (Area)'!E47/('Données brutes POS (Area)'!E$171)*25),IF($C47="Cer 30:1;O2",('Données brutes POS (Area)'!E47/('Données brutes POS (Area)'!E$28)*25)))</f>
        <v>7.1349668094601526</v>
      </c>
      <c r="G47" s="46">
        <f>IF($C47="TG (17:0/17:1/17:0)D5",('Données brutes POS (Area)'!F47/('Données brutes POS (Area)'!F$171)*25),IF($C47="Cer 30:1;O2",('Données brutes POS (Area)'!F47/('Données brutes POS (Area)'!F$28)*25)))</f>
        <v>2.7921074164728479</v>
      </c>
      <c r="H47" s="46">
        <f>IF($C47="TG (17:0/17:1/17:0)D5",('Données brutes POS (Area)'!G47/('Données brutes POS (Area)'!G$171)*25),IF($C47="Cer 30:1;O2",('Données brutes POS (Area)'!G47/('Données brutes POS (Area)'!G$28)*25)))</f>
        <v>8.0762010272523828</v>
      </c>
      <c r="I47" s="46">
        <f>IF($C47="TG (17:0/17:1/17:0)D5",('Données brutes POS (Area)'!H47/('Données brutes POS (Area)'!H$171)*25),IF($C47="Cer 30:1;O2",('Données brutes POS (Area)'!H47/('Données brutes POS (Area)'!H$28)*25)))</f>
        <v>6.3532631438657488</v>
      </c>
      <c r="J47" s="46">
        <f>IF($C47="TG (17:0/17:1/17:0)D5",('Données brutes POS (Area)'!I47/('Données brutes POS (Area)'!I$171)*25),IF($C47="Cer 30:1;O2",('Données brutes POS (Area)'!I47/('Données brutes POS (Area)'!I$28)*25)))</f>
        <v>1.5809889752033759</v>
      </c>
      <c r="K47" s="46">
        <f>IF($C47="TG (17:0/17:1/17:0)D5",('Données brutes POS (Area)'!J47/('Données brutes POS (Area)'!J$171)*25),IF($C47="Cer 30:1;O2",('Données brutes POS (Area)'!J47/('Données brutes POS (Area)'!J$28)*25)))</f>
        <v>10.984079804544926</v>
      </c>
      <c r="L47" s="46">
        <f>IF($C47="TG (17:0/17:1/17:0)D5",('Données brutes POS (Area)'!K47/('Données brutes POS (Area)'!K$171)*25),IF($C47="Cer 30:1;O2",('Données brutes POS (Area)'!K47/('Données brutes POS (Area)'!K$28)*25)))</f>
        <v>4.5583836964882378</v>
      </c>
      <c r="M47" s="46">
        <f>IF($C47="TG (17:0/17:1/17:0)D5",('Données brutes POS (Area)'!L47/('Données brutes POS (Area)'!L$171)*25),IF($C47="Cer 30:1;O2",('Données brutes POS (Area)'!L47/('Données brutes POS (Area)'!L$28)*25)))</f>
        <v>3.009562987073632</v>
      </c>
      <c r="N47" s="46">
        <f>IF($C47="TG (17:0/17:1/17:0)D5",('Données brutes POS (Area)'!M47/('Données brutes POS (Area)'!M$171)*25),IF($C47="Cer 30:1;O2",('Données brutes POS (Area)'!M47/('Données brutes POS (Area)'!M$28)*25)))</f>
        <v>4.1584415565042825</v>
      </c>
      <c r="O47" s="46">
        <f>IF($C47="TG (17:0/17:1/17:0)D5",('Données brutes POS (Area)'!N47/('Données brutes POS (Area)'!N$171)*25),IF($C47="Cer 30:1;O2",('Données brutes POS (Area)'!N47/('Données brutes POS (Area)'!N$28)*25)))</f>
        <v>3.4489156696515511</v>
      </c>
      <c r="P47" s="46">
        <f>IF($C47="TG (17:0/17:1/17:0)D5",('Données brutes POS (Area)'!O47/('Données brutes POS (Area)'!O$171)*25),IF($C47="Cer 30:1;O2",('Données brutes POS (Area)'!O47/('Données brutes POS (Area)'!O$28)*25)))</f>
        <v>2.2608847513438097</v>
      </c>
      <c r="Q47" s="46">
        <f>IF($C47="TG (17:0/17:1/17:0)D5",('Données brutes POS (Area)'!P47/('Données brutes POS (Area)'!P$171)*25),IF($C47="Cer 30:1;O2",('Données brutes POS (Area)'!P47/('Données brutes POS (Area)'!P$28)*25)))</f>
        <v>7.7218188698879908</v>
      </c>
      <c r="R47" s="46">
        <f>IF($C47="TG (17:0/17:1/17:0)D5",('Données brutes POS (Area)'!Q47/('Données brutes POS (Area)'!Q$171)*25),IF($C47="Cer 30:1;O2",('Données brutes POS (Area)'!Q47/('Données brutes POS (Area)'!Q$28)*25)))</f>
        <v>7.9226020394856906</v>
      </c>
      <c r="S47" s="46">
        <f>IF($C47="TG (17:0/17:1/17:0)D5",('Données brutes POS (Area)'!R47/('Données brutes POS (Area)'!R$171)*25),IF($C47="Cer 30:1;O2",('Données brutes POS (Area)'!R47/('Données brutes POS (Area)'!R$28)*25)))</f>
        <v>4.0267173905986908</v>
      </c>
      <c r="T47" s="46">
        <f>IF($C47="TG (17:0/17:1/17:0)D5",('Données brutes POS (Area)'!S47/('Données brutes POS (Area)'!S$171)*25),IF($C47="Cer 30:1;O2",('Données brutes POS (Area)'!S47/('Données brutes POS (Area)'!S$28)*25)))</f>
        <v>3.8205429852437636</v>
      </c>
      <c r="U47" s="46">
        <f>IF($C47="TG (17:0/17:1/17:0)D5",('Données brutes POS (Area)'!T47/('Données brutes POS (Area)'!T$171)*25),IF($C47="Cer 30:1;O2",('Données brutes POS (Area)'!T47/('Données brutes POS (Area)'!T$28)*25)))</f>
        <v>6.6660022563101187</v>
      </c>
      <c r="V47" s="46">
        <f>IF($C47="TG (17:0/17:1/17:0)D5",('Données brutes POS (Area)'!U47/('Données brutes POS (Area)'!U$171)*25),IF($C47="Cer 30:1;O2",('Données brutes POS (Area)'!U47/('Données brutes POS (Area)'!U$28)*25)))</f>
        <v>5.9840249976828526</v>
      </c>
      <c r="W47" s="46">
        <f>IF($C47="TG (17:0/17:1/17:0)D5",('Données brutes POS (Area)'!V47/('Données brutes POS (Area)'!V$171)*25),IF($C47="Cer 30:1;O2",('Données brutes POS (Area)'!V47/('Données brutes POS (Area)'!V$28)*25)))</f>
        <v>7.7751892543401437</v>
      </c>
      <c r="X47" s="46">
        <f>IF($C47="TG (17:0/17:1/17:0)D5",('Données brutes POS (Area)'!W47/('Données brutes POS (Area)'!W$171)*25),IF($C47="Cer 30:1;O2",('Données brutes POS (Area)'!W47/('Données brutes POS (Area)'!W$28)*25)))</f>
        <v>5.5664662363976731</v>
      </c>
      <c r="Y47" s="46">
        <f>IF($C47="TG (17:0/17:1/17:0)D5",('Données brutes POS (Area)'!X47/('Données brutes POS (Area)'!X$171)*25),IF($C47="Cer 30:1;O2",('Données brutes POS (Area)'!X47/('Données brutes POS (Area)'!X$28)*25)))</f>
        <v>3.0287369578385568</v>
      </c>
      <c r="Z47" s="46">
        <f>IF($C47="TG (17:0/17:1/17:0)D5",('Données brutes POS (Area)'!Y47/('Données brutes POS (Area)'!Y$171)*25),IF($C47="Cer 30:1;O2",('Données brutes POS (Area)'!Y47/('Données brutes POS (Area)'!Y$28)*25)))</f>
        <v>4.3350285461600695</v>
      </c>
      <c r="AA47" s="46">
        <f>IF($C47="TG (17:0/17:1/17:0)D5",('Données brutes POS (Area)'!Z47/('Données brutes POS (Area)'!Z$171)*25),IF($C47="Cer 30:1;O2",('Données brutes POS (Area)'!Z47/('Données brutes POS (Area)'!Z$28)*25)))</f>
        <v>12.322044582185351</v>
      </c>
      <c r="AB47" s="46">
        <f>IF($C47="TG (17:0/17:1/17:0)D5",('Données brutes POS (Area)'!AA47/('Données brutes POS (Area)'!AA$171)*25),IF($C47="Cer 30:1;O2",('Données brutes POS (Area)'!AA47/('Données brutes POS (Area)'!AA$28)*25)))</f>
        <v>2.3480501826390086</v>
      </c>
      <c r="AC47" s="46">
        <f>IF($C47="TG (17:0/17:1/17:0)D5",('Données brutes POS (Area)'!AB47/('Données brutes POS (Area)'!AB$171)*25),IF($C47="Cer 30:1;O2",('Données brutes POS (Area)'!AB47/('Données brutes POS (Area)'!AB$28)*25)))</f>
        <v>4.4635199517673136</v>
      </c>
      <c r="AD47" s="46">
        <f>IF($C47="TG (17:0/17:1/17:0)D5",('Données brutes POS (Area)'!AC47/('Données brutes POS (Area)'!AC$171)*25),IF($C47="Cer 30:1;O2",('Données brutes POS (Area)'!AC47/('Données brutes POS (Area)'!AC$28)*25)))</f>
        <v>5.5814508611848641</v>
      </c>
      <c r="AE47" s="46">
        <f>IF($C47="TG (17:0/17:1/17:0)D5",('Données brutes POS (Area)'!AD47/('Données brutes POS (Area)'!AD$171)*25),IF($C47="Cer 30:1;O2",('Données brutes POS (Area)'!AD47/('Données brutes POS (Area)'!AD$28)*25)))</f>
        <v>2.3231041760473472</v>
      </c>
      <c r="AF47" s="46">
        <f>IF($C47="TG (17:0/17:1/17:0)D5",('Données brutes POS (Area)'!AE47/('Données brutes POS (Area)'!AE$171)*25),IF($C47="Cer 30:1;O2",('Données brutes POS (Area)'!AE47/('Données brutes POS (Area)'!AE$28)*25)))</f>
        <v>14.447400808816132</v>
      </c>
      <c r="AG47" s="46">
        <f>IF($C47="TG (17:0/17:1/17:0)D5",('Données brutes POS (Area)'!AF47/('Données brutes POS (Area)'!AF$171)*25),IF($C47="Cer 30:1;O2",('Données brutes POS (Area)'!AF47/('Données brutes POS (Area)'!AF$28)*25)))</f>
        <v>4.0439672678355603</v>
      </c>
      <c r="AH47" s="46">
        <f>IF($C47="TG (17:0/17:1/17:0)D5",('Données brutes POS (Area)'!AG47/('Données brutes POS (Area)'!AG$171)*25),IF($C47="Cer 30:1;O2",('Données brutes POS (Area)'!AG47/('Données brutes POS (Area)'!AG$28)*25)))</f>
        <v>6.355877644568614</v>
      </c>
      <c r="AI47" s="46">
        <f>IF($C47="TG (17:0/17:1/17:0)D5",('Données brutes POS (Area)'!AH47/('Données brutes POS (Area)'!AH$171)*25),IF($C47="Cer 30:1;O2",('Données brutes POS (Area)'!AH47/('Données brutes POS (Area)'!AH$28)*25)))</f>
        <v>3.9472908554614174</v>
      </c>
      <c r="AJ47" s="46">
        <f>IF($C47="TG (17:0/17:1/17:0)D5",('Données brutes POS (Area)'!AI47/('Données brutes POS (Area)'!AI$171)*25),IF($C47="Cer 30:1;O2",('Données brutes POS (Area)'!AI47/('Données brutes POS (Area)'!AI$28)*25)))</f>
        <v>4.259439614250911</v>
      </c>
      <c r="AK47" s="46">
        <f>IF($C47="TG (17:0/17:1/17:0)D5",('Données brutes POS (Area)'!AJ47/('Données brutes POS (Area)'!AJ$171)*25),IF($C47="Cer 30:1;O2",('Données brutes POS (Area)'!AJ47/('Données brutes POS (Area)'!AJ$28)*25)))</f>
        <v>5.9722159315746568</v>
      </c>
      <c r="AL47" s="46">
        <f>IF($C47="TG (17:0/17:1/17:0)D5",('Données brutes POS (Area)'!AK47/('Données brutes POS (Area)'!AK$171)*25),IF($C47="Cer 30:1;O2",('Données brutes POS (Area)'!AK47/('Données brutes POS (Area)'!AK$28)*25)))</f>
        <v>2.3863463434738792</v>
      </c>
      <c r="AM47" s="46">
        <f>IF($C47="TG (17:0/17:1/17:0)D5",('Données brutes POS (Area)'!AL47/('Données brutes POS (Area)'!AL$171)*25),IF($C47="Cer 30:1;O2",('Données brutes POS (Area)'!AL47/('Données brutes POS (Area)'!AL$28)*25)))</f>
        <v>3.7034019061593151</v>
      </c>
      <c r="AN47" s="46">
        <f>IF($C47="TG (17:0/17:1/17:0)D5",('Données brutes POS (Area)'!AM47/('Données brutes POS (Area)'!AM$171)*25),IF($C47="Cer 30:1;O2",('Données brutes POS (Area)'!AM47/('Données brutes POS (Area)'!AM$28)*25)))</f>
        <v>4.1705301802023902</v>
      </c>
      <c r="AO47" s="46">
        <f>IF($C47="TG (17:0/17:1/17:0)D5",('Données brutes POS (Area)'!AN47/('Données brutes POS (Area)'!AN$171)*25),IF($C47="Cer 30:1;O2",('Données brutes POS (Area)'!AN47/('Données brutes POS (Area)'!AN$28)*25)))</f>
        <v>2.7599122574943085</v>
      </c>
      <c r="AP47" s="46">
        <f>IF($C47="TG (17:0/17:1/17:0)D5",('Données brutes POS (Area)'!AO47/('Données brutes POS (Area)'!AO$171)*25),IF($C47="Cer 30:1;O2",('Données brutes POS (Area)'!AO47/('Données brutes POS (Area)'!AO$28)*25)))</f>
        <v>6.0998561125930273</v>
      </c>
      <c r="AQ47" s="46">
        <f>IF($C47="TG (17:0/17:1/17:0)D5",('Données brutes POS (Area)'!AP47/('Données brutes POS (Area)'!AP$171)*25),IF($C47="Cer 30:1;O2",('Données brutes POS (Area)'!AP47/('Données brutes POS (Area)'!AP$28)*25)))</f>
        <v>0.66002753879395715</v>
      </c>
      <c r="AR47" s="46">
        <f>IF($C47="TG (17:0/17:1/17:0)D5",('Données brutes POS (Area)'!AQ47/('Données brutes POS (Area)'!AQ$171)*25),IF($C47="Cer 30:1;O2",('Données brutes POS (Area)'!AQ47/('Données brutes POS (Area)'!AQ$28)*25)))</f>
        <v>3.0246946663338443</v>
      </c>
      <c r="AS47" s="46">
        <f>IF($C47="TG (17:0/17:1/17:0)D5",('Données brutes POS (Area)'!AR47/('Données brutes POS (Area)'!AR$171)*25),IF($C47="Cer 30:1;O2",('Données brutes POS (Area)'!AR47/('Données brutes POS (Area)'!AR$28)*25)))</f>
        <v>3.8480916881772695</v>
      </c>
      <c r="AT47" s="46">
        <f>IF($C47="TG (17:0/17:1/17:0)D5",('Données brutes POS (Area)'!AS47/('Données brutes POS (Area)'!AS$171)*25),IF($C47="Cer 30:1;O2",('Données brutes POS (Area)'!AS47/('Données brutes POS (Area)'!AS$28)*25)))</f>
        <v>4.1095973718699623</v>
      </c>
      <c r="AU47" s="46">
        <f>IF($C47="TG (17:0/17:1/17:0)D5",('Données brutes POS (Area)'!AT47/('Données brutes POS (Area)'!AT$171)*25),IF($C47="Cer 30:1;O2",('Données brutes POS (Area)'!AT47/('Données brutes POS (Area)'!AT$28)*25)))</f>
        <v>5.7228799081304329</v>
      </c>
      <c r="AV47" s="46">
        <f>IF($C47="TG (17:0/17:1/17:0)D5",('Données brutes POS (Area)'!AU47/('Données brutes POS (Area)'!AU$171)*25),IF($C47="Cer 30:1;O2",('Données brutes POS (Area)'!AU47/('Données brutes POS (Area)'!AU$28)*25)))</f>
        <v>1.7989013375269141</v>
      </c>
      <c r="AW47" s="46">
        <f>IF($C47="TG (17:0/17:1/17:0)D5",('Données brutes POS (Area)'!AV47/('Données brutes POS (Area)'!AV$171)*25),IF($C47="Cer 30:1;O2",('Données brutes POS (Area)'!AV47/('Données brutes POS (Area)'!AV$28)*25)))</f>
        <v>3.7608716248912648</v>
      </c>
      <c r="AX47" s="46">
        <f>IF($C47="TG (17:0/17:1/17:0)D5",('Données brutes POS (Area)'!AW47/('Données brutes POS (Area)'!AW$171)*25),IF($C47="Cer 30:1;O2",('Données brutes POS (Area)'!AW47/('Données brutes POS (Area)'!AW$28)*25)))</f>
        <v>2.3742271045196466</v>
      </c>
      <c r="AY47" s="46">
        <f>IF($C47="TG (17:0/17:1/17:0)D5",('Données brutes POS (Area)'!AX47/('Données brutes POS (Area)'!AX$171)*25),IF($C47="Cer 30:1;O2",('Données brutes POS (Area)'!AX47/('Données brutes POS (Area)'!AX$28)*25)))</f>
        <v>2.5662004335866082</v>
      </c>
      <c r="AZ47" s="46">
        <f>IF($C47="TG (17:0/17:1/17:0)D5",('Données brutes POS (Area)'!AY47/('Données brutes POS (Area)'!AY$171)*25),IF($C47="Cer 30:1;O2",('Données brutes POS (Area)'!AY47/('Données brutes POS (Area)'!AY$28)*25)))</f>
        <v>3.5408356915881756</v>
      </c>
      <c r="BA47" s="46">
        <f>IF($C47="TG (17:0/17:1/17:0)D5",('Données brutes POS (Area)'!AZ47/('Données brutes POS (Area)'!AZ$171)*25),IF($C47="Cer 30:1;O2",('Données brutes POS (Area)'!AZ47/('Données brutes POS (Area)'!AZ$28)*25)))</f>
        <v>2.6272266291161661</v>
      </c>
      <c r="BB47" s="46">
        <f>IF($C47="TG (17:0/17:1/17:0)D5",('Données brutes POS (Area)'!BA47/('Données brutes POS (Area)'!BA$171)*25),IF($C47="Cer 30:1;O2",('Données brutes POS (Area)'!BA47/('Données brutes POS (Area)'!BA$28)*25)))</f>
        <v>3.6366437239609355</v>
      </c>
      <c r="BC47" s="46">
        <f>IF($C47="TG (17:0/17:1/17:0)D5",('Données brutes POS (Area)'!BB47/('Données brutes POS (Area)'!BB$171)*25),IF($C47="Cer 30:1;O2",('Données brutes POS (Area)'!BB47/('Données brutes POS (Area)'!BB$28)*25)))</f>
        <v>6.8037759541156166</v>
      </c>
      <c r="BD47" s="46">
        <f>IF($C47="TG (17:0/17:1/17:0)D5",('Données brutes POS (Area)'!BC47/('Données brutes POS (Area)'!BC$171)*25),IF($C47="Cer 30:1;O2",('Données brutes POS (Area)'!BC47/('Données brutes POS (Area)'!BC$28)*25)))</f>
        <v>2.3507364299628115</v>
      </c>
      <c r="BE47" s="46">
        <f>IF($C47="TG (17:0/17:1/17:0)D5",('Données brutes POS (Area)'!BD47/('Données brutes POS (Area)'!BD$171)*25),IF($C47="Cer 30:1;O2",('Données brutes POS (Area)'!BD47/('Données brutes POS (Area)'!BD$28)*25)))</f>
        <v>5.4732885465218777</v>
      </c>
      <c r="BF47" s="46">
        <f>IF($C47="TG (17:0/17:1/17:0)D5",('Données brutes POS (Area)'!BE47/('Données brutes POS (Area)'!BE$171)*25),IF($C47="Cer 30:1;O2",('Données brutes POS (Area)'!BE47/('Données brutes POS (Area)'!BE$28)*25)))</f>
        <v>5.9085110625626172</v>
      </c>
      <c r="BG47" s="46">
        <f>IF($C47="TG (17:0/17:1/17:0)D5",('Données brutes POS (Area)'!BF47/('Données brutes POS (Area)'!BF$171)*25),IF($C47="Cer 30:1;O2",('Données brutes POS (Area)'!BF47/('Données brutes POS (Area)'!BF$28)*25)))</f>
        <v>1.5182321837601087</v>
      </c>
      <c r="BH47" s="46">
        <f>IF($C47="TG (17:0/17:1/17:0)D5",('Données brutes POS (Area)'!BG47/('Données brutes POS (Area)'!BG$171)*25),IF($C47="Cer 30:1;O2",('Données brutes POS (Area)'!BG47/('Données brutes POS (Area)'!BG$28)*25)))</f>
        <v>3.7181553927522475</v>
      </c>
      <c r="BI47" s="46">
        <f>IF($C47="TG (17:0/17:1/17:0)D5",('Données brutes POS (Area)'!BH47/('Données brutes POS (Area)'!BH$171)*25),IF($C47="Cer 30:1;O2",('Données brutes POS (Area)'!BH47/('Données brutes POS (Area)'!BH$28)*25)))</f>
        <v>4.8750045857718094</v>
      </c>
      <c r="BJ47" s="46">
        <f>IF($C47="TG (17:0/17:1/17:0)D5",('Données brutes POS (Area)'!BI47/('Données brutes POS (Area)'!BI$171)*25),IF($C47="Cer 30:1;O2",('Données brutes POS (Area)'!BI47/('Données brutes POS (Area)'!BI$28)*25)))</f>
        <v>2.1695901701859786</v>
      </c>
      <c r="BK47" s="46">
        <f>IF($C47="TG (17:0/17:1/17:0)D5",('Données brutes POS (Area)'!BJ47/('Données brutes POS (Area)'!BJ$171)*25),IF($C47="Cer 30:1;O2",('Données brutes POS (Area)'!BJ47/('Données brutes POS (Area)'!BJ$28)*25)))</f>
        <v>8.8394146042960475</v>
      </c>
      <c r="BL47" s="46">
        <f>IF($C47="TG (17:0/17:1/17:0)D5",('Données brutes POS (Area)'!BK47/('Données brutes POS (Area)'!BK$171)*25),IF($C47="Cer 30:1;O2",('Données brutes POS (Area)'!BK47/('Données brutes POS (Area)'!BK$28)*25)))</f>
        <v>3.2715686865390698</v>
      </c>
      <c r="BM47" s="46">
        <f>IF($C47="TG (17:0/17:1/17:0)D5",('Données brutes POS (Area)'!BL47/('Données brutes POS (Area)'!BL$171)*25),IF($C47="Cer 30:1;O2",('Données brutes POS (Area)'!BL47/('Données brutes POS (Area)'!BL$28)*25)))</f>
        <v>6.0002908254372596</v>
      </c>
      <c r="BN47" s="46">
        <f>IF($C47="TG (17:0/17:1/17:0)D5",('Données brutes POS (Area)'!BM47/('Données brutes POS (Area)'!BM$171)*25),IF($C47="Cer 30:1;O2",('Données brutes POS (Area)'!BM47/('Données brutes POS (Area)'!BM$28)*25)))</f>
        <v>7.6371149952937811</v>
      </c>
      <c r="BO47" s="46">
        <f>IF($C47="TG (17:0/17:1/17:0)D5",('Données brutes POS (Area)'!BN47/('Données brutes POS (Area)'!BN$171)*25),IF($C47="Cer 30:1;O2",('Données brutes POS (Area)'!BN47/('Données brutes POS (Area)'!BN$28)*25)))</f>
        <v>3.3331139529768654</v>
      </c>
      <c r="BP47" s="46">
        <f>IF($C47="TG (17:0/17:1/17:0)D5",('Données brutes POS (Area)'!BO47/('Données brutes POS (Area)'!BO$171)*25),IF($C47="Cer 30:1;O2",('Données brutes POS (Area)'!BO47/('Données brutes POS (Area)'!BO$28)*25)))</f>
        <v>1.5045736449192351</v>
      </c>
      <c r="BQ47" s="46">
        <f>IF($C47="TG (17:0/17:1/17:0)D5",('Données brutes POS (Area)'!BP47/('Données brutes POS (Area)'!BP$171)*25),IF($C47="Cer 30:1;O2",('Données brutes POS (Area)'!BP47/('Données brutes POS (Area)'!BP$28)*25)))</f>
        <v>5.9100916990219554</v>
      </c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</row>
    <row r="48" spans="1:96" s="9" customFormat="1" x14ac:dyDescent="0.25">
      <c r="A48" s="9" t="s">
        <v>27</v>
      </c>
      <c r="B48" s="9" t="s">
        <v>163</v>
      </c>
      <c r="C48" s="9" t="s">
        <v>117</v>
      </c>
      <c r="D48" s="47">
        <f>IF($C48="TG (17:0/17:1/17:0)D5",('Données brutes POS (Area)'!C48/('Données brutes POS (Area)'!C$171)*25),IF($C48="Cer 30:1;O2",('Données brutes POS (Area)'!C48/('Données brutes POS (Area)'!C$28)*25)))</f>
        <v>9.7071569691627363E-2</v>
      </c>
      <c r="E48" s="47">
        <f>IF($C48="TG (17:0/17:1/17:0)D5",('Données brutes POS (Area)'!D48/('Données brutes POS (Area)'!D$171)*25),IF($C48="Cer 30:1;O2",('Données brutes POS (Area)'!D48/('Données brutes POS (Area)'!D$28)*25)))</f>
        <v>0.16940101115361803</v>
      </c>
      <c r="F48" s="47">
        <f>IF($C48="TG (17:0/17:1/17:0)D5",('Données brutes POS (Area)'!E48/('Données brutes POS (Area)'!E$171)*25),IF($C48="Cer 30:1;O2",('Données brutes POS (Area)'!E48/('Données brutes POS (Area)'!E$28)*25)))</f>
        <v>0.97802373122300978</v>
      </c>
      <c r="G48" s="47">
        <f>IF($C48="TG (17:0/17:1/17:0)D5",('Données brutes POS (Area)'!F48/('Données brutes POS (Area)'!F$171)*25),IF($C48="Cer 30:1;O2",('Données brutes POS (Area)'!F48/('Données brutes POS (Area)'!F$28)*25)))</f>
        <v>0.45796911099660087</v>
      </c>
      <c r="H48" s="47">
        <f>IF($C48="TG (17:0/17:1/17:0)D5",('Données brutes POS (Area)'!G48/('Données brutes POS (Area)'!G$171)*25),IF($C48="Cer 30:1;O2",('Données brutes POS (Area)'!G48/('Données brutes POS (Area)'!G$28)*25)))</f>
        <v>0.53116538762108467</v>
      </c>
      <c r="I48" s="47">
        <f>IF($C48="TG (17:0/17:1/17:0)D5",('Données brutes POS (Area)'!H48/('Données brutes POS (Area)'!H$171)*25),IF($C48="Cer 30:1;O2",('Données brutes POS (Area)'!H48/('Données brutes POS (Area)'!H$28)*25)))</f>
        <v>0.93292866391967277</v>
      </c>
      <c r="J48" s="47">
        <f>IF($C48="TG (17:0/17:1/17:0)D5",('Données brutes POS (Area)'!I48/('Données brutes POS (Area)'!I$171)*25),IF($C48="Cer 30:1;O2",('Données brutes POS (Area)'!I48/('Données brutes POS (Area)'!I$28)*25)))</f>
        <v>0.13403954009661664</v>
      </c>
      <c r="K48" s="47">
        <f>IF($C48="TG (17:0/17:1/17:0)D5",('Données brutes POS (Area)'!J48/('Données brutes POS (Area)'!J$171)*25),IF($C48="Cer 30:1;O2",('Données brutes POS (Area)'!J48/('Données brutes POS (Area)'!J$28)*25)))</f>
        <v>0.37504238760249142</v>
      </c>
      <c r="L48" s="47">
        <f>IF($C48="TG (17:0/17:1/17:0)D5",('Données brutes POS (Area)'!K48/('Données brutes POS (Area)'!K$171)*25),IF($C48="Cer 30:1;O2",('Données brutes POS (Area)'!K48/('Données brutes POS (Area)'!K$28)*25)))</f>
        <v>0.14495644904135549</v>
      </c>
      <c r="M48" s="47">
        <f>IF($C48="TG (17:0/17:1/17:0)D5",('Données brutes POS (Area)'!L48/('Données brutes POS (Area)'!L$171)*25),IF($C48="Cer 30:1;O2",('Données brutes POS (Area)'!L48/('Données brutes POS (Area)'!L$28)*25)))</f>
        <v>0.33404260593545237</v>
      </c>
      <c r="N48" s="47">
        <f>IF($C48="TG (17:0/17:1/17:0)D5",('Données brutes POS (Area)'!M48/('Données brutes POS (Area)'!M$171)*25),IF($C48="Cer 30:1;O2",('Données brutes POS (Area)'!M48/('Données brutes POS (Area)'!M$28)*25)))</f>
        <v>0.34932607954113537</v>
      </c>
      <c r="O48" s="47">
        <f>IF($C48="TG (17:0/17:1/17:0)D5",('Données brutes POS (Area)'!N48/('Données brutes POS (Area)'!N$171)*25),IF($C48="Cer 30:1;O2",('Données brutes POS (Area)'!N48/('Données brutes POS (Area)'!N$28)*25)))</f>
        <v>0.94040191663936279</v>
      </c>
      <c r="P48" s="47">
        <f>IF($C48="TG (17:0/17:1/17:0)D5",('Données brutes POS (Area)'!O48/('Données brutes POS (Area)'!O$171)*25),IF($C48="Cer 30:1;O2",('Données brutes POS (Area)'!O48/('Données brutes POS (Area)'!O$28)*25)))</f>
        <v>0.35650804840170575</v>
      </c>
      <c r="Q48" s="47">
        <f>IF($C48="TG (17:0/17:1/17:0)D5",('Données brutes POS (Area)'!P48/('Données brutes POS (Area)'!P$171)*25),IF($C48="Cer 30:1;O2",('Données brutes POS (Area)'!P48/('Données brutes POS (Area)'!P$28)*25)))</f>
        <v>0.82311743440886975</v>
      </c>
      <c r="R48" s="47">
        <f>IF($C48="TG (17:0/17:1/17:0)D5",('Données brutes POS (Area)'!Q48/('Données brutes POS (Area)'!Q$171)*25),IF($C48="Cer 30:1;O2",('Données brutes POS (Area)'!Q48/('Données brutes POS (Area)'!Q$28)*25)))</f>
        <v>0.5878326737192705</v>
      </c>
      <c r="S48" s="47">
        <f>IF($C48="TG (17:0/17:1/17:0)D5",('Données brutes POS (Area)'!R48/('Données brutes POS (Area)'!R$171)*25),IF($C48="Cer 30:1;O2",('Données brutes POS (Area)'!R48/('Données brutes POS (Area)'!R$28)*25)))</f>
        <v>0.29091598329463331</v>
      </c>
      <c r="T48" s="47">
        <f>IF($C48="TG (17:0/17:1/17:0)D5",('Données brutes POS (Area)'!S48/('Données brutes POS (Area)'!S$171)*25),IF($C48="Cer 30:1;O2",('Données brutes POS (Area)'!S48/('Données brutes POS (Area)'!S$28)*25)))</f>
        <v>1.4892332281509442</v>
      </c>
      <c r="U48" s="47">
        <f>IF($C48="TG (17:0/17:1/17:0)D5",('Données brutes POS (Area)'!T48/('Données brutes POS (Area)'!T$171)*25),IF($C48="Cer 30:1;O2",('Données brutes POS (Area)'!T48/('Données brutes POS (Area)'!T$28)*25)))</f>
        <v>0.7411479710487856</v>
      </c>
      <c r="V48" s="47">
        <f>IF($C48="TG (17:0/17:1/17:0)D5",('Données brutes POS (Area)'!U48/('Données brutes POS (Area)'!U$171)*25),IF($C48="Cer 30:1;O2",('Données brutes POS (Area)'!U48/('Données brutes POS (Area)'!U$28)*25)))</f>
        <v>0.97853613572802378</v>
      </c>
      <c r="W48" s="47">
        <f>IF($C48="TG (17:0/17:1/17:0)D5",('Données brutes POS (Area)'!V48/('Données brutes POS (Area)'!V$171)*25),IF($C48="Cer 30:1;O2",('Données brutes POS (Area)'!V48/('Données brutes POS (Area)'!V$28)*25)))</f>
        <v>1.1923245386920034</v>
      </c>
      <c r="X48" s="47">
        <f>IF($C48="TG (17:0/17:1/17:0)D5",('Données brutes POS (Area)'!W48/('Données brutes POS (Area)'!W$171)*25),IF($C48="Cer 30:1;O2",('Données brutes POS (Area)'!W48/('Données brutes POS (Area)'!W$28)*25)))</f>
        <v>0.24141015906323851</v>
      </c>
      <c r="Y48" s="47">
        <f>IF($C48="TG (17:0/17:1/17:0)D5",('Données brutes POS (Area)'!X48/('Données brutes POS (Area)'!X$171)*25),IF($C48="Cer 30:1;O2",('Données brutes POS (Area)'!X48/('Données brutes POS (Area)'!X$28)*25)))</f>
        <v>1.0922985090567376</v>
      </c>
      <c r="Z48" s="47">
        <f>IF($C48="TG (17:0/17:1/17:0)D5",('Données brutes POS (Area)'!Y48/('Données brutes POS (Area)'!Y$171)*25),IF($C48="Cer 30:1;O2",('Données brutes POS (Area)'!Y48/('Données brutes POS (Area)'!Y$28)*25)))</f>
        <v>0.26847462925038279</v>
      </c>
      <c r="AA48" s="47">
        <f>IF($C48="TG (17:0/17:1/17:0)D5",('Données brutes POS (Area)'!Z48/('Données brutes POS (Area)'!Z$171)*25),IF($C48="Cer 30:1;O2",('Données brutes POS (Area)'!Z48/('Données brutes POS (Area)'!Z$28)*25)))</f>
        <v>2.362188082376822</v>
      </c>
      <c r="AB48" s="47">
        <f>IF($C48="TG (17:0/17:1/17:0)D5",('Données brutes POS (Area)'!AA48/('Données brutes POS (Area)'!AA$171)*25),IF($C48="Cer 30:1;O2",('Données brutes POS (Area)'!AA48/('Données brutes POS (Area)'!AA$28)*25)))</f>
        <v>0.24221435203460412</v>
      </c>
      <c r="AC48" s="47">
        <f>IF($C48="TG (17:0/17:1/17:0)D5",('Données brutes POS (Area)'!AB48/('Données brutes POS (Area)'!AB$171)*25),IF($C48="Cer 30:1;O2",('Données brutes POS (Area)'!AB48/('Données brutes POS (Area)'!AB$28)*25)))</f>
        <v>1.1179687788995207</v>
      </c>
      <c r="AD48" s="47">
        <f>IF($C48="TG (17:0/17:1/17:0)D5",('Données brutes POS (Area)'!AC48/('Données brutes POS (Area)'!AC$171)*25),IF($C48="Cer 30:1;O2",('Données brutes POS (Area)'!AC48/('Données brutes POS (Area)'!AC$28)*25)))</f>
        <v>0.64409015681969572</v>
      </c>
      <c r="AE48" s="47">
        <f>IF($C48="TG (17:0/17:1/17:0)D5",('Données brutes POS (Area)'!AD48/('Données brutes POS (Area)'!AD$171)*25),IF($C48="Cer 30:1;O2",('Données brutes POS (Area)'!AD48/('Données brutes POS (Area)'!AD$28)*25)))</f>
        <v>7.2473840640536039E-2</v>
      </c>
      <c r="AF48" s="47">
        <f>IF($C48="TG (17:0/17:1/17:0)D5",('Données brutes POS (Area)'!AE48/('Données brutes POS (Area)'!AE$171)*25),IF($C48="Cer 30:1;O2",('Données brutes POS (Area)'!AE48/('Données brutes POS (Area)'!AE$28)*25)))</f>
        <v>5.9616977566254024</v>
      </c>
      <c r="AG48" s="47">
        <f>IF($C48="TG (17:0/17:1/17:0)D5",('Données brutes POS (Area)'!AF48/('Données brutes POS (Area)'!AF$171)*25),IF($C48="Cer 30:1;O2",('Données brutes POS (Area)'!AF48/('Données brutes POS (Area)'!AF$28)*25)))</f>
        <v>0.22151172864964172</v>
      </c>
      <c r="AH48" s="47">
        <f>IF($C48="TG (17:0/17:1/17:0)D5",('Données brutes POS (Area)'!AG48/('Données brutes POS (Area)'!AG$171)*25),IF($C48="Cer 30:1;O2",('Données brutes POS (Area)'!AG48/('Données brutes POS (Area)'!AG$28)*25)))</f>
        <v>2.5684330163163911</v>
      </c>
      <c r="AI48" s="47">
        <f>IF($C48="TG (17:0/17:1/17:0)D5",('Données brutes POS (Area)'!AH48/('Données brutes POS (Area)'!AH$171)*25),IF($C48="Cer 30:1;O2",('Données brutes POS (Area)'!AH48/('Données brutes POS (Area)'!AH$28)*25)))</f>
        <v>0.42837937030844925</v>
      </c>
      <c r="AJ48" s="47">
        <f>IF($C48="TG (17:0/17:1/17:0)D5",('Données brutes POS (Area)'!AI48/('Données brutes POS (Area)'!AI$171)*25),IF($C48="Cer 30:1;O2",('Données brutes POS (Area)'!AI48/('Données brutes POS (Area)'!AI$28)*25)))</f>
        <v>1.4653756361370085</v>
      </c>
      <c r="AK48" s="47">
        <f>IF($C48="TG (17:0/17:1/17:0)D5",('Données brutes POS (Area)'!AJ48/('Données brutes POS (Area)'!AJ$171)*25),IF($C48="Cer 30:1;O2",('Données brutes POS (Area)'!AJ48/('Données brutes POS (Area)'!AJ$28)*25)))</f>
        <v>0.34485429961992992</v>
      </c>
      <c r="AL48" s="47">
        <f>IF($C48="TG (17:0/17:1/17:0)D5",('Données brutes POS (Area)'!AK48/('Données brutes POS (Area)'!AK$171)*25),IF($C48="Cer 30:1;O2",('Données brutes POS (Area)'!AK48/('Données brutes POS (Area)'!AK$28)*25)))</f>
        <v>6.1546864194129539E-2</v>
      </c>
      <c r="AM48" s="47">
        <f>IF($C48="TG (17:0/17:1/17:0)D5",('Données brutes POS (Area)'!AL48/('Données brutes POS (Area)'!AL$171)*25),IF($C48="Cer 30:1;O2",('Données brutes POS (Area)'!AL48/('Données brutes POS (Area)'!AL$28)*25)))</f>
        <v>0.66366007541672123</v>
      </c>
      <c r="AN48" s="47">
        <f>IF($C48="TG (17:0/17:1/17:0)D5",('Données brutes POS (Area)'!AM48/('Données brutes POS (Area)'!AM$171)*25),IF($C48="Cer 30:1;O2",('Données brutes POS (Area)'!AM48/('Données brutes POS (Area)'!AM$28)*25)))</f>
        <v>0.31652370068942715</v>
      </c>
      <c r="AO48" s="47">
        <f>IF($C48="TG (17:0/17:1/17:0)D5",('Données brutes POS (Area)'!AN48/('Données brutes POS (Area)'!AN$171)*25),IF($C48="Cer 30:1;O2",('Données brutes POS (Area)'!AN48/('Données brutes POS (Area)'!AN$28)*25)))</f>
        <v>0.18852579216829815</v>
      </c>
      <c r="AP48" s="47">
        <f>IF($C48="TG (17:0/17:1/17:0)D5",('Données brutes POS (Area)'!AO48/('Données brutes POS (Area)'!AO$171)*25),IF($C48="Cer 30:1;O2",('Données brutes POS (Area)'!AO48/('Données brutes POS (Area)'!AO$28)*25)))</f>
        <v>0.75981305565424873</v>
      </c>
      <c r="AQ48" s="47">
        <f>IF($C48="TG (17:0/17:1/17:0)D5",('Données brutes POS (Area)'!AP48/('Données brutes POS (Area)'!AP$171)*25),IF($C48="Cer 30:1;O2",('Données brutes POS (Area)'!AP48/('Données brutes POS (Area)'!AP$28)*25)))</f>
        <v>0.33171006119595647</v>
      </c>
      <c r="AR48" s="43" t="s">
        <v>326</v>
      </c>
      <c r="AS48" s="47">
        <f>IF($C48="TG (17:0/17:1/17:0)D5",('Données brutes POS (Area)'!AR48/('Données brutes POS (Area)'!AR$171)*25),IF($C48="Cer 30:1;O2",('Données brutes POS (Area)'!AR48/('Données brutes POS (Area)'!AR$28)*25)))</f>
        <v>2.1745503191055779</v>
      </c>
      <c r="AT48" s="47">
        <f>IF($C48="TG (17:0/17:1/17:0)D5",('Données brutes POS (Area)'!AS48/('Données brutes POS (Area)'!AS$171)*25),IF($C48="Cer 30:1;O2",('Données brutes POS (Area)'!AS48/('Données brutes POS (Area)'!AS$28)*25)))</f>
        <v>0.16294000301550665</v>
      </c>
      <c r="AU48" s="47">
        <f>IF($C48="TG (17:0/17:1/17:0)D5",('Données brutes POS (Area)'!AT48/('Données brutes POS (Area)'!AT$171)*25),IF($C48="Cer 30:1;O2",('Données brutes POS (Area)'!AT48/('Données brutes POS (Area)'!AT$28)*25)))</f>
        <v>0.44020932395930479</v>
      </c>
      <c r="AV48" s="47">
        <f>IF($C48="TG (17:0/17:1/17:0)D5",('Données brutes POS (Area)'!AU48/('Données brutes POS (Area)'!AU$171)*25),IF($C48="Cer 30:1;O2",('Données brutes POS (Area)'!AU48/('Données brutes POS (Area)'!AU$28)*25)))</f>
        <v>0.13603750925101152</v>
      </c>
      <c r="AW48" s="47">
        <f>IF($C48="TG (17:0/17:1/17:0)D5",('Données brutes POS (Area)'!AV48/('Données brutes POS (Area)'!AV$171)*25),IF($C48="Cer 30:1;O2",('Données brutes POS (Area)'!AV48/('Données brutes POS (Area)'!AV$28)*25)))</f>
        <v>0.40805602733337448</v>
      </c>
      <c r="AX48" s="47">
        <f>IF($C48="TG (17:0/17:1/17:0)D5",('Données brutes POS (Area)'!AW48/('Données brutes POS (Area)'!AW$171)*25),IF($C48="Cer 30:1;O2",('Données brutes POS (Area)'!AW48/('Données brutes POS (Area)'!AW$28)*25)))</f>
        <v>0.33792282133748208</v>
      </c>
      <c r="AY48" s="47">
        <f>IF($C48="TG (17:0/17:1/17:0)D5",('Données brutes POS (Area)'!AX48/('Données brutes POS (Area)'!AX$171)*25),IF($C48="Cer 30:1;O2",('Données brutes POS (Area)'!AX48/('Données brutes POS (Area)'!AX$28)*25)))</f>
        <v>0.26916219835038707</v>
      </c>
      <c r="AZ48" s="43" t="s">
        <v>326</v>
      </c>
      <c r="BA48" s="47">
        <f>IF($C48="TG (17:0/17:1/17:0)D5",('Données brutes POS (Area)'!AZ48/('Données brutes POS (Area)'!AZ$171)*25),IF($C48="Cer 30:1;O2",('Données brutes POS (Area)'!AZ48/('Données brutes POS (Area)'!AZ$28)*25)))</f>
        <v>0.1463151428511848</v>
      </c>
      <c r="BB48" s="47">
        <f>IF($C48="TG (17:0/17:1/17:0)D5",('Données brutes POS (Area)'!BA48/('Données brutes POS (Area)'!BA$171)*25),IF($C48="Cer 30:1;O2",('Données brutes POS (Area)'!BA48/('Données brutes POS (Area)'!BA$28)*25)))</f>
        <v>0.43658667176782695</v>
      </c>
      <c r="BC48" s="47">
        <f>IF($C48="TG (17:0/17:1/17:0)D5",('Données brutes POS (Area)'!BB48/('Données brutes POS (Area)'!BB$171)*25),IF($C48="Cer 30:1;O2",('Données brutes POS (Area)'!BB48/('Données brutes POS (Area)'!BB$28)*25)))</f>
        <v>1.3362353627012231</v>
      </c>
      <c r="BD48" s="47">
        <f>IF($C48="TG (17:0/17:1/17:0)D5",('Données brutes POS (Area)'!BC48/('Données brutes POS (Area)'!BC$171)*25),IF($C48="Cer 30:1;O2",('Données brutes POS (Area)'!BC48/('Données brutes POS (Area)'!BC$28)*25)))</f>
        <v>0.27223786164774333</v>
      </c>
      <c r="BE48" s="47">
        <f>IF($C48="TG (17:0/17:1/17:0)D5",('Données brutes POS (Area)'!BD48/('Données brutes POS (Area)'!BD$171)*25),IF($C48="Cer 30:1;O2",('Données brutes POS (Area)'!BD48/('Données brutes POS (Area)'!BD$28)*25)))</f>
        <v>0.62262189528579515</v>
      </c>
      <c r="BF48" s="47">
        <f>IF($C48="TG (17:0/17:1/17:0)D5",('Données brutes POS (Area)'!BE48/('Données brutes POS (Area)'!BE$171)*25),IF($C48="Cer 30:1;O2",('Données brutes POS (Area)'!BE48/('Données brutes POS (Area)'!BE$28)*25)))</f>
        <v>0.37547238558048723</v>
      </c>
      <c r="BG48" s="47">
        <f>IF($C48="TG (17:0/17:1/17:0)D5",('Données brutes POS (Area)'!BF48/('Données brutes POS (Area)'!BF$171)*25),IF($C48="Cer 30:1;O2",('Données brutes POS (Area)'!BF48/('Données brutes POS (Area)'!BF$28)*25)))</f>
        <v>8.1827225776249124E-2</v>
      </c>
      <c r="BH48" s="47">
        <f>IF($C48="TG (17:0/17:1/17:0)D5",('Données brutes POS (Area)'!BG48/('Données brutes POS (Area)'!BG$171)*25),IF($C48="Cer 30:1;O2",('Données brutes POS (Area)'!BG48/('Données brutes POS (Area)'!BG$28)*25)))</f>
        <v>0.54085510111646984</v>
      </c>
      <c r="BI48" s="47">
        <f>IF($C48="TG (17:0/17:1/17:0)D5",('Données brutes POS (Area)'!BH48/('Données brutes POS (Area)'!BH$171)*25),IF($C48="Cer 30:1;O2",('Données brutes POS (Area)'!BH48/('Données brutes POS (Area)'!BH$28)*25)))</f>
        <v>0.22478197577520784</v>
      </c>
      <c r="BJ48" s="47">
        <f>IF($C48="TG (17:0/17:1/17:0)D5",('Données brutes POS (Area)'!BI48/('Données brutes POS (Area)'!BI$171)*25),IF($C48="Cer 30:1;O2",('Données brutes POS (Area)'!BI48/('Données brutes POS (Area)'!BI$28)*25)))</f>
        <v>1.1388439981467788</v>
      </c>
      <c r="BK48" s="47">
        <f>IF($C48="TG (17:0/17:1/17:0)D5",('Données brutes POS (Area)'!BJ48/('Données brutes POS (Area)'!BJ$171)*25),IF($C48="Cer 30:1;O2",('Données brutes POS (Area)'!BJ48/('Données brutes POS (Area)'!BJ$28)*25)))</f>
        <v>0.77675988821387543</v>
      </c>
      <c r="BL48" s="47">
        <f>IF($C48="TG (17:0/17:1/17:0)D5",('Données brutes POS (Area)'!BK48/('Données brutes POS (Area)'!BK$171)*25),IF($C48="Cer 30:1;O2",('Données brutes POS (Area)'!BK48/('Données brutes POS (Area)'!BK$28)*25)))</f>
        <v>0.24407827528823531</v>
      </c>
      <c r="BM48" s="47">
        <f>IF($C48="TG (17:0/17:1/17:0)D5",('Données brutes POS (Area)'!BL48/('Données brutes POS (Area)'!BL$171)*25),IF($C48="Cer 30:1;O2",('Données brutes POS (Area)'!BL48/('Données brutes POS (Area)'!BL$28)*25)))</f>
        <v>0.98806798877201174</v>
      </c>
      <c r="BN48" s="47">
        <f>IF($C48="TG (17:0/17:1/17:0)D5",('Données brutes POS (Area)'!BM48/('Données brutes POS (Area)'!BM$171)*25),IF($C48="Cer 30:1;O2",('Données brutes POS (Area)'!BM48/('Données brutes POS (Area)'!BM$28)*25)))</f>
        <v>1.9757910365705424</v>
      </c>
      <c r="BO48" s="47">
        <f>IF($C48="TG (17:0/17:1/17:0)D5",('Données brutes POS (Area)'!BN48/('Données brutes POS (Area)'!BN$171)*25),IF($C48="Cer 30:1;O2",('Données brutes POS (Area)'!BN48/('Données brutes POS (Area)'!BN$28)*25)))</f>
        <v>0.15070357995220302</v>
      </c>
      <c r="BP48" s="47">
        <f>IF($C48="TG (17:0/17:1/17:0)D5",('Données brutes POS (Area)'!BO48/('Données brutes POS (Area)'!BO$171)*25),IF($C48="Cer 30:1;O2",('Données brutes POS (Area)'!BO48/('Données brutes POS (Area)'!BO$28)*25)))</f>
        <v>0.18639691277566647</v>
      </c>
      <c r="BQ48" s="47">
        <f>IF($C48="TG (17:0/17:1/17:0)D5",('Données brutes POS (Area)'!BP48/('Données brutes POS (Area)'!BP$171)*25),IF($C48="Cer 30:1;O2",('Données brutes POS (Area)'!BP48/('Données brutes POS (Area)'!BP$28)*25)))</f>
        <v>0.63387373452391582</v>
      </c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</row>
    <row r="49" spans="1:96" s="11" customFormat="1" x14ac:dyDescent="0.25">
      <c r="A49" s="11" t="s">
        <v>27</v>
      </c>
      <c r="B49" s="11" t="s">
        <v>164</v>
      </c>
      <c r="C49" s="11" t="s">
        <v>117</v>
      </c>
      <c r="D49" s="46">
        <f>IF($C49="TG (17:0/17:1/17:0)D5",('Données brutes POS (Area)'!C49/('Données brutes POS (Area)'!C$171)*25),IF($C49="Cer 30:1;O2",('Données brutes POS (Area)'!C49/('Données brutes POS (Area)'!C$28)*25)))</f>
        <v>0.31484658768397972</v>
      </c>
      <c r="E49" s="46">
        <f>IF($C49="TG (17:0/17:1/17:0)D5",('Données brutes POS (Area)'!D49/('Données brutes POS (Area)'!D$171)*25),IF($C49="Cer 30:1;O2",('Données brutes POS (Area)'!D49/('Données brutes POS (Area)'!D$28)*25)))</f>
        <v>1.0993872767322661</v>
      </c>
      <c r="F49" s="46">
        <f>IF($C49="TG (17:0/17:1/17:0)D5",('Données brutes POS (Area)'!E49/('Données brutes POS (Area)'!E$171)*25),IF($C49="Cer 30:1;O2",('Données brutes POS (Area)'!E49/('Données brutes POS (Area)'!E$28)*25)))</f>
        <v>2.5748915705495028</v>
      </c>
      <c r="G49" s="46">
        <f>IF($C49="TG (17:0/17:1/17:0)D5",('Données brutes POS (Area)'!F49/('Données brutes POS (Area)'!F$171)*25),IF($C49="Cer 30:1;O2",('Données brutes POS (Area)'!F49/('Données brutes POS (Area)'!F$28)*25)))</f>
        <v>0.55656434391258081</v>
      </c>
      <c r="H49" s="46">
        <f>IF($C49="TG (17:0/17:1/17:0)D5",('Données brutes POS (Area)'!G49/('Données brutes POS (Area)'!G$171)*25),IF($C49="Cer 30:1;O2",('Données brutes POS (Area)'!G49/('Données brutes POS (Area)'!G$28)*25)))</f>
        <v>1.1793748679891443</v>
      </c>
      <c r="I49" s="46">
        <f>IF($C49="TG (17:0/17:1/17:0)D5",('Données brutes POS (Area)'!H49/('Données brutes POS (Area)'!H$171)*25),IF($C49="Cer 30:1;O2",('Données brutes POS (Area)'!H49/('Données brutes POS (Area)'!H$28)*25)))</f>
        <v>1.8957129982584184</v>
      </c>
      <c r="J49" s="46">
        <f>IF($C49="TG (17:0/17:1/17:0)D5",('Données brutes POS (Area)'!I49/('Données brutes POS (Area)'!I$171)*25),IF($C49="Cer 30:1;O2",('Données brutes POS (Area)'!I49/('Données brutes POS (Area)'!I$28)*25)))</f>
        <v>0.30135813864705763</v>
      </c>
      <c r="K49" s="46">
        <f>IF($C49="TG (17:0/17:1/17:0)D5",('Données brutes POS (Area)'!J49/('Données brutes POS (Area)'!J$171)*25),IF($C49="Cer 30:1;O2",('Données brutes POS (Area)'!J49/('Données brutes POS (Area)'!J$28)*25)))</f>
        <v>1.1814990999900434</v>
      </c>
      <c r="L49" s="46">
        <f>IF($C49="TG (17:0/17:1/17:0)D5",('Données brutes POS (Area)'!K49/('Données brutes POS (Area)'!K$171)*25),IF($C49="Cer 30:1;O2",('Données brutes POS (Area)'!K49/('Données brutes POS (Area)'!K$28)*25)))</f>
        <v>0.70430347265246485</v>
      </c>
      <c r="M49" s="46">
        <f>IF($C49="TG (17:0/17:1/17:0)D5",('Données brutes POS (Area)'!L49/('Données brutes POS (Area)'!L$171)*25),IF($C49="Cer 30:1;O2",('Données brutes POS (Area)'!L49/('Données brutes POS (Area)'!L$28)*25)))</f>
        <v>0.81634428575217033</v>
      </c>
      <c r="N49" s="46">
        <f>IF($C49="TG (17:0/17:1/17:0)D5",('Données brutes POS (Area)'!M49/('Données brutes POS (Area)'!M$171)*25),IF($C49="Cer 30:1;O2",('Données brutes POS (Area)'!M49/('Données brutes POS (Area)'!M$28)*25)))</f>
        <v>0.77471564796736481</v>
      </c>
      <c r="O49" s="46">
        <f>IF($C49="TG (17:0/17:1/17:0)D5",('Données brutes POS (Area)'!N49/('Données brutes POS (Area)'!N$171)*25),IF($C49="Cer 30:1;O2",('Données brutes POS (Area)'!N49/('Données brutes POS (Area)'!N$28)*25)))</f>
        <v>1.2306212393489271</v>
      </c>
      <c r="P49" s="46">
        <f>IF($C49="TG (17:0/17:1/17:0)D5",('Données brutes POS (Area)'!O49/('Données brutes POS (Area)'!O$171)*25),IF($C49="Cer 30:1;O2",('Données brutes POS (Area)'!O49/('Données brutes POS (Area)'!O$28)*25)))</f>
        <v>1.2851139572366554</v>
      </c>
      <c r="Q49" s="46">
        <f>IF($C49="TG (17:0/17:1/17:0)D5",('Données brutes POS (Area)'!P49/('Données brutes POS (Area)'!P$171)*25),IF($C49="Cer 30:1;O2",('Données brutes POS (Area)'!P49/('Données brutes POS (Area)'!P$28)*25)))</f>
        <v>2.8916301425654956</v>
      </c>
      <c r="R49" s="46">
        <f>IF($C49="TG (17:0/17:1/17:0)D5",('Données brutes POS (Area)'!Q49/('Données brutes POS (Area)'!Q$171)*25),IF($C49="Cer 30:1;O2",('Données brutes POS (Area)'!Q49/('Données brutes POS (Area)'!Q$28)*25)))</f>
        <v>1.5975384916510114</v>
      </c>
      <c r="S49" s="46">
        <f>IF($C49="TG (17:0/17:1/17:0)D5",('Données brutes POS (Area)'!R49/('Données brutes POS (Area)'!R$171)*25),IF($C49="Cer 30:1;O2",('Données brutes POS (Area)'!R49/('Données brutes POS (Area)'!R$28)*25)))</f>
        <v>1.4306510597247994</v>
      </c>
      <c r="T49" s="46">
        <f>IF($C49="TG (17:0/17:1/17:0)D5",('Données brutes POS (Area)'!S49/('Données brutes POS (Area)'!S$171)*25),IF($C49="Cer 30:1;O2",('Données brutes POS (Area)'!S49/('Données brutes POS (Area)'!S$28)*25)))</f>
        <v>2.8686486191619416</v>
      </c>
      <c r="U49" s="46">
        <f>IF($C49="TG (17:0/17:1/17:0)D5",('Données brutes POS (Area)'!T49/('Données brutes POS (Area)'!T$171)*25),IF($C49="Cer 30:1;O2",('Données brutes POS (Area)'!T49/('Données brutes POS (Area)'!T$28)*25)))</f>
        <v>1.9030260986773893</v>
      </c>
      <c r="V49" s="46">
        <f>IF($C49="TG (17:0/17:1/17:0)D5",('Données brutes POS (Area)'!U49/('Données brutes POS (Area)'!U$171)*25),IF($C49="Cer 30:1;O2",('Données brutes POS (Area)'!U49/('Données brutes POS (Area)'!U$28)*25)))</f>
        <v>2.1093996917723365</v>
      </c>
      <c r="W49" s="46">
        <f>IF($C49="TG (17:0/17:1/17:0)D5",('Données brutes POS (Area)'!V49/('Données brutes POS (Area)'!V$171)*25),IF($C49="Cer 30:1;O2",('Données brutes POS (Area)'!V49/('Données brutes POS (Area)'!V$28)*25)))</f>
        <v>1.9730174365016415</v>
      </c>
      <c r="X49" s="46">
        <f>IF($C49="TG (17:0/17:1/17:0)D5",('Données brutes POS (Area)'!W49/('Données brutes POS (Area)'!W$171)*25),IF($C49="Cer 30:1;O2",('Données brutes POS (Area)'!W49/('Données brutes POS (Area)'!W$28)*25)))</f>
        <v>1.1888209973156876</v>
      </c>
      <c r="Y49" s="46">
        <f>IF($C49="TG (17:0/17:1/17:0)D5",('Données brutes POS (Area)'!X49/('Données brutes POS (Area)'!X$171)*25),IF($C49="Cer 30:1;O2",('Données brutes POS (Area)'!X49/('Données brutes POS (Area)'!X$28)*25)))</f>
        <v>1.152989591161006</v>
      </c>
      <c r="Z49" s="46">
        <f>IF($C49="TG (17:0/17:1/17:0)D5",('Données brutes POS (Area)'!Y49/('Données brutes POS (Area)'!Y$171)*25),IF($C49="Cer 30:1;O2",('Données brutes POS (Area)'!Y49/('Données brutes POS (Area)'!Y$28)*25)))</f>
        <v>1.1993092714901217</v>
      </c>
      <c r="AA49" s="46">
        <f>IF($C49="TG (17:0/17:1/17:0)D5",('Données brutes POS (Area)'!Z49/('Données brutes POS (Area)'!Z$171)*25),IF($C49="Cer 30:1;O2",('Données brutes POS (Area)'!Z49/('Données brutes POS (Area)'!Z$28)*25)))</f>
        <v>1.3416870093447819</v>
      </c>
      <c r="AB49" s="46">
        <f>IF($C49="TG (17:0/17:1/17:0)D5",('Données brutes POS (Area)'!AA49/('Données brutes POS (Area)'!AA$171)*25),IF($C49="Cer 30:1;O2",('Données brutes POS (Area)'!AA49/('Données brutes POS (Area)'!AA$28)*25)))</f>
        <v>0.48952411001706858</v>
      </c>
      <c r="AC49" s="46">
        <f>IF($C49="TG (17:0/17:1/17:0)D5",('Données brutes POS (Area)'!AB49/('Données brutes POS (Area)'!AB$171)*25),IF($C49="Cer 30:1;O2",('Données brutes POS (Area)'!AB49/('Données brutes POS (Area)'!AB$28)*25)))</f>
        <v>0.74521789600562172</v>
      </c>
      <c r="AD49" s="46">
        <f>IF($C49="TG (17:0/17:1/17:0)D5",('Données brutes POS (Area)'!AC49/('Données brutes POS (Area)'!AC$171)*25),IF($C49="Cer 30:1;O2",('Données brutes POS (Area)'!AC49/('Données brutes POS (Area)'!AC$28)*25)))</f>
        <v>1.3738412402900795</v>
      </c>
      <c r="AE49" s="46">
        <f>IF($C49="TG (17:0/17:1/17:0)D5",('Données brutes POS (Area)'!AD49/('Données brutes POS (Area)'!AD$171)*25),IF($C49="Cer 30:1;O2",('Données brutes POS (Area)'!AD49/('Données brutes POS (Area)'!AD$28)*25)))</f>
        <v>0.18955237708760675</v>
      </c>
      <c r="AF49" s="46">
        <f>IF($C49="TG (17:0/17:1/17:0)D5",('Données brutes POS (Area)'!AE49/('Données brutes POS (Area)'!AE$171)*25),IF($C49="Cer 30:1;O2",('Données brutes POS (Area)'!AE49/('Données brutes POS (Area)'!AE$28)*25)))</f>
        <v>2.5604796311350935</v>
      </c>
      <c r="AG49" s="46">
        <f>IF($C49="TG (17:0/17:1/17:0)D5",('Données brutes POS (Area)'!AF49/('Données brutes POS (Area)'!AF$171)*25),IF($C49="Cer 30:1;O2",('Données brutes POS (Area)'!AF49/('Données brutes POS (Area)'!AF$28)*25)))</f>
        <v>1.0033630316250073</v>
      </c>
      <c r="AH49" s="46">
        <f>IF($C49="TG (17:0/17:1/17:0)D5",('Données brutes POS (Area)'!AG49/('Données brutes POS (Area)'!AG$171)*25),IF($C49="Cer 30:1;O2",('Données brutes POS (Area)'!AG49/('Données brutes POS (Area)'!AG$28)*25)))</f>
        <v>3.2482408623146886</v>
      </c>
      <c r="AI49" s="46">
        <f>IF($C49="TG (17:0/17:1/17:0)D5",('Données brutes POS (Area)'!AH49/('Données brutes POS (Area)'!AH$171)*25),IF($C49="Cer 30:1;O2",('Données brutes POS (Area)'!AH49/('Données brutes POS (Area)'!AH$28)*25)))</f>
        <v>1.7508113393967042</v>
      </c>
      <c r="AJ49" s="46">
        <f>IF($C49="TG (17:0/17:1/17:0)D5",('Données brutes POS (Area)'!AI49/('Données brutes POS (Area)'!AI$171)*25),IF($C49="Cer 30:1;O2",('Données brutes POS (Area)'!AI49/('Données brutes POS (Area)'!AI$28)*25)))</f>
        <v>3.2481468154781861</v>
      </c>
      <c r="AK49" s="46">
        <f>IF($C49="TG (17:0/17:1/17:0)D5",('Données brutes POS (Area)'!AJ49/('Données brutes POS (Area)'!AJ$171)*25),IF($C49="Cer 30:1;O2",('Données brutes POS (Area)'!AJ49/('Données brutes POS (Area)'!AJ$28)*25)))</f>
        <v>1.770197895036113</v>
      </c>
      <c r="AL49" s="46">
        <f>IF($C49="TG (17:0/17:1/17:0)D5",('Données brutes POS (Area)'!AK49/('Données brutes POS (Area)'!AK$171)*25),IF($C49="Cer 30:1;O2",('Données brutes POS (Area)'!AK49/('Données brutes POS (Area)'!AK$28)*25)))</f>
        <v>0.96994718488257492</v>
      </c>
      <c r="AM49" s="46">
        <f>IF($C49="TG (17:0/17:1/17:0)D5",('Données brutes POS (Area)'!AL49/('Données brutes POS (Area)'!AL$171)*25),IF($C49="Cer 30:1;O2",('Données brutes POS (Area)'!AL49/('Données brutes POS (Area)'!AL$28)*25)))</f>
        <v>0.64196522906774023</v>
      </c>
      <c r="AN49" s="46">
        <f>IF($C49="TG (17:0/17:1/17:0)D5",('Données brutes POS (Area)'!AM49/('Données brutes POS (Area)'!AM$171)*25),IF($C49="Cer 30:1;O2",('Données brutes POS (Area)'!AM49/('Données brutes POS (Area)'!AM$28)*25)))</f>
        <v>1.4673219656649621</v>
      </c>
      <c r="AO49" s="46">
        <f>IF($C49="TG (17:0/17:1/17:0)D5",('Données brutes POS (Area)'!AN49/('Données brutes POS (Area)'!AN$171)*25),IF($C49="Cer 30:1;O2",('Données brutes POS (Area)'!AN49/('Données brutes POS (Area)'!AN$28)*25)))</f>
        <v>1.3190558813353839</v>
      </c>
      <c r="AP49" s="46">
        <f>IF($C49="TG (17:0/17:1/17:0)D5",('Données brutes POS (Area)'!AO49/('Données brutes POS (Area)'!AO$171)*25),IF($C49="Cer 30:1;O2",('Données brutes POS (Area)'!AO49/('Données brutes POS (Area)'!AO$28)*25)))</f>
        <v>2.5484571483945238</v>
      </c>
      <c r="AQ49" s="46">
        <f>IF($C49="TG (17:0/17:1/17:0)D5",('Données brutes POS (Area)'!AP49/('Données brutes POS (Area)'!AP$171)*25),IF($C49="Cer 30:1;O2",('Données brutes POS (Area)'!AP49/('Données brutes POS (Area)'!AP$28)*25)))</f>
        <v>0.9015609542463745</v>
      </c>
      <c r="AR49" s="46">
        <f>IF($C49="TG (17:0/17:1/17:0)D5",('Données brutes POS (Area)'!AQ49/('Données brutes POS (Area)'!AQ$171)*25),IF($C49="Cer 30:1;O2",('Données brutes POS (Area)'!AQ49/('Données brutes POS (Area)'!AQ$28)*25)))</f>
        <v>0.55792151007026425</v>
      </c>
      <c r="AS49" s="46">
        <f>IF($C49="TG (17:0/17:1/17:0)D5",('Données brutes POS (Area)'!AR49/('Données brutes POS (Area)'!AR$171)*25),IF($C49="Cer 30:1;O2",('Données brutes POS (Area)'!AR49/('Données brutes POS (Area)'!AR$28)*25)))</f>
        <v>2.148299320796323</v>
      </c>
      <c r="AT49" s="46">
        <f>IF($C49="TG (17:0/17:1/17:0)D5",('Données brutes POS (Area)'!AS49/('Données brutes POS (Area)'!AS$171)*25),IF($C49="Cer 30:1;O2",('Données brutes POS (Area)'!AS49/('Données brutes POS (Area)'!AS$28)*25)))</f>
        <v>0.81801295508054872</v>
      </c>
      <c r="AU49" s="46">
        <f>IF($C49="TG (17:0/17:1/17:0)D5",('Données brutes POS (Area)'!AT49/('Données brutes POS (Area)'!AT$171)*25),IF($C49="Cer 30:1;O2",('Données brutes POS (Area)'!AT49/('Données brutes POS (Area)'!AT$28)*25)))</f>
        <v>1.3999041453312411</v>
      </c>
      <c r="AV49" s="46">
        <f>IF($C49="TG (17:0/17:1/17:0)D5",('Données brutes POS (Area)'!AU49/('Données brutes POS (Area)'!AU$171)*25),IF($C49="Cer 30:1;O2",('Données brutes POS (Area)'!AU49/('Données brutes POS (Area)'!AU$28)*25)))</f>
        <v>0.37589045536185145</v>
      </c>
      <c r="AW49" s="46">
        <f>IF($C49="TG (17:0/17:1/17:0)D5",('Données brutes POS (Area)'!AV49/('Données brutes POS (Area)'!AV$171)*25),IF($C49="Cer 30:1;O2",('Données brutes POS (Area)'!AV49/('Données brutes POS (Area)'!AV$28)*25)))</f>
        <v>0.68370590775519613</v>
      </c>
      <c r="AX49" s="46">
        <f>IF($C49="TG (17:0/17:1/17:0)D5",('Données brutes POS (Area)'!AW49/('Données brutes POS (Area)'!AW$171)*25),IF($C49="Cer 30:1;O2",('Données brutes POS (Area)'!AW49/('Données brutes POS (Area)'!AW$28)*25)))</f>
        <v>0.132461314935585</v>
      </c>
      <c r="AY49" s="46">
        <f>IF($C49="TG (17:0/17:1/17:0)D5",('Données brutes POS (Area)'!AX49/('Données brutes POS (Area)'!AX$171)*25),IF($C49="Cer 30:1;O2",('Données brutes POS (Area)'!AX49/('Données brutes POS (Area)'!AX$28)*25)))</f>
        <v>0.71277677002869511</v>
      </c>
      <c r="AZ49" s="46">
        <f>IF($C49="TG (17:0/17:1/17:0)D5",('Données brutes POS (Area)'!AY49/('Données brutes POS (Area)'!AY$171)*25),IF($C49="Cer 30:1;O2",('Données brutes POS (Area)'!AY49/('Données brutes POS (Area)'!AY$28)*25)))</f>
        <v>0.76106310918247233</v>
      </c>
      <c r="BA49" s="46">
        <f>IF($C49="TG (17:0/17:1/17:0)D5",('Données brutes POS (Area)'!AZ49/('Données brutes POS (Area)'!AZ$171)*25),IF($C49="Cer 30:1;O2",('Données brutes POS (Area)'!AZ49/('Données brutes POS (Area)'!AZ$28)*25)))</f>
        <v>1.0717300610103884</v>
      </c>
      <c r="BB49" s="46">
        <f>IF($C49="TG (17:0/17:1/17:0)D5",('Données brutes POS (Area)'!BA49/('Données brutes POS (Area)'!BA$171)*25),IF($C49="Cer 30:1;O2",('Données brutes POS (Area)'!BA49/('Données brutes POS (Area)'!BA$28)*25)))</f>
        <v>1.2507278901550039</v>
      </c>
      <c r="BC49" s="46">
        <f>IF($C49="TG (17:0/17:1/17:0)D5",('Données brutes POS (Area)'!BB49/('Données brutes POS (Area)'!BB$171)*25),IF($C49="Cer 30:1;O2",('Données brutes POS (Area)'!BB49/('Données brutes POS (Area)'!BB$28)*25)))</f>
        <v>2.1949338561446465</v>
      </c>
      <c r="BD49" s="46">
        <f>IF($C49="TG (17:0/17:1/17:0)D5",('Données brutes POS (Area)'!BC49/('Données brutes POS (Area)'!BC$171)*25),IF($C49="Cer 30:1;O2",('Données brutes POS (Area)'!BC49/('Données brutes POS (Area)'!BC$28)*25)))</f>
        <v>1.3349414988857817</v>
      </c>
      <c r="BE49" s="46">
        <f>IF($C49="TG (17:0/17:1/17:0)D5",('Données brutes POS (Area)'!BD49/('Données brutes POS (Area)'!BD$171)*25),IF($C49="Cer 30:1;O2",('Données brutes POS (Area)'!BD49/('Données brutes POS (Area)'!BD$28)*25)))</f>
        <v>1.0816569228373591</v>
      </c>
      <c r="BF49" s="46">
        <f>IF($C49="TG (17:0/17:1/17:0)D5",('Données brutes POS (Area)'!BE49/('Données brutes POS (Area)'!BE$171)*25),IF($C49="Cer 30:1;O2",('Données brutes POS (Area)'!BE49/('Données brutes POS (Area)'!BE$28)*25)))</f>
        <v>1.3561176209338244</v>
      </c>
      <c r="BG49" s="46">
        <f>IF($C49="TG (17:0/17:1/17:0)D5",('Données brutes POS (Area)'!BF49/('Données brutes POS (Area)'!BF$171)*25),IF($C49="Cer 30:1;O2",('Données brutes POS (Area)'!BF49/('Données brutes POS (Area)'!BF$28)*25)))</f>
        <v>0.38766369846502319</v>
      </c>
      <c r="BH49" s="46">
        <f>IF($C49="TG (17:0/17:1/17:0)D5",('Données brutes POS (Area)'!BG49/('Données brutes POS (Area)'!BG$171)*25),IF($C49="Cer 30:1;O2",('Données brutes POS (Area)'!BG49/('Données brutes POS (Area)'!BG$28)*25)))</f>
        <v>1.1030578933467923</v>
      </c>
      <c r="BI49" s="46">
        <f>IF($C49="TG (17:0/17:1/17:0)D5",('Données brutes POS (Area)'!BH49/('Données brutes POS (Area)'!BH$171)*25),IF($C49="Cer 30:1;O2",('Données brutes POS (Area)'!BH49/('Données brutes POS (Area)'!BH$28)*25)))</f>
        <v>1.2909791816514193</v>
      </c>
      <c r="BJ49" s="46">
        <f>IF($C49="TG (17:0/17:1/17:0)D5",('Données brutes POS (Area)'!BI49/('Données brutes POS (Area)'!BI$171)*25),IF($C49="Cer 30:1;O2",('Données brutes POS (Area)'!BI49/('Données brutes POS (Area)'!BI$28)*25)))</f>
        <v>0.60822778686132828</v>
      </c>
      <c r="BK49" s="46">
        <f>IF($C49="TG (17:0/17:1/17:0)D5",('Données brutes POS (Area)'!BJ49/('Données brutes POS (Area)'!BJ$171)*25),IF($C49="Cer 30:1;O2",('Données brutes POS (Area)'!BJ49/('Données brutes POS (Area)'!BJ$28)*25)))</f>
        <v>2.1432957931022645</v>
      </c>
      <c r="BL49" s="46">
        <f>IF($C49="TG (17:0/17:1/17:0)D5",('Données brutes POS (Area)'!BK49/('Données brutes POS (Area)'!BK$171)*25),IF($C49="Cer 30:1;O2",('Données brutes POS (Area)'!BK49/('Données brutes POS (Area)'!BK$28)*25)))</f>
        <v>1.5726811480516534</v>
      </c>
      <c r="BM49" s="46">
        <f>IF($C49="TG (17:0/17:1/17:0)D5",('Données brutes POS (Area)'!BL49/('Données brutes POS (Area)'!BL$171)*25),IF($C49="Cer 30:1;O2",('Données brutes POS (Area)'!BL49/('Données brutes POS (Area)'!BL$28)*25)))</f>
        <v>0.87373517437162818</v>
      </c>
      <c r="BN49" s="46">
        <f>IF($C49="TG (17:0/17:1/17:0)D5",('Données brutes POS (Area)'!BM49/('Données brutes POS (Area)'!BM$171)*25),IF($C49="Cer 30:1;O2",('Données brutes POS (Area)'!BM49/('Données brutes POS (Area)'!BM$28)*25)))</f>
        <v>1.0288675480908693</v>
      </c>
      <c r="BO49" s="46">
        <f>IF($C49="TG (17:0/17:1/17:0)D5",('Données brutes POS (Area)'!BN49/('Données brutes POS (Area)'!BN$171)*25),IF($C49="Cer 30:1;O2",('Données brutes POS (Area)'!BN49/('Données brutes POS (Area)'!BN$28)*25)))</f>
        <v>0.96227635617880014</v>
      </c>
      <c r="BP49" s="46">
        <f>IF($C49="TG (17:0/17:1/17:0)D5",('Données brutes POS (Area)'!BO49/('Données brutes POS (Area)'!BO$171)*25),IF($C49="Cer 30:1;O2",('Données brutes POS (Area)'!BO49/('Données brutes POS (Area)'!BO$28)*25)))</f>
        <v>0.61276537744127069</v>
      </c>
      <c r="BQ49" s="46">
        <f>IF($C49="TG (17:0/17:1/17:0)D5",('Données brutes POS (Area)'!BP49/('Données brutes POS (Area)'!BP$171)*25),IF($C49="Cer 30:1;O2",('Données brutes POS (Area)'!BP49/('Données brutes POS (Area)'!BP$28)*25)))</f>
        <v>1.9001486039903088</v>
      </c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</row>
    <row r="50" spans="1:96" s="7" customFormat="1" x14ac:dyDescent="0.25">
      <c r="A50" s="7" t="s">
        <v>35</v>
      </c>
      <c r="B50" s="7" t="s">
        <v>34</v>
      </c>
      <c r="C50" s="7" t="s">
        <v>34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</row>
    <row r="51" spans="1:96" x14ac:dyDescent="0.25">
      <c r="A51" s="9" t="s">
        <v>35</v>
      </c>
      <c r="B51" s="9" t="s">
        <v>36</v>
      </c>
      <c r="C51" s="10" t="s">
        <v>34</v>
      </c>
      <c r="D51" s="43">
        <f>IF($C51="CE 17:0",('Données brutes POS (Area)'!C51/('Données brutes POS (Area)'!C$50)*10),IF($C51="Cer 30:1;O2",('Données brutes POS (Area)'!C51/('Données brutes POS (Area)'!C$28)*25)))</f>
        <v>0.33611889142766427</v>
      </c>
      <c r="E51" s="43">
        <f>IF($C51="CE 17:0",('Données brutes POS (Area)'!D51/('Données brutes POS (Area)'!D$50)*10),IF($C51="Cer 30:1;O2",('Données brutes POS (Area)'!D51/('Données brutes POS (Area)'!D$28)*25)))</f>
        <v>0.36110534926802162</v>
      </c>
      <c r="F51" s="43">
        <f>IF($C51="CE 17:0",('Données brutes POS (Area)'!E51/('Données brutes POS (Area)'!E$50)*10),IF($C51="Cer 30:1;O2",('Données brutes POS (Area)'!E51/('Données brutes POS (Area)'!E$28)*25)))</f>
        <v>0.58880948314234549</v>
      </c>
      <c r="G51" s="43">
        <f>IF($C51="CE 17:0",('Données brutes POS (Area)'!F51/('Données brutes POS (Area)'!F$50)*10),IF($C51="Cer 30:1;O2",('Données brutes POS (Area)'!F51/('Données brutes POS (Area)'!F$28)*25)))</f>
        <v>0.51625059168713794</v>
      </c>
      <c r="H51" s="43">
        <f>IF($C51="CE 17:0",('Données brutes POS (Area)'!G51/('Données brutes POS (Area)'!G$50)*10),IF($C51="Cer 30:1;O2",('Données brutes POS (Area)'!G51/('Données brutes POS (Area)'!G$28)*25)))</f>
        <v>0.51184353875852928</v>
      </c>
      <c r="I51" s="43">
        <f>IF($C51="CE 17:0",('Données brutes POS (Area)'!H51/('Données brutes POS (Area)'!H$50)*10),IF($C51="Cer 30:1;O2",('Données brutes POS (Area)'!H51/('Données brutes POS (Area)'!H$28)*25)))</f>
        <v>0.47435381867021348</v>
      </c>
      <c r="J51" s="43">
        <f>IF($C51="CE 17:0",('Données brutes POS (Area)'!I51/('Données brutes POS (Area)'!I$50)*10),IF($C51="Cer 30:1;O2",('Données brutes POS (Area)'!I51/('Données brutes POS (Area)'!I$28)*25)))</f>
        <v>0.30644048286770803</v>
      </c>
      <c r="K51" s="43">
        <f>IF($C51="CE 17:0",('Données brutes POS (Area)'!J51/('Données brutes POS (Area)'!J$50)*10),IF($C51="Cer 30:1;O2",('Données brutes POS (Area)'!J51/('Données brutes POS (Area)'!J$28)*25)))</f>
        <v>1.2221474154383223</v>
      </c>
      <c r="L51" s="43">
        <f>IF($C51="CE 17:0",('Données brutes POS (Area)'!K51/('Données brutes POS (Area)'!K$50)*10),IF($C51="Cer 30:1;O2",('Données brutes POS (Area)'!K51/('Données brutes POS (Area)'!K$28)*25)))</f>
        <v>0.39588475326364547</v>
      </c>
      <c r="M51" s="43">
        <f>IF($C51="CE 17:0",('Données brutes POS (Area)'!L51/('Données brutes POS (Area)'!L$50)*10),IF($C51="Cer 30:1;O2",('Données brutes POS (Area)'!L51/('Données brutes POS (Area)'!L$28)*25)))</f>
        <v>0.68038897965753165</v>
      </c>
      <c r="N51" s="43">
        <f>IF($C51="CE 17:0",('Données brutes POS (Area)'!M51/('Données brutes POS (Area)'!M$50)*10),IF($C51="Cer 30:1;O2",('Données brutes POS (Area)'!M51/('Données brutes POS (Area)'!M$28)*25)))</f>
        <v>0.51721627248859336</v>
      </c>
      <c r="O51" s="43">
        <f>IF($C51="CE 17:0",('Données brutes POS (Area)'!N51/('Données brutes POS (Area)'!N$50)*10),IF($C51="Cer 30:1;O2",('Données brutes POS (Area)'!N51/('Données brutes POS (Area)'!N$28)*25)))</f>
        <v>0.5288054412642782</v>
      </c>
      <c r="P51" s="43">
        <f>IF($C51="CE 17:0",('Données brutes POS (Area)'!O51/('Données brutes POS (Area)'!O$50)*10),IF($C51="Cer 30:1;O2",('Données brutes POS (Area)'!O51/('Données brutes POS (Area)'!O$28)*25)))</f>
        <v>0.53450894050091802</v>
      </c>
      <c r="Q51" s="43">
        <f>IF($C51="CE 17:0",('Données brutes POS (Area)'!P51/('Données brutes POS (Area)'!P$50)*10),IF($C51="Cer 30:1;O2",('Données brutes POS (Area)'!P51/('Données brutes POS (Area)'!P$28)*25)))</f>
        <v>0.36336247504851271</v>
      </c>
      <c r="R51" s="43">
        <f>IF($C51="CE 17:0",('Données brutes POS (Area)'!Q51/('Données brutes POS (Area)'!Q$50)*10),IF($C51="Cer 30:1;O2",('Données brutes POS (Area)'!Q51/('Données brutes POS (Area)'!Q$28)*25)))</f>
        <v>0.51547800189514026</v>
      </c>
      <c r="S51" s="43">
        <f>IF($C51="CE 17:0",('Données brutes POS (Area)'!R51/('Données brutes POS (Area)'!R$50)*10),IF($C51="Cer 30:1;O2",('Données brutes POS (Area)'!R51/('Données brutes POS (Area)'!R$28)*25)))</f>
        <v>0.65973826766477683</v>
      </c>
      <c r="T51" s="43">
        <f>IF($C51="CE 17:0",('Données brutes POS (Area)'!S51/('Données brutes POS (Area)'!S$50)*10),IF($C51="Cer 30:1;O2",('Données brutes POS (Area)'!S51/('Données brutes POS (Area)'!S$28)*25)))</f>
        <v>0.40894022038049788</v>
      </c>
      <c r="U51" s="43">
        <f>IF($C51="CE 17:0",('Données brutes POS (Area)'!T51/('Données brutes POS (Area)'!T$50)*10),IF($C51="Cer 30:1;O2",('Données brutes POS (Area)'!T51/('Données brutes POS (Area)'!T$28)*25)))</f>
        <v>0.5738175282632898</v>
      </c>
      <c r="V51" s="43">
        <f>IF($C51="CE 17:0",('Données brutes POS (Area)'!U51/('Données brutes POS (Area)'!U$50)*10),IF($C51="Cer 30:1;O2",('Données brutes POS (Area)'!U51/('Données brutes POS (Area)'!U$28)*25)))</f>
        <v>0.44292700412815433</v>
      </c>
      <c r="W51" s="43">
        <f>IF($C51="CE 17:0",('Données brutes POS (Area)'!V51/('Données brutes POS (Area)'!V$50)*10),IF($C51="Cer 30:1;O2",('Données brutes POS (Area)'!V51/('Données brutes POS (Area)'!V$28)*25)))</f>
        <v>0.62885080398364879</v>
      </c>
      <c r="X51" s="43">
        <f>IF($C51="CE 17:0",('Données brutes POS (Area)'!W51/('Données brutes POS (Area)'!W$50)*10),IF($C51="Cer 30:1;O2",('Données brutes POS (Area)'!W51/('Données brutes POS (Area)'!W$28)*25)))</f>
        <v>0.2768838578140797</v>
      </c>
      <c r="Y51" s="43">
        <f>IF($C51="CE 17:0",('Données brutes POS (Area)'!X51/('Données brutes POS (Area)'!X$50)*10),IF($C51="Cer 30:1;O2",('Données brutes POS (Area)'!X51/('Données brutes POS (Area)'!X$28)*25)))</f>
        <v>0.53168203751315091</v>
      </c>
      <c r="Z51" s="43">
        <f>IF($C51="CE 17:0",('Données brutes POS (Area)'!Y51/('Données brutes POS (Area)'!Y$50)*10),IF($C51="Cer 30:1;O2",('Données brutes POS (Area)'!Y51/('Données brutes POS (Area)'!Y$28)*25)))</f>
        <v>0.30627300645788513</v>
      </c>
      <c r="AA51" s="43">
        <f>IF($C51="CE 17:0",('Données brutes POS (Area)'!Z51/('Données brutes POS (Area)'!Z$50)*10),IF($C51="Cer 30:1;O2",('Données brutes POS (Area)'!Z51/('Données brutes POS (Area)'!Z$28)*25)))</f>
        <v>0.3909135850426233</v>
      </c>
      <c r="AB51" s="43">
        <f>IF($C51="CE 17:0",('Données brutes POS (Area)'!AA51/('Données brutes POS (Area)'!AA$50)*10),IF($C51="Cer 30:1;O2",('Données brutes POS (Area)'!AA51/('Données brutes POS (Area)'!AA$28)*25)))</f>
        <v>0.5205738654455877</v>
      </c>
      <c r="AC51" s="43">
        <f>IF($C51="CE 17:0",('Données brutes POS (Area)'!AB51/('Données brutes POS (Area)'!AB$50)*10),IF($C51="Cer 30:1;O2",('Données brutes POS (Area)'!AB51/('Données brutes POS (Area)'!AB$28)*25)))</f>
        <v>0.54720999229210021</v>
      </c>
      <c r="AD51" s="43">
        <f>IF($C51="CE 17:0",('Données brutes POS (Area)'!AC51/('Données brutes POS (Area)'!AC$50)*10),IF($C51="Cer 30:1;O2",('Données brutes POS (Area)'!AC51/('Données brutes POS (Area)'!AC$28)*25)))</f>
        <v>0.32397661074123796</v>
      </c>
      <c r="AE51" s="43">
        <f>IF($C51="CE 17:0",('Données brutes POS (Area)'!AD51/('Données brutes POS (Area)'!AD$50)*10),IF($C51="Cer 30:1;O2",('Données brutes POS (Area)'!AD51/('Données brutes POS (Area)'!AD$28)*25)))</f>
        <v>0.44059846654876478</v>
      </c>
      <c r="AF51" s="43">
        <f>IF($C51="CE 17:0",('Données brutes POS (Area)'!AE51/('Données brutes POS (Area)'!AE$50)*10),IF($C51="Cer 30:1;O2",('Données brutes POS (Area)'!AE51/('Données brutes POS (Area)'!AE$28)*25)))</f>
        <v>0.66500217335630407</v>
      </c>
      <c r="AG51" s="43">
        <f>IF($C51="CE 17:0",('Données brutes POS (Area)'!AF51/('Données brutes POS (Area)'!AF$50)*10),IF($C51="Cer 30:1;O2",('Données brutes POS (Area)'!AF51/('Données brutes POS (Area)'!AF$28)*25)))</f>
        <v>0.6780453165133602</v>
      </c>
      <c r="AH51" s="43">
        <f>IF($C51="CE 17:0",('Données brutes POS (Area)'!AG51/('Données brutes POS (Area)'!AG$50)*10),IF($C51="Cer 30:1;O2",('Données brutes POS (Area)'!AG51/('Données brutes POS (Area)'!AG$28)*25)))</f>
        <v>0.5595629963799349</v>
      </c>
      <c r="AI51" s="43">
        <f>IF($C51="CE 17:0",('Données brutes POS (Area)'!AH51/('Données brutes POS (Area)'!AH$50)*10),IF($C51="Cer 30:1;O2",('Données brutes POS (Area)'!AH51/('Données brutes POS (Area)'!AH$28)*25)))</f>
        <v>0.26598306892376089</v>
      </c>
      <c r="AJ51" s="43">
        <f>IF($C51="CE 17:0",('Données brutes POS (Area)'!AI51/('Données brutes POS (Area)'!AI$50)*10),IF($C51="Cer 30:1;O2",('Données brutes POS (Area)'!AI51/('Données brutes POS (Area)'!AI$28)*25)))</f>
        <v>0.76489314010269449</v>
      </c>
      <c r="AK51" s="43">
        <f>IF($C51="CE 17:0",('Données brutes POS (Area)'!AJ51/('Données brutes POS (Area)'!AJ$50)*10),IF($C51="Cer 30:1;O2",('Données brutes POS (Area)'!AJ51/('Données brutes POS (Area)'!AJ$28)*25)))</f>
        <v>1.0414324419514522</v>
      </c>
      <c r="AL51" s="43">
        <f>IF($C51="CE 17:0",('Données brutes POS (Area)'!AK51/('Données brutes POS (Area)'!AK$50)*10),IF($C51="Cer 30:1;O2",('Données brutes POS (Area)'!AK51/('Données brutes POS (Area)'!AK$28)*25)))</f>
        <v>0.55493008398912103</v>
      </c>
      <c r="AM51" s="43">
        <f>IF($C51="CE 17:0",('Données brutes POS (Area)'!AL51/('Données brutes POS (Area)'!AL$50)*10),IF($C51="Cer 30:1;O2",('Données brutes POS (Area)'!AL51/('Données brutes POS (Area)'!AL$28)*25)))</f>
        <v>0.22423164870882364</v>
      </c>
      <c r="AN51" s="43">
        <f>IF($C51="CE 17:0",('Données brutes POS (Area)'!AM51/('Données brutes POS (Area)'!AM$50)*10),IF($C51="Cer 30:1;O2",('Données brutes POS (Area)'!AM51/('Données brutes POS (Area)'!AM$28)*25)))</f>
        <v>0.3923367254367644</v>
      </c>
      <c r="AO51" s="43">
        <f>IF($C51="CE 17:0",('Données brutes POS (Area)'!AN51/('Données brutes POS (Area)'!AN$50)*10),IF($C51="Cer 30:1;O2",('Données brutes POS (Area)'!AN51/('Données brutes POS (Area)'!AN$28)*25)))</f>
        <v>0.5629701988415704</v>
      </c>
      <c r="AP51" s="43">
        <f>IF($C51="CE 17:0",('Données brutes POS (Area)'!AO51/('Données brutes POS (Area)'!AO$50)*10),IF($C51="Cer 30:1;O2",('Données brutes POS (Area)'!AO51/('Données brutes POS (Area)'!AO$28)*25)))</f>
        <v>0.30054220804965931</v>
      </c>
      <c r="AQ51" s="43">
        <f>IF($C51="CE 17:0",('Données brutes POS (Area)'!AP51/('Données brutes POS (Area)'!AP$50)*10),IF($C51="Cer 30:1;O2",('Données brutes POS (Area)'!AP51/('Données brutes POS (Area)'!AP$28)*25)))</f>
        <v>0.28672428061804289</v>
      </c>
      <c r="AR51" s="43">
        <f>IF($C51="CE 17:0",('Données brutes POS (Area)'!AQ51/('Données brutes POS (Area)'!AQ$50)*10),IF($C51="Cer 30:1;O2",('Données brutes POS (Area)'!AQ51/('Données brutes POS (Area)'!AQ$28)*25)))</f>
        <v>0.34547553546042464</v>
      </c>
      <c r="AS51" s="43">
        <f>IF($C51="CE 17:0",('Données brutes POS (Area)'!AR51/('Données brutes POS (Area)'!AR$50)*10),IF($C51="Cer 30:1;O2",('Données brutes POS (Area)'!AR51/('Données brutes POS (Area)'!AR$28)*25)))</f>
        <v>0.56016072019852692</v>
      </c>
      <c r="AT51" s="43">
        <f>IF($C51="CE 17:0",('Données brutes POS (Area)'!AS51/('Données brutes POS (Area)'!AS$50)*10),IF($C51="Cer 30:1;O2",('Données brutes POS (Area)'!AS51/('Données brutes POS (Area)'!AS$28)*25)))</f>
        <v>0.48249576290878327</v>
      </c>
      <c r="AU51" s="43">
        <f>IF($C51="CE 17:0",('Données brutes POS (Area)'!AT51/('Données brutes POS (Area)'!AT$50)*10),IF($C51="Cer 30:1;O2",('Données brutes POS (Area)'!AT51/('Données brutes POS (Area)'!AT$28)*25)))</f>
        <v>0.51139735809867815</v>
      </c>
      <c r="AV51" s="43">
        <f>IF($C51="CE 17:0",('Données brutes POS (Area)'!AU51/('Données brutes POS (Area)'!AU$50)*10),IF($C51="Cer 30:1;O2",('Données brutes POS (Area)'!AU51/('Données brutes POS (Area)'!AU$28)*25)))</f>
        <v>0.13142590933519172</v>
      </c>
      <c r="AW51" s="43">
        <f>IF($C51="CE 17:0",('Données brutes POS (Area)'!AV51/('Données brutes POS (Area)'!AV$50)*10),IF($C51="Cer 30:1;O2",('Données brutes POS (Area)'!AV51/('Données brutes POS (Area)'!AV$28)*25)))</f>
        <v>0.21546821778301578</v>
      </c>
      <c r="AX51" s="43">
        <f>IF($C51="CE 17:0",('Données brutes POS (Area)'!AW51/('Données brutes POS (Area)'!AW$50)*10),IF($C51="Cer 30:1;O2",('Données brutes POS (Area)'!AW51/('Données brutes POS (Area)'!AW$28)*25)))</f>
        <v>0.31962551689893132</v>
      </c>
      <c r="AY51" s="43">
        <f>IF($C51="CE 17:0",('Données brutes POS (Area)'!AX51/('Données brutes POS (Area)'!AX$50)*10),IF($C51="Cer 30:1;O2",('Données brutes POS (Area)'!AX51/('Données brutes POS (Area)'!AX$28)*25)))</f>
        <v>0.13366482813844877</v>
      </c>
      <c r="AZ51" s="43">
        <f>IF($C51="CE 17:0",('Données brutes POS (Area)'!AY51/('Données brutes POS (Area)'!AY$50)*10),IF($C51="Cer 30:1;O2",('Données brutes POS (Area)'!AY51/('Données brutes POS (Area)'!AY$28)*25)))</f>
        <v>0.17456797656307088</v>
      </c>
      <c r="BA51" s="43">
        <f>IF($C51="CE 17:0",('Données brutes POS (Area)'!AZ51/('Données brutes POS (Area)'!AZ$50)*10),IF($C51="Cer 30:1;O2",('Données brutes POS (Area)'!AZ51/('Données brutes POS (Area)'!AZ$28)*25)))</f>
        <v>0.12250507014001538</v>
      </c>
      <c r="BB51" s="43">
        <f>IF($C51="CE 17:0",('Données brutes POS (Area)'!BA51/('Données brutes POS (Area)'!BA$50)*10),IF($C51="Cer 30:1;O2",('Données brutes POS (Area)'!BA51/('Données brutes POS (Area)'!BA$28)*25)))</f>
        <v>0.15199864010868935</v>
      </c>
      <c r="BC51" s="43">
        <f>IF($C51="CE 17:0",('Données brutes POS (Area)'!BB51/('Données brutes POS (Area)'!BB$50)*10),IF($C51="Cer 30:1;O2",('Données brutes POS (Area)'!BB51/('Données brutes POS (Area)'!BB$28)*25)))</f>
        <v>0.21852556123417236</v>
      </c>
      <c r="BD51" s="43">
        <f>IF($C51="CE 17:0",('Données brutes POS (Area)'!BC51/('Données brutes POS (Area)'!BC$50)*10),IF($C51="Cer 30:1;O2",('Données brutes POS (Area)'!BC51/('Données brutes POS (Area)'!BC$28)*25)))</f>
        <v>0.10279275168461884</v>
      </c>
      <c r="BE51" s="43">
        <f>IF($C51="CE 17:0",('Données brutes POS (Area)'!BD51/('Données brutes POS (Area)'!BD$50)*10),IF($C51="Cer 30:1;O2",('Données brutes POS (Area)'!BD51/('Données brutes POS (Area)'!BD$28)*25)))</f>
        <v>0.28274308653854241</v>
      </c>
      <c r="BF51" s="43">
        <f>IF($C51="CE 17:0",('Données brutes POS (Area)'!BE51/('Données brutes POS (Area)'!BE$50)*10),IF($C51="Cer 30:1;O2",('Données brutes POS (Area)'!BE51/('Données brutes POS (Area)'!BE$28)*25)))</f>
        <v>0.46254820044869416</v>
      </c>
      <c r="BG51" s="43">
        <f>IF($C51="CE 17:0",('Données brutes POS (Area)'!BF51/('Données brutes POS (Area)'!BF$50)*10),IF($C51="Cer 30:1;O2",('Données brutes POS (Area)'!BF51/('Données brutes POS (Area)'!BF$28)*25)))</f>
        <v>9.4779537062950669E-2</v>
      </c>
      <c r="BH51" s="43">
        <f>IF($C51="CE 17:0",('Données brutes POS (Area)'!BG51/('Données brutes POS (Area)'!BG$50)*10),IF($C51="Cer 30:1;O2",('Données brutes POS (Area)'!BG51/('Données brutes POS (Area)'!BG$28)*25)))</f>
        <v>0.19522849246731175</v>
      </c>
      <c r="BI51" s="43">
        <f>IF($C51="CE 17:0",('Données brutes POS (Area)'!BH51/('Données brutes POS (Area)'!BH$50)*10),IF($C51="Cer 30:1;O2",('Données brutes POS (Area)'!BH51/('Données brutes POS (Area)'!BH$28)*25)))</f>
        <v>0.53606680321607203</v>
      </c>
      <c r="BJ51" s="43">
        <f>IF($C51="CE 17:0",('Données brutes POS (Area)'!BI51/('Données brutes POS (Area)'!BI$50)*10),IF($C51="Cer 30:1;O2",('Données brutes POS (Area)'!BI51/('Données brutes POS (Area)'!BI$28)*25)))</f>
        <v>0.13279670632281287</v>
      </c>
      <c r="BK51" s="43">
        <f>IF($C51="CE 17:0",('Données brutes POS (Area)'!BJ51/('Données brutes POS (Area)'!BJ$50)*10),IF($C51="Cer 30:1;O2",('Données brutes POS (Area)'!BJ51/('Données brutes POS (Area)'!BJ$28)*25)))</f>
        <v>0.27086767316469607</v>
      </c>
      <c r="BL51" s="43">
        <f>IF($C51="CE 17:0",('Données brutes POS (Area)'!BK51/('Données brutes POS (Area)'!BK$50)*10),IF($C51="Cer 30:1;O2",('Données brutes POS (Area)'!BK51/('Données brutes POS (Area)'!BK$28)*25)))</f>
        <v>0.13492578139811062</v>
      </c>
      <c r="BM51" s="43">
        <f>IF($C51="CE 17:0",('Données brutes POS (Area)'!BL51/('Données brutes POS (Area)'!BL$50)*10),IF($C51="Cer 30:1;O2",('Données brutes POS (Area)'!BL51/('Données brutes POS (Area)'!BL$28)*25)))</f>
        <v>9.4954514376415916E-2</v>
      </c>
      <c r="BN51" s="43">
        <f>IF($C51="CE 17:0",('Données brutes POS (Area)'!BM51/('Données brutes POS (Area)'!BM$50)*10),IF($C51="Cer 30:1;O2",('Données brutes POS (Area)'!BM51/('Données brutes POS (Area)'!BM$28)*25)))</f>
        <v>0.28064684399390805</v>
      </c>
      <c r="BO51" s="43">
        <f>IF($C51="CE 17:0",('Données brutes POS (Area)'!BN51/('Données brutes POS (Area)'!BN$50)*10),IF($C51="Cer 30:1;O2",('Données brutes POS (Area)'!BN51/('Données brutes POS (Area)'!BN$28)*25)))</f>
        <v>0.70356317825523806</v>
      </c>
      <c r="BP51" s="43">
        <f>IF($C51="CE 17:0",('Données brutes POS (Area)'!BO51/('Données brutes POS (Area)'!BO$50)*10),IF($C51="Cer 30:1;O2",('Données brutes POS (Area)'!BO51/('Données brutes POS (Area)'!BO$28)*25)))</f>
        <v>0.17075900516208595</v>
      </c>
      <c r="BQ51" s="43">
        <f>IF($C51="CE 17:0",('Données brutes POS (Area)'!BP51/('Données brutes POS (Area)'!BP$50)*10),IF($C51="Cer 30:1;O2",('Données brutes POS (Area)'!BP51/('Données brutes POS (Area)'!BP$28)*25)))</f>
        <v>0.11773700140041314</v>
      </c>
    </row>
    <row r="52" spans="1:96" x14ac:dyDescent="0.25">
      <c r="A52" s="11" t="s">
        <v>35</v>
      </c>
      <c r="B52" s="11" t="s">
        <v>165</v>
      </c>
      <c r="C52" s="12" t="s">
        <v>34</v>
      </c>
      <c r="D52" s="44">
        <f>IF($C52="CE 17:0",('Données brutes POS (Area)'!C52/('Données brutes POS (Area)'!C$50)*10),IF($C52="Cer 30:1;O2",('Données brutes POS (Area)'!C52/('Données brutes POS (Area)'!C$28)*25)))</f>
        <v>0.16012019854910708</v>
      </c>
      <c r="E52" s="44">
        <f>IF($C52="CE 17:0",('Données brutes POS (Area)'!D52/('Données brutes POS (Area)'!D$50)*10),IF($C52="Cer 30:1;O2",('Données brutes POS (Area)'!D52/('Données brutes POS (Area)'!D$28)*25)))</f>
        <v>0.17658075070848608</v>
      </c>
      <c r="F52" s="44">
        <f>IF($C52="CE 17:0",('Données brutes POS (Area)'!E52/('Données brutes POS (Area)'!E$50)*10),IF($C52="Cer 30:1;O2",('Données brutes POS (Area)'!E52/('Données brutes POS (Area)'!E$28)*25)))</f>
        <v>0.42978582445679742</v>
      </c>
      <c r="G52" s="44">
        <f>IF($C52="CE 17:0",('Données brutes POS (Area)'!F52/('Données brutes POS (Area)'!F$50)*10),IF($C52="Cer 30:1;O2",('Données brutes POS (Area)'!F52/('Données brutes POS (Area)'!F$28)*25)))</f>
        <v>0.20479249962164384</v>
      </c>
      <c r="H52" s="44">
        <f>IF($C52="CE 17:0",('Données brutes POS (Area)'!G52/('Données brutes POS (Area)'!G$50)*10),IF($C52="Cer 30:1;O2",('Données brutes POS (Area)'!G52/('Données brutes POS (Area)'!G$28)*25)))</f>
        <v>0.30113230206614466</v>
      </c>
      <c r="I52" s="44">
        <f>IF($C52="CE 17:0",('Données brutes POS (Area)'!H52/('Données brutes POS (Area)'!H$50)*10),IF($C52="Cer 30:1;O2",('Données brutes POS (Area)'!H52/('Données brutes POS (Area)'!H$28)*25)))</f>
        <v>0.28696097223852185</v>
      </c>
      <c r="J52" s="44">
        <f>IF($C52="CE 17:0",('Données brutes POS (Area)'!I52/('Données brutes POS (Area)'!I$50)*10),IF($C52="Cer 30:1;O2",('Données brutes POS (Area)'!I52/('Données brutes POS (Area)'!I$28)*25)))</f>
        <v>0.1309629443034073</v>
      </c>
      <c r="K52" s="44">
        <f>IF($C52="CE 17:0",('Données brutes POS (Area)'!J52/('Données brutes POS (Area)'!J$50)*10),IF($C52="Cer 30:1;O2",('Données brutes POS (Area)'!J52/('Données brutes POS (Area)'!J$28)*25)))</f>
        <v>0.83420314190713429</v>
      </c>
      <c r="L52" s="44">
        <f>IF($C52="CE 17:0",('Données brutes POS (Area)'!K52/('Données brutes POS (Area)'!K$50)*10),IF($C52="Cer 30:1;O2",('Données brutes POS (Area)'!K52/('Données brutes POS (Area)'!K$28)*25)))</f>
        <v>0.27226535856478912</v>
      </c>
      <c r="M52" s="44">
        <f>IF($C52="CE 17:0",('Données brutes POS (Area)'!L52/('Données brutes POS (Area)'!L$50)*10),IF($C52="Cer 30:1;O2",('Données brutes POS (Area)'!L52/('Données brutes POS (Area)'!L$28)*25)))</f>
        <v>0.16836528962382385</v>
      </c>
      <c r="N52" s="44" t="s">
        <v>326</v>
      </c>
      <c r="O52" s="44">
        <f>IF($C52="CE 17:0",('Données brutes POS (Area)'!N52/('Données brutes POS (Area)'!N$50)*10),IF($C52="Cer 30:1;O2",('Données brutes POS (Area)'!N52/('Données brutes POS (Area)'!N$28)*25)))</f>
        <v>0.1953828677167388</v>
      </c>
      <c r="P52" s="44">
        <f>IF($C52="CE 17:0",('Données brutes POS (Area)'!O52/('Données brutes POS (Area)'!O$50)*10),IF($C52="Cer 30:1;O2",('Données brutes POS (Area)'!O52/('Données brutes POS (Area)'!O$28)*25)))</f>
        <v>0.24037851324568085</v>
      </c>
      <c r="Q52" s="44">
        <f>IF($C52="CE 17:0",('Données brutes POS (Area)'!P52/('Données brutes POS (Area)'!P$50)*10),IF($C52="Cer 30:1;O2",('Données brutes POS (Area)'!P52/('Données brutes POS (Area)'!P$28)*25)))</f>
        <v>0.17267065455942798</v>
      </c>
      <c r="R52" s="44">
        <f>IF($C52="CE 17:0",('Données brutes POS (Area)'!Q52/('Données brutes POS (Area)'!Q$50)*10),IF($C52="Cer 30:1;O2",('Données brutes POS (Area)'!Q52/('Données brutes POS (Area)'!Q$28)*25)))</f>
        <v>0.23938402237640796</v>
      </c>
      <c r="S52" s="44">
        <f>IF($C52="CE 17:0",('Données brutes POS (Area)'!R52/('Données brutes POS (Area)'!R$50)*10),IF($C52="Cer 30:1;O2",('Données brutes POS (Area)'!R52/('Données brutes POS (Area)'!R$28)*25)))</f>
        <v>0.28261984321080291</v>
      </c>
      <c r="T52" s="44">
        <f>IF($C52="CE 17:0",('Données brutes POS (Area)'!S52/('Données brutes POS (Area)'!S$50)*10),IF($C52="Cer 30:1;O2",('Données brutes POS (Area)'!S52/('Données brutes POS (Area)'!S$28)*25)))</f>
        <v>0.16644181579169487</v>
      </c>
      <c r="U52" s="44">
        <f>IF($C52="CE 17:0",('Données brutes POS (Area)'!T52/('Données brutes POS (Area)'!T$50)*10),IF($C52="Cer 30:1;O2",('Données brutes POS (Area)'!T52/('Données brutes POS (Area)'!T$28)*25)))</f>
        <v>0.31508103351132988</v>
      </c>
      <c r="V52" s="44" t="s">
        <v>326</v>
      </c>
      <c r="W52" s="44">
        <f>IF($C52="CE 17:0",('Données brutes POS (Area)'!V52/('Données brutes POS (Area)'!V$50)*10),IF($C52="Cer 30:1;O2",('Données brutes POS (Area)'!V52/('Données brutes POS (Area)'!V$28)*25)))</f>
        <v>0.31249011499705787</v>
      </c>
      <c r="X52" s="44">
        <f>IF($C52="CE 17:0",('Données brutes POS (Area)'!W52/('Données brutes POS (Area)'!W$50)*10),IF($C52="Cer 30:1;O2",('Données brutes POS (Area)'!W52/('Données brutes POS (Area)'!W$28)*25)))</f>
        <v>0.14392243250508205</v>
      </c>
      <c r="Y52" s="44" t="s">
        <v>326</v>
      </c>
      <c r="Z52" s="44">
        <f>IF($C52="CE 17:0",('Données brutes POS (Area)'!Y52/('Données brutes POS (Area)'!Y$50)*10),IF($C52="Cer 30:1;O2",('Données brutes POS (Area)'!Y52/('Données brutes POS (Area)'!Y$28)*25)))</f>
        <v>0.17915741545874292</v>
      </c>
      <c r="AA52" s="44" t="s">
        <v>326</v>
      </c>
      <c r="AB52" s="44">
        <f>IF($C52="CE 17:0",('Données brutes POS (Area)'!AA52/('Données brutes POS (Area)'!AA$50)*10),IF($C52="Cer 30:1;O2",('Données brutes POS (Area)'!AA52/('Données brutes POS (Area)'!AA$28)*25)))</f>
        <v>0.25893516338898903</v>
      </c>
      <c r="AC52" s="44">
        <f>IF($C52="CE 17:0",('Données brutes POS (Area)'!AB52/('Données brutes POS (Area)'!AB$50)*10),IF($C52="Cer 30:1;O2",('Données brutes POS (Area)'!AB52/('Données brutes POS (Area)'!AB$28)*25)))</f>
        <v>0.28854047736755761</v>
      </c>
      <c r="AD52" s="44">
        <f>IF($C52="CE 17:0",('Données brutes POS (Area)'!AC52/('Données brutes POS (Area)'!AC$50)*10),IF($C52="Cer 30:1;O2",('Données brutes POS (Area)'!AC52/('Données brutes POS (Area)'!AC$28)*25)))</f>
        <v>0.15627141031024572</v>
      </c>
      <c r="AE52" s="44" t="s">
        <v>326</v>
      </c>
      <c r="AF52" s="44">
        <f>IF($C52="CE 17:0",('Données brutes POS (Area)'!AE52/('Données brutes POS (Area)'!AE$50)*10),IF($C52="Cer 30:1;O2",('Données brutes POS (Area)'!AE52/('Données brutes POS (Area)'!AE$28)*25)))</f>
        <v>0.21591515154540117</v>
      </c>
      <c r="AG52" s="44">
        <f>IF($C52="CE 17:0",('Données brutes POS (Area)'!AF52/('Données brutes POS (Area)'!AF$50)*10),IF($C52="Cer 30:1;O2",('Données brutes POS (Area)'!AF52/('Données brutes POS (Area)'!AF$28)*25)))</f>
        <v>0.3407105403571381</v>
      </c>
      <c r="AH52" s="44" t="s">
        <v>326</v>
      </c>
      <c r="AI52" s="44">
        <f>IF($C52="CE 17:0",('Données brutes POS (Area)'!AH52/('Données brutes POS (Area)'!AH$50)*10),IF($C52="Cer 30:1;O2",('Données brutes POS (Area)'!AH52/('Données brutes POS (Area)'!AH$28)*25)))</f>
        <v>0.1647057582346366</v>
      </c>
      <c r="AJ52" s="44">
        <f>IF($C52="CE 17:0",('Données brutes POS (Area)'!AI52/('Données brutes POS (Area)'!AI$50)*10),IF($C52="Cer 30:1;O2",('Données brutes POS (Area)'!AI52/('Données brutes POS (Area)'!AI$28)*25)))</f>
        <v>0.22303733641762724</v>
      </c>
      <c r="AK52" s="44">
        <f>IF($C52="CE 17:0",('Données brutes POS (Area)'!AJ52/('Données brutes POS (Area)'!AJ$50)*10),IF($C52="Cer 30:1;O2",('Données brutes POS (Area)'!AJ52/('Données brutes POS (Area)'!AJ$28)*25)))</f>
        <v>0.51483357475473623</v>
      </c>
      <c r="AL52" s="44" t="s">
        <v>326</v>
      </c>
      <c r="AM52" s="44">
        <f>IF($C52="CE 17:0",('Données brutes POS (Area)'!AL52/('Données brutes POS (Area)'!AL$50)*10),IF($C52="Cer 30:1;O2",('Données brutes POS (Area)'!AL52/('Données brutes POS (Area)'!AL$28)*25)))</f>
        <v>0.14770728945597231</v>
      </c>
      <c r="AN52" s="44">
        <f>IF($C52="CE 17:0",('Données brutes POS (Area)'!AM52/('Données brutes POS (Area)'!AM$50)*10),IF($C52="Cer 30:1;O2",('Données brutes POS (Area)'!AM52/('Données brutes POS (Area)'!AM$28)*25)))</f>
        <v>0.14534186826097026</v>
      </c>
      <c r="AO52" s="44">
        <f>IF($C52="CE 17:0",('Données brutes POS (Area)'!AN52/('Données brutes POS (Area)'!AN$50)*10),IF($C52="Cer 30:1;O2",('Données brutes POS (Area)'!AN52/('Données brutes POS (Area)'!AN$28)*25)))</f>
        <v>0.18949583013148938</v>
      </c>
      <c r="AP52" s="44">
        <f>IF($C52="CE 17:0",('Données brutes POS (Area)'!AO52/('Données brutes POS (Area)'!AO$50)*10),IF($C52="Cer 30:1;O2",('Données brutes POS (Area)'!AO52/('Données brutes POS (Area)'!AO$28)*25)))</f>
        <v>0.1373365547142712</v>
      </c>
      <c r="AQ52" s="44">
        <f>IF($C52="CE 17:0",('Données brutes POS (Area)'!AP52/('Données brutes POS (Area)'!AP$50)*10),IF($C52="Cer 30:1;O2",('Données brutes POS (Area)'!AP52/('Données brutes POS (Area)'!AP$28)*25)))</f>
        <v>0.1091316763437894</v>
      </c>
      <c r="AR52" s="44">
        <f>IF($C52="CE 17:0",('Données brutes POS (Area)'!AQ52/('Données brutes POS (Area)'!AQ$50)*10),IF($C52="Cer 30:1;O2",('Données brutes POS (Area)'!AQ52/('Données brutes POS (Area)'!AQ$28)*25)))</f>
        <v>0.1520708355666105</v>
      </c>
      <c r="AS52" s="44">
        <f>IF($C52="CE 17:0",('Données brutes POS (Area)'!AR52/('Données brutes POS (Area)'!AR$50)*10),IF($C52="Cer 30:1;O2",('Données brutes POS (Area)'!AR52/('Données brutes POS (Area)'!AR$28)*25)))</f>
        <v>0.30155534584034716</v>
      </c>
      <c r="AT52" s="44">
        <f>IF($C52="CE 17:0",('Données brutes POS (Area)'!AS52/('Données brutes POS (Area)'!AS$50)*10),IF($C52="Cer 30:1;O2",('Données brutes POS (Area)'!AS52/('Données brutes POS (Area)'!AS$28)*25)))</f>
        <v>0.32718936928751424</v>
      </c>
      <c r="AU52" s="44">
        <f>IF($C52="CE 17:0",('Données brutes POS (Area)'!AT52/('Données brutes POS (Area)'!AT$50)*10),IF($C52="Cer 30:1;O2",('Données brutes POS (Area)'!AT52/('Données brutes POS (Area)'!AT$28)*25)))</f>
        <v>0.27449410553005454</v>
      </c>
      <c r="AV52" s="44" t="s">
        <v>326</v>
      </c>
      <c r="AW52" s="44" t="s">
        <v>326</v>
      </c>
      <c r="AX52" s="44">
        <f>IF($C52="CE 17:0",('Données brutes POS (Area)'!AW52/('Données brutes POS (Area)'!AW$50)*10),IF($C52="Cer 30:1;O2",('Données brutes POS (Area)'!AW52/('Données brutes POS (Area)'!AW$28)*25)))</f>
        <v>0.20063259288113003</v>
      </c>
      <c r="AY52" s="44">
        <f>IF($C52="CE 17:0",('Données brutes POS (Area)'!AX52/('Données brutes POS (Area)'!AX$50)*10),IF($C52="Cer 30:1;O2",('Données brutes POS (Area)'!AX52/('Données brutes POS (Area)'!AX$28)*25)))</f>
        <v>4.7504707694574717E-2</v>
      </c>
      <c r="AZ52" s="44">
        <f>IF($C52="CE 17:0",('Données brutes POS (Area)'!AY52/('Données brutes POS (Area)'!AY$50)*10),IF($C52="Cer 30:1;O2",('Données brutes POS (Area)'!AY52/('Données brutes POS (Area)'!AY$28)*25)))</f>
        <v>0.11561545871129511</v>
      </c>
      <c r="BA52" s="44">
        <f>IF($C52="CE 17:0",('Données brutes POS (Area)'!AZ52/('Données brutes POS (Area)'!AZ$50)*10),IF($C52="Cer 30:1;O2",('Données brutes POS (Area)'!AZ52/('Données brutes POS (Area)'!AZ$28)*25)))</f>
        <v>6.8462635511375949E-2</v>
      </c>
      <c r="BB52" s="44">
        <f>IF($C52="CE 17:0",('Données brutes POS (Area)'!BA52/('Données brutes POS (Area)'!BA$50)*10),IF($C52="Cer 30:1;O2",('Données brutes POS (Area)'!BA52/('Données brutes POS (Area)'!BA$28)*25)))</f>
        <v>8.0288431519813602E-2</v>
      </c>
      <c r="BC52" s="44">
        <f>IF($C52="CE 17:0",('Données brutes POS (Area)'!BB52/('Données brutes POS (Area)'!BB$50)*10),IF($C52="Cer 30:1;O2",('Données brutes POS (Area)'!BB52/('Données brutes POS (Area)'!BB$28)*25)))</f>
        <v>6.8027305824840928E-2</v>
      </c>
      <c r="BD52" s="44">
        <f>IF($C52="CE 17:0",('Données brutes POS (Area)'!BC52/('Données brutes POS (Area)'!BC$50)*10),IF($C52="Cer 30:1;O2",('Données brutes POS (Area)'!BC52/('Données brutes POS (Area)'!BC$28)*25)))</f>
        <v>4.2870296734538141E-2</v>
      </c>
      <c r="BE52" s="44" t="s">
        <v>326</v>
      </c>
      <c r="BF52" s="44">
        <f>IF($C52="CE 17:0",('Données brutes POS (Area)'!BE52/('Données brutes POS (Area)'!BE$50)*10),IF($C52="Cer 30:1;O2",('Données brutes POS (Area)'!BE52/('Données brutes POS (Area)'!BE$28)*25)))</f>
        <v>0.15301282775094799</v>
      </c>
      <c r="BG52" s="44">
        <f>IF($C52="CE 17:0",('Données brutes POS (Area)'!BF52/('Données brutes POS (Area)'!BF$50)*10),IF($C52="Cer 30:1;O2",('Données brutes POS (Area)'!BF52/('Données brutes POS (Area)'!BF$28)*25)))</f>
        <v>4.3850280785659564E-2</v>
      </c>
      <c r="BH52" s="44">
        <f>IF($C52="CE 17:0",('Données brutes POS (Area)'!BG52/('Données brutes POS (Area)'!BG$50)*10),IF($C52="Cer 30:1;O2",('Données brutes POS (Area)'!BG52/('Données brutes POS (Area)'!BG$28)*25)))</f>
        <v>5.8057352487308762E-2</v>
      </c>
      <c r="BI52" s="44">
        <f>IF($C52="CE 17:0",('Données brutes POS (Area)'!BH52/('Données brutes POS (Area)'!BH$50)*10),IF($C52="Cer 30:1;O2",('Données brutes POS (Area)'!BH52/('Données brutes POS (Area)'!BH$28)*25)))</f>
        <v>0.31813162566435993</v>
      </c>
      <c r="BJ52" s="44">
        <f>IF($C52="CE 17:0",('Données brutes POS (Area)'!BI52/('Données brutes POS (Area)'!BI$50)*10),IF($C52="Cer 30:1;O2",('Données brutes POS (Area)'!BI52/('Données brutes POS (Area)'!BI$28)*25)))</f>
        <v>4.7340028631075455E-2</v>
      </c>
      <c r="BK52" s="44">
        <f>IF($C52="CE 17:0",('Données brutes POS (Area)'!BJ52/('Données brutes POS (Area)'!BJ$50)*10),IF($C52="Cer 30:1;O2",('Données brutes POS (Area)'!BJ52/('Données brutes POS (Area)'!BJ$28)*25)))</f>
        <v>0.12033874106811826</v>
      </c>
      <c r="BL52" s="44">
        <f>IF($C52="CE 17:0",('Données brutes POS (Area)'!BK52/('Données brutes POS (Area)'!BK$50)*10),IF($C52="Cer 30:1;O2",('Données brutes POS (Area)'!BK52/('Données brutes POS (Area)'!BK$28)*25)))</f>
        <v>5.9743566811483476E-2</v>
      </c>
      <c r="BM52" s="44" t="s">
        <v>326</v>
      </c>
      <c r="BN52" s="44">
        <f>IF($C52="CE 17:0",('Données brutes POS (Area)'!BM52/('Données brutes POS (Area)'!BM$50)*10),IF($C52="Cer 30:1;O2",('Données brutes POS (Area)'!BM52/('Données brutes POS (Area)'!BM$28)*25)))</f>
        <v>0.14250377070246645</v>
      </c>
      <c r="BO52" s="44">
        <f>IF($C52="CE 17:0",('Données brutes POS (Area)'!BN52/('Données brutes POS (Area)'!BN$50)*10),IF($C52="Cer 30:1;O2",('Données brutes POS (Area)'!BN52/('Données brutes POS (Area)'!BN$28)*25)))</f>
        <v>0.31628397404031561</v>
      </c>
      <c r="BP52" s="44">
        <f>IF($C52="CE 17:0",('Données brutes POS (Area)'!BO52/('Données brutes POS (Area)'!BO$50)*10),IF($C52="Cer 30:1;O2",('Données brutes POS (Area)'!BO52/('Données brutes POS (Area)'!BO$28)*25)))</f>
        <v>0.12870933923527184</v>
      </c>
      <c r="BQ52" s="44" t="s">
        <v>326</v>
      </c>
    </row>
    <row r="53" spans="1:96" x14ac:dyDescent="0.25">
      <c r="A53" s="9" t="s">
        <v>35</v>
      </c>
      <c r="B53" s="9" t="s">
        <v>166</v>
      </c>
      <c r="C53" s="10" t="s">
        <v>34</v>
      </c>
      <c r="D53" s="43">
        <f>IF($C53="CE 17:0",('Données brutes POS (Area)'!C53/('Données brutes POS (Area)'!C$50)*10),IF($C53="Cer 30:1;O2",('Données brutes POS (Area)'!C53/('Données brutes POS (Area)'!C$28)*25)))</f>
        <v>0.1536052958720121</v>
      </c>
      <c r="E53" s="43">
        <f>IF($C53="CE 17:0",('Données brutes POS (Area)'!D53/('Données brutes POS (Area)'!D$50)*10),IF($C53="Cer 30:1;O2",('Données brutes POS (Area)'!D53/('Données brutes POS (Area)'!D$28)*25)))</f>
        <v>0.17573758091978595</v>
      </c>
      <c r="F53" s="43">
        <f>IF($C53="CE 17:0",('Données brutes POS (Area)'!E53/('Données brutes POS (Area)'!E$50)*10),IF($C53="Cer 30:1;O2",('Données brutes POS (Area)'!E53/('Données brutes POS (Area)'!E$28)*25)))</f>
        <v>0.35750222560375972</v>
      </c>
      <c r="G53" s="43">
        <f>IF($C53="CE 17:0",('Données brutes POS (Area)'!F53/('Données brutes POS (Area)'!F$50)*10),IF($C53="Cer 30:1;O2",('Données brutes POS (Area)'!F53/('Données brutes POS (Area)'!F$28)*25)))</f>
        <v>0.1282587598230171</v>
      </c>
      <c r="H53" s="43">
        <f>IF($C53="CE 17:0",('Données brutes POS (Area)'!G53/('Données brutes POS (Area)'!G$50)*10),IF($C53="Cer 30:1;O2",('Données brutes POS (Area)'!G53/('Données brutes POS (Area)'!G$28)*25)))</f>
        <v>0.271183398212272</v>
      </c>
      <c r="I53" s="43">
        <f>IF($C53="CE 17:0",('Données brutes POS (Area)'!H53/('Données brutes POS (Area)'!H$50)*10),IF($C53="Cer 30:1;O2",('Données brutes POS (Area)'!H53/('Données brutes POS (Area)'!H$28)*25)))</f>
        <v>0.28010092712122986</v>
      </c>
      <c r="J53" s="43">
        <f>IF($C53="CE 17:0",('Données brutes POS (Area)'!I53/('Données brutes POS (Area)'!I$50)*10),IF($C53="Cer 30:1;O2",('Données brutes POS (Area)'!I53/('Données brutes POS (Area)'!I$28)*25)))</f>
        <v>9.5589963252844204E-2</v>
      </c>
      <c r="K53" s="43">
        <f>IF($C53="CE 17:0",('Données brutes POS (Area)'!J53/('Données brutes POS (Area)'!J$50)*10),IF($C53="Cer 30:1;O2",('Données brutes POS (Area)'!J53/('Données brutes POS (Area)'!J$28)*25)))</f>
        <v>0.61719933792049364</v>
      </c>
      <c r="L53" s="43" t="s">
        <v>326</v>
      </c>
      <c r="M53" s="43">
        <f>IF($C53="CE 17:0",('Données brutes POS (Area)'!L53/('Données brutes POS (Area)'!L$50)*10),IF($C53="Cer 30:1;O2",('Données brutes POS (Area)'!L53/('Données brutes POS (Area)'!L$28)*25)))</f>
        <v>0.19270903333835457</v>
      </c>
      <c r="N53" s="43" t="s">
        <v>326</v>
      </c>
      <c r="O53" s="43">
        <f>IF($C53="CE 17:0",('Données brutes POS (Area)'!N53/('Données brutes POS (Area)'!N$50)*10),IF($C53="Cer 30:1;O2",('Données brutes POS (Area)'!N53/('Données brutes POS (Area)'!N$28)*25)))</f>
        <v>0.1701310138974283</v>
      </c>
      <c r="P53" s="43">
        <f>IF($C53="CE 17:0",('Données brutes POS (Area)'!O53/('Données brutes POS (Area)'!O$50)*10),IF($C53="Cer 30:1;O2",('Données brutes POS (Area)'!O53/('Données brutes POS (Area)'!O$28)*25)))</f>
        <v>0.20869538827862433</v>
      </c>
      <c r="Q53" s="43">
        <f>IF($C53="CE 17:0",('Données brutes POS (Area)'!P53/('Données brutes POS (Area)'!P$50)*10),IF($C53="Cer 30:1;O2",('Données brutes POS (Area)'!P53/('Données brutes POS (Area)'!P$28)*25)))</f>
        <v>0.16923218473941268</v>
      </c>
      <c r="R53" s="43">
        <f>IF($C53="CE 17:0",('Données brutes POS (Area)'!Q53/('Données brutes POS (Area)'!Q$50)*10),IF($C53="Cer 30:1;O2",('Données brutes POS (Area)'!Q53/('Données brutes POS (Area)'!Q$28)*25)))</f>
        <v>0.2092469609708604</v>
      </c>
      <c r="S53" s="43">
        <f>IF($C53="CE 17:0",('Données brutes POS (Area)'!R53/('Données brutes POS (Area)'!R$50)*10),IF($C53="Cer 30:1;O2",('Données brutes POS (Area)'!R53/('Données brutes POS (Area)'!R$28)*25)))</f>
        <v>0.22290166065454972</v>
      </c>
      <c r="T53" s="43">
        <f>IF($C53="CE 17:0",('Données brutes POS (Area)'!S53/('Données brutes POS (Area)'!S$50)*10),IF($C53="Cer 30:1;O2",('Données brutes POS (Area)'!S53/('Données brutes POS (Area)'!S$28)*25)))</f>
        <v>0.20638659935804937</v>
      </c>
      <c r="U53" s="43">
        <f>IF($C53="CE 17:0",('Données brutes POS (Area)'!T53/('Données brutes POS (Area)'!T$50)*10),IF($C53="Cer 30:1;O2",('Données brutes POS (Area)'!T53/('Données brutes POS (Area)'!T$28)*25)))</f>
        <v>0.24807406852133504</v>
      </c>
      <c r="V53" s="43">
        <f>IF($C53="CE 17:0",('Données brutes POS (Area)'!U53/('Données brutes POS (Area)'!U$50)*10),IF($C53="Cer 30:1;O2",('Données brutes POS (Area)'!U53/('Données brutes POS (Area)'!U$28)*25)))</f>
        <v>0.2189844052253048</v>
      </c>
      <c r="W53" s="43">
        <f>IF($C53="CE 17:0",('Données brutes POS (Area)'!V53/('Données brutes POS (Area)'!V$50)*10),IF($C53="Cer 30:1;O2",('Données brutes POS (Area)'!V53/('Données brutes POS (Area)'!V$28)*25)))</f>
        <v>0.21276697690840296</v>
      </c>
      <c r="X53" s="43">
        <f>IF($C53="CE 17:0",('Données brutes POS (Area)'!W53/('Données brutes POS (Area)'!W$50)*10),IF($C53="Cer 30:1;O2",('Données brutes POS (Area)'!W53/('Données brutes POS (Area)'!W$28)*25)))</f>
        <v>0.17231213524841724</v>
      </c>
      <c r="Y53" s="43" t="s">
        <v>326</v>
      </c>
      <c r="Z53" s="43" t="s">
        <v>326</v>
      </c>
      <c r="AA53" s="43">
        <f>IF($C53="CE 17:0",('Données brutes POS (Area)'!Z53/('Données brutes POS (Area)'!Z$50)*10),IF($C53="Cer 30:1;O2",('Données brutes POS (Area)'!Z53/('Données brutes POS (Area)'!Z$28)*25)))</f>
        <v>0.16241419198416285</v>
      </c>
      <c r="AB53" s="43">
        <f>IF($C53="CE 17:0",('Données brutes POS (Area)'!AA53/('Données brutes POS (Area)'!AA$50)*10),IF($C53="Cer 30:1;O2",('Données brutes POS (Area)'!AA53/('Données brutes POS (Area)'!AA$28)*25)))</f>
        <v>0.24758808901009385</v>
      </c>
      <c r="AC53" s="43">
        <f>IF($C53="CE 17:0",('Données brutes POS (Area)'!AB53/('Données brutes POS (Area)'!AB$50)*10),IF($C53="Cer 30:1;O2",('Données brutes POS (Area)'!AB53/('Données brutes POS (Area)'!AB$28)*25)))</f>
        <v>0.20450972679718063</v>
      </c>
      <c r="AD53" s="43" t="s">
        <v>326</v>
      </c>
      <c r="AE53" s="43">
        <f>IF($C53="CE 17:0",('Données brutes POS (Area)'!AD53/('Données brutes POS (Area)'!AD$50)*10),IF($C53="Cer 30:1;O2",('Données brutes POS (Area)'!AD53/('Données brutes POS (Area)'!AD$28)*25)))</f>
        <v>0.23009758671534683</v>
      </c>
      <c r="AF53" s="43">
        <f>IF($C53="CE 17:0",('Données brutes POS (Area)'!AE53/('Données brutes POS (Area)'!AE$50)*10),IF($C53="Cer 30:1;O2",('Données brutes POS (Area)'!AE53/('Données brutes POS (Area)'!AE$28)*25)))</f>
        <v>0.30537663783961938</v>
      </c>
      <c r="AG53" s="43">
        <f>IF($C53="CE 17:0",('Données brutes POS (Area)'!AF53/('Données brutes POS (Area)'!AF$50)*10),IF($C53="Cer 30:1;O2",('Données brutes POS (Area)'!AF53/('Données brutes POS (Area)'!AF$28)*25)))</f>
        <v>0.2306082318142447</v>
      </c>
      <c r="AH53" s="43">
        <f>IF($C53="CE 17:0",('Données brutes POS (Area)'!AG53/('Données brutes POS (Area)'!AG$50)*10),IF($C53="Cer 30:1;O2",('Données brutes POS (Area)'!AG53/('Données brutes POS (Area)'!AG$28)*25)))</f>
        <v>0.19953946108943735</v>
      </c>
      <c r="AI53" s="43">
        <f>IF($C53="CE 17:0",('Données brutes POS (Area)'!AH53/('Données brutes POS (Area)'!AH$50)*10),IF($C53="Cer 30:1;O2",('Données brutes POS (Area)'!AH53/('Données brutes POS (Area)'!AH$28)*25)))</f>
        <v>0.15089268127384681</v>
      </c>
      <c r="AJ53" s="43">
        <f>IF($C53="CE 17:0",('Données brutes POS (Area)'!AI53/('Données brutes POS (Area)'!AI$50)*10),IF($C53="Cer 30:1;O2",('Données brutes POS (Area)'!AI53/('Données brutes POS (Area)'!AI$28)*25)))</f>
        <v>0.28149331856982379</v>
      </c>
      <c r="AK53" s="43">
        <f>IF($C53="CE 17:0",('Données brutes POS (Area)'!AJ53/('Données brutes POS (Area)'!AJ$50)*10),IF($C53="Cer 30:1;O2",('Données brutes POS (Area)'!AJ53/('Données brutes POS (Area)'!AJ$28)*25)))</f>
        <v>0.35412218341111373</v>
      </c>
      <c r="AL53" s="43" t="s">
        <v>326</v>
      </c>
      <c r="AM53" s="43">
        <f>IF($C53="CE 17:0",('Données brutes POS (Area)'!AL53/('Données brutes POS (Area)'!AL$50)*10),IF($C53="Cer 30:1;O2",('Données brutes POS (Area)'!AL53/('Données brutes POS (Area)'!AL$28)*25)))</f>
        <v>0.13073317409487395</v>
      </c>
      <c r="AN53" s="43">
        <f>IF($C53="CE 17:0",('Données brutes POS (Area)'!AM53/('Données brutes POS (Area)'!AM$50)*10),IF($C53="Cer 30:1;O2",('Données brutes POS (Area)'!AM53/('Données brutes POS (Area)'!AM$28)*25)))</f>
        <v>0.14696009792154796</v>
      </c>
      <c r="AO53" s="43">
        <f>IF($C53="CE 17:0",('Données brutes POS (Area)'!AN53/('Données brutes POS (Area)'!AN$50)*10),IF($C53="Cer 30:1;O2",('Données brutes POS (Area)'!AN53/('Données brutes POS (Area)'!AN$28)*25)))</f>
        <v>0.21253746277800264</v>
      </c>
      <c r="AP53" s="43">
        <f>IF($C53="CE 17:0",('Données brutes POS (Area)'!AO53/('Données brutes POS (Area)'!AO$50)*10),IF($C53="Cer 30:1;O2",('Données brutes POS (Area)'!AO53/('Données brutes POS (Area)'!AO$28)*25)))</f>
        <v>0.12175529720195918</v>
      </c>
      <c r="AQ53" s="43">
        <f>IF($C53="CE 17:0",('Données brutes POS (Area)'!AP53/('Données brutes POS (Area)'!AP$50)*10),IF($C53="Cer 30:1;O2",('Données brutes POS (Area)'!AP53/('Données brutes POS (Area)'!AP$28)*25)))</f>
        <v>0.11042408299572462</v>
      </c>
      <c r="AR53" s="43">
        <f>IF($C53="CE 17:0",('Données brutes POS (Area)'!AQ53/('Données brutes POS (Area)'!AQ$50)*10),IF($C53="Cer 30:1;O2",('Données brutes POS (Area)'!AQ53/('Données brutes POS (Area)'!AQ$28)*25)))</f>
        <v>0.13400084579027871</v>
      </c>
      <c r="AS53" s="43">
        <f>IF($C53="CE 17:0",('Données brutes POS (Area)'!AR53/('Données brutes POS (Area)'!AR$50)*10),IF($C53="Cer 30:1;O2",('Données brutes POS (Area)'!AR53/('Données brutes POS (Area)'!AR$28)*25)))</f>
        <v>0.38066388985859084</v>
      </c>
      <c r="AT53" s="43">
        <f>IF($C53="CE 17:0",('Données brutes POS (Area)'!AS53/('Données brutes POS (Area)'!AS$50)*10),IF($C53="Cer 30:1;O2",('Données brutes POS (Area)'!AS53/('Données brutes POS (Area)'!AS$28)*25)))</f>
        <v>0.24985114460739452</v>
      </c>
      <c r="AU53" s="43">
        <f>IF($C53="CE 17:0",('Données brutes POS (Area)'!AT53/('Données brutes POS (Area)'!AT$50)*10),IF($C53="Cer 30:1;O2",('Données brutes POS (Area)'!AT53/('Données brutes POS (Area)'!AT$28)*25)))</f>
        <v>0.25638020281921409</v>
      </c>
      <c r="AV53" s="43" t="s">
        <v>326</v>
      </c>
      <c r="AW53" s="43">
        <f>IF($C53="CE 17:0",('Données brutes POS (Area)'!AV53/('Données brutes POS (Area)'!AV$50)*10),IF($C53="Cer 30:1;O2",('Données brutes POS (Area)'!AV53/('Données brutes POS (Area)'!AV$28)*25)))</f>
        <v>0.10349848887490604</v>
      </c>
      <c r="AX53" s="43">
        <f>IF($C53="CE 17:0",('Données brutes POS (Area)'!AW53/('Données brutes POS (Area)'!AW$50)*10),IF($C53="Cer 30:1;O2",('Données brutes POS (Area)'!AW53/('Données brutes POS (Area)'!AW$28)*25)))</f>
        <v>0.13953653157265136</v>
      </c>
      <c r="AY53" s="43">
        <f>IF($C53="CE 17:0",('Données brutes POS (Area)'!AX53/('Données brutes POS (Area)'!AX$50)*10),IF($C53="Cer 30:1;O2",('Données brutes POS (Area)'!AX53/('Données brutes POS (Area)'!AX$28)*25)))</f>
        <v>5.3414099495275744E-2</v>
      </c>
      <c r="AZ53" s="43">
        <f>IF($C53="CE 17:0",('Données brutes POS (Area)'!AY53/('Données brutes POS (Area)'!AY$50)*10),IF($C53="Cer 30:1;O2",('Données brutes POS (Area)'!AY53/('Données brutes POS (Area)'!AY$28)*25)))</f>
        <v>7.7870682256150625E-2</v>
      </c>
      <c r="BA53" s="43">
        <f>IF($C53="CE 17:0",('Données brutes POS (Area)'!AZ53/('Données brutes POS (Area)'!AZ$50)*10),IF($C53="Cer 30:1;O2",('Données brutes POS (Area)'!AZ53/('Données brutes POS (Area)'!AZ$28)*25)))</f>
        <v>7.0730969280845893E-2</v>
      </c>
      <c r="BB53" s="43">
        <f>IF($C53="CE 17:0",('Données brutes POS (Area)'!BA53/('Données brutes POS (Area)'!BA$50)*10),IF($C53="Cer 30:1;O2",('Données brutes POS (Area)'!BA53/('Données brutes POS (Area)'!BA$28)*25)))</f>
        <v>6.0726792585738008E-2</v>
      </c>
      <c r="BC53" s="43">
        <f>IF($C53="CE 17:0",('Données brutes POS (Area)'!BB53/('Données brutes POS (Area)'!BB$50)*10),IF($C53="Cer 30:1;O2",('Données brutes POS (Area)'!BB53/('Données brutes POS (Area)'!BB$28)*25)))</f>
        <v>0.10395577126318914</v>
      </c>
      <c r="BD53" s="43">
        <f>IF($C53="CE 17:0",('Données brutes POS (Area)'!BC53/('Données brutes POS (Area)'!BC$50)*10),IF($C53="Cer 30:1;O2",('Données brutes POS (Area)'!BC53/('Données brutes POS (Area)'!BC$28)*25)))</f>
        <v>5.4907353568749748E-2</v>
      </c>
      <c r="BE53" s="43">
        <f>IF($C53="CE 17:0",('Données brutes POS (Area)'!BD53/('Données brutes POS (Area)'!BD$50)*10),IF($C53="Cer 30:1;O2",('Données brutes POS (Area)'!BD53/('Données brutes POS (Area)'!BD$28)*25)))</f>
        <v>0.11557090694028253</v>
      </c>
      <c r="BF53" s="43" t="s">
        <v>326</v>
      </c>
      <c r="BG53" s="43">
        <f>IF($C53="CE 17:0",('Données brutes POS (Area)'!BF53/('Données brutes POS (Area)'!BF$50)*10),IF($C53="Cer 30:1;O2",('Données brutes POS (Area)'!BF53/('Données brutes POS (Area)'!BF$28)*25)))</f>
        <v>3.4618078555150582E-2</v>
      </c>
      <c r="BH53" s="43">
        <f>IF($C53="CE 17:0",('Données brutes POS (Area)'!BG53/('Données brutes POS (Area)'!BG$50)*10),IF($C53="Cer 30:1;O2",('Données brutes POS (Area)'!BG53/('Données brutes POS (Area)'!BG$28)*25)))</f>
        <v>7.5717700803191443E-2</v>
      </c>
      <c r="BI53" s="43">
        <f>IF($C53="CE 17:0",('Données brutes POS (Area)'!BH53/('Données brutes POS (Area)'!BH$50)*10),IF($C53="Cer 30:1;O2",('Données brutes POS (Area)'!BH53/('Données brutes POS (Area)'!BH$28)*25)))</f>
        <v>0.24363707432687631</v>
      </c>
      <c r="BJ53" s="43">
        <f>IF($C53="CE 17:0",('Données brutes POS (Area)'!BI53/('Données brutes POS (Area)'!BI$50)*10),IF($C53="Cer 30:1;O2",('Données brutes POS (Area)'!BI53/('Données brutes POS (Area)'!BI$28)*25)))</f>
        <v>5.3944276744323692E-2</v>
      </c>
      <c r="BK53" s="43">
        <f>IF($C53="CE 17:0",('Données brutes POS (Area)'!BJ53/('Données brutes POS (Area)'!BJ$50)*10),IF($C53="Cer 30:1;O2",('Données brutes POS (Area)'!BJ53/('Données brutes POS (Area)'!BJ$28)*25)))</f>
        <v>0.1135046786393837</v>
      </c>
      <c r="BL53" s="43">
        <f>IF($C53="CE 17:0",('Données brutes POS (Area)'!BK53/('Données brutes POS (Area)'!BK$50)*10),IF($C53="Cer 30:1;O2",('Données brutes POS (Area)'!BK53/('Données brutes POS (Area)'!BK$28)*25)))</f>
        <v>7.7832885236408939E-2</v>
      </c>
      <c r="BM53" s="43" t="s">
        <v>326</v>
      </c>
      <c r="BN53" s="43">
        <f>IF($C53="CE 17:0",('Données brutes POS (Area)'!BM53/('Données brutes POS (Area)'!BM$50)*10),IF($C53="Cer 30:1;O2",('Données brutes POS (Area)'!BM53/('Données brutes POS (Area)'!BM$28)*25)))</f>
        <v>0.18707236887240025</v>
      </c>
      <c r="BO53" s="43">
        <f>IF($C53="CE 17:0",('Données brutes POS (Area)'!BN53/('Données brutes POS (Area)'!BN$50)*10),IF($C53="Cer 30:1;O2",('Données brutes POS (Area)'!BN53/('Données brutes POS (Area)'!BN$28)*25)))</f>
        <v>0.20707934056117552</v>
      </c>
      <c r="BP53" s="43">
        <f>IF($C53="CE 17:0",('Données brutes POS (Area)'!BO53/('Données brutes POS (Area)'!BO$50)*10),IF($C53="Cer 30:1;O2",('Données brutes POS (Area)'!BO53/('Données brutes POS (Area)'!BO$28)*25)))</f>
        <v>9.6307468881244168E-2</v>
      </c>
      <c r="BQ53" s="43" t="s">
        <v>326</v>
      </c>
    </row>
    <row r="54" spans="1:96" x14ac:dyDescent="0.25">
      <c r="A54" s="11" t="s">
        <v>35</v>
      </c>
      <c r="B54" s="11" t="s">
        <v>37</v>
      </c>
      <c r="C54" s="12" t="s">
        <v>34</v>
      </c>
      <c r="D54" s="44">
        <f>IF($C54="CE 17:0",('Données brutes POS (Area)'!C54/('Données brutes POS (Area)'!C$50)*10),IF($C54="Cer 30:1;O2",('Données brutes POS (Area)'!C54/('Données brutes POS (Area)'!C$28)*25)))</f>
        <v>0.82404308391143821</v>
      </c>
      <c r="E54" s="44">
        <f>IF($C54="CE 17:0",('Données brutes POS (Area)'!D54/('Données brutes POS (Area)'!D$50)*10),IF($C54="Cer 30:1;O2",('Données brutes POS (Area)'!D54/('Données brutes POS (Area)'!D$28)*25)))</f>
        <v>1.09077083292376</v>
      </c>
      <c r="F54" s="44">
        <f>IF($C54="CE 17:0",('Données brutes POS (Area)'!E54/('Données brutes POS (Area)'!E$50)*10),IF($C54="Cer 30:1;O2",('Données brutes POS (Area)'!E54/('Données brutes POS (Area)'!E$28)*25)))</f>
        <v>1.6462494694781737</v>
      </c>
      <c r="G54" s="44">
        <f>IF($C54="CE 17:0",('Données brutes POS (Area)'!F54/('Données brutes POS (Area)'!F$50)*10),IF($C54="Cer 30:1;O2",('Données brutes POS (Area)'!F54/('Données brutes POS (Area)'!F$28)*25)))</f>
        <v>0.77304174331027642</v>
      </c>
      <c r="H54" s="44">
        <f>IF($C54="CE 17:0",('Données brutes POS (Area)'!G54/('Données brutes POS (Area)'!G$50)*10),IF($C54="Cer 30:1;O2",('Données brutes POS (Area)'!G54/('Données brutes POS (Area)'!G$28)*25)))</f>
        <v>1.21944042711791</v>
      </c>
      <c r="I54" s="44">
        <f>IF($C54="CE 17:0",('Données brutes POS (Area)'!H54/('Données brutes POS (Area)'!H$50)*10),IF($C54="Cer 30:1;O2",('Données brutes POS (Area)'!H54/('Données brutes POS (Area)'!H$28)*25)))</f>
        <v>1.3643465164495561</v>
      </c>
      <c r="J54" s="44">
        <f>IF($C54="CE 17:0",('Données brutes POS (Area)'!I54/('Données brutes POS (Area)'!I$50)*10),IF($C54="Cer 30:1;O2",('Données brutes POS (Area)'!I54/('Données brutes POS (Area)'!I$28)*25)))</f>
        <v>0.57559282988709048</v>
      </c>
      <c r="K54" s="44">
        <f>IF($C54="CE 17:0",('Données brutes POS (Area)'!J54/('Données brutes POS (Area)'!J$50)*10),IF($C54="Cer 30:1;O2",('Données brutes POS (Area)'!J54/('Données brutes POS (Area)'!J$28)*25)))</f>
        <v>2.2026057186481212</v>
      </c>
      <c r="L54" s="44">
        <f>IF($C54="CE 17:0",('Données brutes POS (Area)'!K54/('Données brutes POS (Area)'!K$50)*10),IF($C54="Cer 30:1;O2",('Données brutes POS (Area)'!K54/('Données brutes POS (Area)'!K$28)*25)))</f>
        <v>0.9963104547689674</v>
      </c>
      <c r="M54" s="44">
        <f>IF($C54="CE 17:0",('Données brutes POS (Area)'!L54/('Données brutes POS (Area)'!L$50)*10),IF($C54="Cer 30:1;O2",('Données brutes POS (Area)'!L54/('Données brutes POS (Area)'!L$28)*25)))</f>
        <v>1.2720596770810415</v>
      </c>
      <c r="N54" s="44">
        <f>IF($C54="CE 17:0",('Données brutes POS (Area)'!M54/('Données brutes POS (Area)'!M$50)*10),IF($C54="Cer 30:1;O2",('Données brutes POS (Area)'!M54/('Données brutes POS (Area)'!M$28)*25)))</f>
        <v>1.1638864603303178</v>
      </c>
      <c r="O54" s="44">
        <f>IF($C54="CE 17:0",('Données brutes POS (Area)'!N54/('Données brutes POS (Area)'!N$50)*10),IF($C54="Cer 30:1;O2",('Données brutes POS (Area)'!N54/('Données brutes POS (Area)'!N$28)*25)))</f>
        <v>0.93407781171474769</v>
      </c>
      <c r="P54" s="44">
        <f>IF($C54="CE 17:0",('Données brutes POS (Area)'!O54/('Données brutes POS (Area)'!O$50)*10),IF($C54="Cer 30:1;O2",('Données brutes POS (Area)'!O54/('Données brutes POS (Area)'!O$28)*25)))</f>
        <v>0.92794896823733453</v>
      </c>
      <c r="Q54" s="44">
        <f>IF($C54="CE 17:0",('Données brutes POS (Area)'!P54/('Données brutes POS (Area)'!P$50)*10),IF($C54="Cer 30:1;O2",('Données brutes POS (Area)'!P54/('Données brutes POS (Area)'!P$28)*25)))</f>
        <v>1.0632444542778428</v>
      </c>
      <c r="R54" s="44">
        <f>IF($C54="CE 17:0",('Données brutes POS (Area)'!Q54/('Données brutes POS (Area)'!Q$50)*10),IF($C54="Cer 30:1;O2",('Données brutes POS (Area)'!Q54/('Données brutes POS (Area)'!Q$28)*25)))</f>
        <v>0.91900342700965054</v>
      </c>
      <c r="S54" s="44">
        <f>IF($C54="CE 17:0",('Données brutes POS (Area)'!R54/('Données brutes POS (Area)'!R$50)*10),IF($C54="Cer 30:1;O2",('Données brutes POS (Area)'!R54/('Données brutes POS (Area)'!R$28)*25)))</f>
        <v>1.4187345559081295</v>
      </c>
      <c r="T54" s="44">
        <f>IF($C54="CE 17:0",('Données brutes POS (Area)'!S54/('Données brutes POS (Area)'!S$50)*10),IF($C54="Cer 30:1;O2",('Données brutes POS (Area)'!S54/('Données brutes POS (Area)'!S$28)*25)))</f>
        <v>0.98055384599915962</v>
      </c>
      <c r="U54" s="44">
        <f>IF($C54="CE 17:0",('Données brutes POS (Area)'!T54/('Données brutes POS (Area)'!T$50)*10),IF($C54="Cer 30:1;O2",('Données brutes POS (Area)'!T54/('Données brutes POS (Area)'!T$28)*25)))</f>
        <v>1.4110972294559545</v>
      </c>
      <c r="V54" s="44">
        <f>IF($C54="CE 17:0",('Données brutes POS (Area)'!U54/('Données brutes POS (Area)'!U$50)*10),IF($C54="Cer 30:1;O2",('Données brutes POS (Area)'!U54/('Données brutes POS (Area)'!U$28)*25)))</f>
        <v>1.2418808595992865</v>
      </c>
      <c r="W54" s="44">
        <f>IF($C54="CE 17:0",('Données brutes POS (Area)'!V54/('Données brutes POS (Area)'!V$50)*10),IF($C54="Cer 30:1;O2",('Données brutes POS (Area)'!V54/('Données brutes POS (Area)'!V$28)*25)))</f>
        <v>1.2591994616063225</v>
      </c>
      <c r="X54" s="44">
        <f>IF($C54="CE 17:0",('Données brutes POS (Area)'!W54/('Données brutes POS (Area)'!W$50)*10),IF($C54="Cer 30:1;O2",('Données brutes POS (Area)'!W54/('Données brutes POS (Area)'!W$28)*25)))</f>
        <v>0.92575326343267517</v>
      </c>
      <c r="Y54" s="44">
        <f>IF($C54="CE 17:0",('Données brutes POS (Area)'!X54/('Données brutes POS (Area)'!X$50)*10),IF($C54="Cer 30:1;O2",('Données brutes POS (Area)'!X54/('Données brutes POS (Area)'!X$28)*25)))</f>
        <v>1.4205264589951714</v>
      </c>
      <c r="Z54" s="44">
        <f>IF($C54="CE 17:0",('Données brutes POS (Area)'!Y54/('Données brutes POS (Area)'!Y$50)*10),IF($C54="Cer 30:1;O2",('Données brutes POS (Area)'!Y54/('Données brutes POS (Area)'!Y$28)*25)))</f>
        <v>1.0335575193085997</v>
      </c>
      <c r="AA54" s="44">
        <f>IF($C54="CE 17:0",('Données brutes POS (Area)'!Z54/('Données brutes POS (Area)'!Z$50)*10),IF($C54="Cer 30:1;O2",('Données brutes POS (Area)'!Z54/('Données brutes POS (Area)'!Z$28)*25)))</f>
        <v>0.64455894797460034</v>
      </c>
      <c r="AB54" s="44">
        <f>IF($C54="CE 17:0",('Données brutes POS (Area)'!AA54/('Données brutes POS (Area)'!AA$50)*10),IF($C54="Cer 30:1;O2",('Données brutes POS (Area)'!AA54/('Données brutes POS (Area)'!AA$28)*25)))</f>
        <v>1.1530124224209166</v>
      </c>
      <c r="AC54" s="44">
        <f>IF($C54="CE 17:0",('Données brutes POS (Area)'!AB54/('Données brutes POS (Area)'!AB$50)*10),IF($C54="Cer 30:1;O2",('Données brutes POS (Area)'!AB54/('Données brutes POS (Area)'!AB$28)*25)))</f>
        <v>1.1602856697210906</v>
      </c>
      <c r="AD54" s="44">
        <f>IF($C54="CE 17:0",('Données brutes POS (Area)'!AC54/('Données brutes POS (Area)'!AC$50)*10),IF($C54="Cer 30:1;O2",('Données brutes POS (Area)'!AC54/('Données brutes POS (Area)'!AC$28)*25)))</f>
        <v>0.87278978854310085</v>
      </c>
      <c r="AE54" s="44">
        <f>IF($C54="CE 17:0",('Données brutes POS (Area)'!AD54/('Données brutes POS (Area)'!AD$50)*10),IF($C54="Cer 30:1;O2",('Données brutes POS (Area)'!AD54/('Données brutes POS (Area)'!AD$28)*25)))</f>
        <v>1.564783349119891</v>
      </c>
      <c r="AF54" s="44">
        <f>IF($C54="CE 17:0",('Données brutes POS (Area)'!AE54/('Données brutes POS (Area)'!AE$50)*10),IF($C54="Cer 30:1;O2",('Données brutes POS (Area)'!AE54/('Données brutes POS (Area)'!AE$28)*25)))</f>
        <v>1.7428802459564463</v>
      </c>
      <c r="AG54" s="44">
        <f>IF($C54="CE 17:0",('Données brutes POS (Area)'!AF54/('Données brutes POS (Area)'!AF$50)*10),IF($C54="Cer 30:1;O2",('Données brutes POS (Area)'!AF54/('Données brutes POS (Area)'!AF$28)*25)))</f>
        <v>1.2550971816877088</v>
      </c>
      <c r="AH54" s="44">
        <f>IF($C54="CE 17:0",('Données brutes POS (Area)'!AG54/('Données brutes POS (Area)'!AG$50)*10),IF($C54="Cer 30:1;O2",('Données brutes POS (Area)'!AG54/('Données brutes POS (Area)'!AG$28)*25)))</f>
        <v>1.2608724713893718</v>
      </c>
      <c r="AI54" s="44">
        <f>IF($C54="CE 17:0",('Données brutes POS (Area)'!AH54/('Données brutes POS (Area)'!AH$50)*10),IF($C54="Cer 30:1;O2",('Données brutes POS (Area)'!AH54/('Données brutes POS (Area)'!AH$28)*25)))</f>
        <v>1.0805725771555479</v>
      </c>
      <c r="AJ54" s="44">
        <f>IF($C54="CE 17:0",('Données brutes POS (Area)'!AI54/('Données brutes POS (Area)'!AI$50)*10),IF($C54="Cer 30:1;O2",('Données brutes POS (Area)'!AI54/('Données brutes POS (Area)'!AI$28)*25)))</f>
        <v>1.7589649560825273</v>
      </c>
      <c r="AK54" s="44">
        <f>IF($C54="CE 17:0",('Données brutes POS (Area)'!AJ54/('Données brutes POS (Area)'!AJ$50)*10),IF($C54="Cer 30:1;O2",('Données brutes POS (Area)'!AJ54/('Données brutes POS (Area)'!AJ$28)*25)))</f>
        <v>1.8310921909883804</v>
      </c>
      <c r="AL54" s="44">
        <f>IF($C54="CE 17:0",('Données brutes POS (Area)'!AK54/('Données brutes POS (Area)'!AK$50)*10),IF($C54="Cer 30:1;O2",('Données brutes POS (Area)'!AK54/('Données brutes POS (Area)'!AK$28)*25)))</f>
        <v>0.97676950318299538</v>
      </c>
      <c r="AM54" s="44">
        <f>IF($C54="CE 17:0",('Données brutes POS (Area)'!AL54/('Données brutes POS (Area)'!AL$50)*10),IF($C54="Cer 30:1;O2",('Données brutes POS (Area)'!AL54/('Données brutes POS (Area)'!AL$28)*25)))</f>
        <v>0.72998423877370877</v>
      </c>
      <c r="AN54" s="44">
        <f>IF($C54="CE 17:0",('Données brutes POS (Area)'!AM54/('Données brutes POS (Area)'!AM$50)*10),IF($C54="Cer 30:1;O2",('Données brutes POS (Area)'!AM54/('Données brutes POS (Area)'!AM$28)*25)))</f>
        <v>0.95370723767006527</v>
      </c>
      <c r="AO54" s="44">
        <f>IF($C54="CE 17:0",('Données brutes POS (Area)'!AN54/('Données brutes POS (Area)'!AN$50)*10),IF($C54="Cer 30:1;O2",('Données brutes POS (Area)'!AN54/('Données brutes POS (Area)'!AN$28)*25)))</f>
        <v>1.3255941176950035</v>
      </c>
      <c r="AP54" s="44">
        <f>IF($C54="CE 17:0",('Données brutes POS (Area)'!AO54/('Données brutes POS (Area)'!AO$50)*10),IF($C54="Cer 30:1;O2",('Données brutes POS (Area)'!AO54/('Données brutes POS (Area)'!AO$28)*25)))</f>
        <v>0.66567567240652481</v>
      </c>
      <c r="AQ54" s="44">
        <f>IF($C54="CE 17:0",('Données brutes POS (Area)'!AP54/('Données brutes POS (Area)'!AP$50)*10),IF($C54="Cer 30:1;O2",('Données brutes POS (Area)'!AP54/('Données brutes POS (Area)'!AP$28)*25)))</f>
        <v>0.55302783942033307</v>
      </c>
      <c r="AR54" s="44">
        <f>IF($C54="CE 17:0",('Données brutes POS (Area)'!AQ54/('Données brutes POS (Area)'!AQ$50)*10),IF($C54="Cer 30:1;O2",('Données brutes POS (Area)'!AQ54/('Données brutes POS (Area)'!AQ$28)*25)))</f>
        <v>0.8833094165136548</v>
      </c>
      <c r="AS54" s="44">
        <f>IF($C54="CE 17:0",('Données brutes POS (Area)'!AR54/('Données brutes POS (Area)'!AR$50)*10),IF($C54="Cer 30:1;O2",('Données brutes POS (Area)'!AR54/('Données brutes POS (Area)'!AR$28)*25)))</f>
        <v>1.7158856211348235</v>
      </c>
      <c r="AT54" s="44">
        <f>IF($C54="CE 17:0",('Données brutes POS (Area)'!AS54/('Données brutes POS (Area)'!AS$50)*10),IF($C54="Cer 30:1;O2",('Données brutes POS (Area)'!AS54/('Données brutes POS (Area)'!AS$28)*25)))</f>
        <v>1.6935280387792246</v>
      </c>
      <c r="AU54" s="44">
        <f>IF($C54="CE 17:0",('Données brutes POS (Area)'!AT54/('Données brutes POS (Area)'!AT$50)*10),IF($C54="Cer 30:1;O2",('Données brutes POS (Area)'!AT54/('Données brutes POS (Area)'!AT$28)*25)))</f>
        <v>1.4679351481248799</v>
      </c>
      <c r="AV54" s="44">
        <f>IF($C54="CE 17:0",('Données brutes POS (Area)'!AU54/('Données brutes POS (Area)'!AU$50)*10),IF($C54="Cer 30:1;O2",('Données brutes POS (Area)'!AU54/('Données brutes POS (Area)'!AU$28)*25)))</f>
        <v>0.61846875850815586</v>
      </c>
      <c r="AW54" s="44">
        <f>IF($C54="CE 17:0",('Données brutes POS (Area)'!AV54/('Données brutes POS (Area)'!AV$50)*10),IF($C54="Cer 30:1;O2",('Données brutes POS (Area)'!AV54/('Données brutes POS (Area)'!AV$28)*25)))</f>
        <v>0.65637322039350576</v>
      </c>
      <c r="AX54" s="44">
        <f>IF($C54="CE 17:0",('Données brutes POS (Area)'!AW54/('Données brutes POS (Area)'!AW$50)*10),IF($C54="Cer 30:1;O2",('Données brutes POS (Area)'!AW54/('Données brutes POS (Area)'!AW$28)*25)))</f>
        <v>0.51428423236096799</v>
      </c>
      <c r="AY54" s="44">
        <f>IF($C54="CE 17:0",('Données brutes POS (Area)'!AX54/('Données brutes POS (Area)'!AX$50)*10),IF($C54="Cer 30:1;O2",('Données brutes POS (Area)'!AX54/('Données brutes POS (Area)'!AX$28)*25)))</f>
        <v>0.30280862457642171</v>
      </c>
      <c r="AZ54" s="44">
        <f>IF($C54="CE 17:0",('Données brutes POS (Area)'!AY54/('Données brutes POS (Area)'!AY$50)*10),IF($C54="Cer 30:1;O2",('Données brutes POS (Area)'!AY54/('Données brutes POS (Area)'!AY$28)*25)))</f>
        <v>0.41316535909118202</v>
      </c>
      <c r="BA54" s="44">
        <f>IF($C54="CE 17:0",('Données brutes POS (Area)'!AZ54/('Données brutes POS (Area)'!AZ$50)*10),IF($C54="Cer 30:1;O2",('Données brutes POS (Area)'!AZ54/('Données brutes POS (Area)'!AZ$28)*25)))</f>
        <v>0.34251497479392706</v>
      </c>
      <c r="BB54" s="44">
        <f>IF($C54="CE 17:0",('Données brutes POS (Area)'!BA54/('Données brutes POS (Area)'!BA$50)*10),IF($C54="Cer 30:1;O2",('Données brutes POS (Area)'!BA54/('Données brutes POS (Area)'!BA$28)*25)))</f>
        <v>0.36497138137280216</v>
      </c>
      <c r="BC54" s="44">
        <f>IF($C54="CE 17:0",('Données brutes POS (Area)'!BB54/('Données brutes POS (Area)'!BB$50)*10),IF($C54="Cer 30:1;O2",('Données brutes POS (Area)'!BB54/('Données brutes POS (Area)'!BB$28)*25)))</f>
        <v>0.57993541493567202</v>
      </c>
      <c r="BD54" s="44">
        <f>IF($C54="CE 17:0",('Données brutes POS (Area)'!BC54/('Données brutes POS (Area)'!BC$50)*10),IF($C54="Cer 30:1;O2",('Données brutes POS (Area)'!BC54/('Données brutes POS (Area)'!BC$28)*25)))</f>
        <v>0.28440687423569627</v>
      </c>
      <c r="BE54" s="44">
        <f>IF($C54="CE 17:0",('Données brutes POS (Area)'!BD54/('Données brutes POS (Area)'!BD$50)*10),IF($C54="Cer 30:1;O2",('Données brutes POS (Area)'!BD54/('Données brutes POS (Area)'!BD$28)*25)))</f>
        <v>0.66093099188767901</v>
      </c>
      <c r="BF54" s="44">
        <f>IF($C54="CE 17:0",('Données brutes POS (Area)'!BE54/('Données brutes POS (Area)'!BE$50)*10),IF($C54="Cer 30:1;O2",('Données brutes POS (Area)'!BE54/('Données brutes POS (Area)'!BE$28)*25)))</f>
        <v>0.79985995614762151</v>
      </c>
      <c r="BG54" s="44">
        <f>IF($C54="CE 17:0",('Données brutes POS (Area)'!BF54/('Données brutes POS (Area)'!BF$50)*10),IF($C54="Cer 30:1;O2",('Données brutes POS (Area)'!BF54/('Données brutes POS (Area)'!BF$28)*25)))</f>
        <v>0.19366082475452193</v>
      </c>
      <c r="BH54" s="44">
        <f>IF($C54="CE 17:0",('Données brutes POS (Area)'!BG54/('Données brutes POS (Area)'!BG$50)*10),IF($C54="Cer 30:1;O2",('Données brutes POS (Area)'!BG54/('Données brutes POS (Area)'!BG$28)*25)))</f>
        <v>0.43697316380861795</v>
      </c>
      <c r="BI54" s="44">
        <f>IF($C54="CE 17:0",('Données brutes POS (Area)'!BH54/('Données brutes POS (Area)'!BH$50)*10),IF($C54="Cer 30:1;O2",('Données brutes POS (Area)'!BH54/('Données brutes POS (Area)'!BH$28)*25)))</f>
        <v>1.4081945154292814</v>
      </c>
      <c r="BJ54" s="44">
        <f>IF($C54="CE 17:0",('Données brutes POS (Area)'!BI54/('Données brutes POS (Area)'!BI$50)*10),IF($C54="Cer 30:1;O2",('Données brutes POS (Area)'!BI54/('Données brutes POS (Area)'!BI$28)*25)))</f>
        <v>0.2826489061705284</v>
      </c>
      <c r="BK54" s="44">
        <f>IF($C54="CE 17:0",('Données brutes POS (Area)'!BJ54/('Données brutes POS (Area)'!BJ$50)*10),IF($C54="Cer 30:1;O2",('Données brutes POS (Area)'!BJ54/('Données brutes POS (Area)'!BJ$28)*25)))</f>
        <v>0.53035328430465245</v>
      </c>
      <c r="BL54" s="44">
        <f>IF($C54="CE 17:0",('Données brutes POS (Area)'!BK54/('Données brutes POS (Area)'!BK$50)*10),IF($C54="Cer 30:1;O2",('Données brutes POS (Area)'!BK54/('Données brutes POS (Area)'!BK$28)*25)))</f>
        <v>0.40188506854262707</v>
      </c>
      <c r="BM54" s="44">
        <f>IF($C54="CE 17:0",('Données brutes POS (Area)'!BL54/('Données brutes POS (Area)'!BL$50)*10),IF($C54="Cer 30:1;O2",('Données brutes POS (Area)'!BL54/('Données brutes POS (Area)'!BL$28)*25)))</f>
        <v>0.10577690578852002</v>
      </c>
      <c r="BN54" s="44">
        <f>IF($C54="CE 17:0",('Données brutes POS (Area)'!BM54/('Données brutes POS (Area)'!BM$50)*10),IF($C54="Cer 30:1;O2",('Données brutes POS (Area)'!BM54/('Données brutes POS (Area)'!BM$28)*25)))</f>
        <v>0.84308187927988887</v>
      </c>
      <c r="BO54" s="44">
        <f>IF($C54="CE 17:0",('Données brutes POS (Area)'!BN54/('Données brutes POS (Area)'!BN$50)*10),IF($C54="Cer 30:1;O2",('Données brutes POS (Area)'!BN54/('Données brutes POS (Area)'!BN$28)*25)))</f>
        <v>0.83540300982346649</v>
      </c>
      <c r="BP54" s="44">
        <f>IF($C54="CE 17:0",('Données brutes POS (Area)'!BO54/('Données brutes POS (Area)'!BO$50)*10),IF($C54="Cer 30:1;O2",('Données brutes POS (Area)'!BO54/('Données brutes POS (Area)'!BO$28)*25)))</f>
        <v>0.47655733055456023</v>
      </c>
      <c r="BQ54" s="44">
        <f>IF($C54="CE 17:0",('Données brutes POS (Area)'!BP54/('Données brutes POS (Area)'!BP$50)*10),IF($C54="Cer 30:1;O2",('Données brutes POS (Area)'!BP54/('Données brutes POS (Area)'!BP$28)*25)))</f>
        <v>0.29364657722430459</v>
      </c>
    </row>
    <row r="55" spans="1:96" x14ac:dyDescent="0.25">
      <c r="A55" s="9" t="s">
        <v>35</v>
      </c>
      <c r="B55" s="9" t="s">
        <v>167</v>
      </c>
      <c r="C55" s="10" t="s">
        <v>34</v>
      </c>
      <c r="D55" s="43">
        <f>IF($C55="CE 17:0",('Données brutes POS (Area)'!C55/('Données brutes POS (Area)'!C$50)*10),IF($C55="Cer 30:1;O2",('Données brutes POS (Area)'!C55/('Données brutes POS (Area)'!C$28)*25)))</f>
        <v>0.18569264368485405</v>
      </c>
      <c r="E55" s="43">
        <f>IF($C55="CE 17:0",('Données brutes POS (Area)'!D55/('Données brutes POS (Area)'!D$50)*10),IF($C55="Cer 30:1;O2",('Données brutes POS (Area)'!D55/('Données brutes POS (Area)'!D$28)*25)))</f>
        <v>0.21381500384310104</v>
      </c>
      <c r="F55" s="43">
        <f>IF($C55="CE 17:0",('Données brutes POS (Area)'!E55/('Données brutes POS (Area)'!E$50)*10),IF($C55="Cer 30:1;O2",('Données brutes POS (Area)'!E55/('Données brutes POS (Area)'!E$28)*25)))</f>
        <v>0.46859944825730049</v>
      </c>
      <c r="G55" s="43">
        <f>IF($C55="CE 17:0",('Données brutes POS (Area)'!F55/('Données brutes POS (Area)'!F$50)*10),IF($C55="Cer 30:1;O2",('Données brutes POS (Area)'!F55/('Données brutes POS (Area)'!F$28)*25)))</f>
        <v>0.21767893160057278</v>
      </c>
      <c r="H55" s="43">
        <f>IF($C55="CE 17:0",('Données brutes POS (Area)'!G55/('Données brutes POS (Area)'!G$50)*10),IF($C55="Cer 30:1;O2",('Données brutes POS (Area)'!G55/('Données brutes POS (Area)'!G$28)*25)))</f>
        <v>0.19644317942902287</v>
      </c>
      <c r="I55" s="43">
        <f>IF($C55="CE 17:0",('Données brutes POS (Area)'!H55/('Données brutes POS (Area)'!H$50)*10),IF($C55="Cer 30:1;O2",('Données brutes POS (Area)'!H55/('Données brutes POS (Area)'!H$28)*25)))</f>
        <v>0.43055575115075173</v>
      </c>
      <c r="J55" s="43">
        <f>IF($C55="CE 17:0",('Données brutes POS (Area)'!I55/('Données brutes POS (Area)'!I$50)*10),IF($C55="Cer 30:1;O2",('Données brutes POS (Area)'!I55/('Données brutes POS (Area)'!I$28)*25)))</f>
        <v>0.11181438443208482</v>
      </c>
      <c r="K55" s="43">
        <f>IF($C55="CE 17:0",('Données brutes POS (Area)'!J55/('Données brutes POS (Area)'!J$50)*10),IF($C55="Cer 30:1;O2",('Données brutes POS (Area)'!J55/('Données brutes POS (Area)'!J$28)*25)))</f>
        <v>0.5275378232452872</v>
      </c>
      <c r="L55" s="43">
        <f>IF($C55="CE 17:0",('Données brutes POS (Area)'!K55/('Données brutes POS (Area)'!K$50)*10),IF($C55="Cer 30:1;O2",('Données brutes POS (Area)'!K55/('Données brutes POS (Area)'!K$28)*25)))</f>
        <v>0.18356697016322193</v>
      </c>
      <c r="M55" s="43">
        <f>IF($C55="CE 17:0",('Données brutes POS (Area)'!L55/('Données brutes POS (Area)'!L$50)*10),IF($C55="Cer 30:1;O2",('Données brutes POS (Area)'!L55/('Données brutes POS (Area)'!L$28)*25)))</f>
        <v>0.3569076849172968</v>
      </c>
      <c r="N55" s="43">
        <f>IF($C55="CE 17:0",('Données brutes POS (Area)'!M55/('Données brutes POS (Area)'!M$50)*10),IF($C55="Cer 30:1;O2",('Données brutes POS (Area)'!M55/('Données brutes POS (Area)'!M$28)*25)))</f>
        <v>0.29307675729464777</v>
      </c>
      <c r="O55" s="43">
        <f>IF($C55="CE 17:0",('Données brutes POS (Area)'!N55/('Données brutes POS (Area)'!N$50)*10),IF($C55="Cer 30:1;O2",('Données brutes POS (Area)'!N55/('Données brutes POS (Area)'!N$28)*25)))</f>
        <v>0.20073957939479059</v>
      </c>
      <c r="P55" s="43">
        <f>IF($C55="CE 17:0",('Données brutes POS (Area)'!O55/('Données brutes POS (Area)'!O$50)*10),IF($C55="Cer 30:1;O2",('Données brutes POS (Area)'!O55/('Données brutes POS (Area)'!O$28)*25)))</f>
        <v>0.25893790885424328</v>
      </c>
      <c r="Q55" s="43">
        <f>IF($C55="CE 17:0",('Données brutes POS (Area)'!P55/('Données brutes POS (Area)'!P$50)*10),IF($C55="Cer 30:1;O2",('Données brutes POS (Area)'!P55/('Données brutes POS (Area)'!P$28)*25)))</f>
        <v>0.18814900756555131</v>
      </c>
      <c r="R55" s="43">
        <f>IF($C55="CE 17:0",('Données brutes POS (Area)'!Q55/('Données brutes POS (Area)'!Q$50)*10),IF($C55="Cer 30:1;O2",('Données brutes POS (Area)'!Q55/('Données brutes POS (Area)'!Q$28)*25)))</f>
        <v>0.25716348921809173</v>
      </c>
      <c r="S55" s="43">
        <f>IF($C55="CE 17:0",('Données brutes POS (Area)'!R55/('Données brutes POS (Area)'!R$50)*10),IF($C55="Cer 30:1;O2",('Données brutes POS (Area)'!R55/('Données brutes POS (Area)'!R$28)*25)))</f>
        <v>0.22372731732328074</v>
      </c>
      <c r="T55" s="43">
        <f>IF($C55="CE 17:0",('Données brutes POS (Area)'!S55/('Données brutes POS (Area)'!S$50)*10),IF($C55="Cer 30:1;O2",('Données brutes POS (Area)'!S55/('Données brutes POS (Area)'!S$28)*25)))</f>
        <v>0.26375731806177838</v>
      </c>
      <c r="U55" s="43">
        <f>IF($C55="CE 17:0",('Données brutes POS (Area)'!T55/('Données brutes POS (Area)'!T$50)*10),IF($C55="Cer 30:1;O2",('Données brutes POS (Area)'!T55/('Données brutes POS (Area)'!T$28)*25)))</f>
        <v>0.32153042141081556</v>
      </c>
      <c r="V55" s="43">
        <f>IF($C55="CE 17:0",('Données brutes POS (Area)'!U55/('Données brutes POS (Area)'!U$50)*10),IF($C55="Cer 30:1;O2",('Données brutes POS (Area)'!U55/('Données brutes POS (Area)'!U$28)*25)))</f>
        <v>0.37656560498605057</v>
      </c>
      <c r="W55" s="43">
        <f>IF($C55="CE 17:0",('Données brutes POS (Area)'!V55/('Données brutes POS (Area)'!V$50)*10),IF($C55="Cer 30:1;O2",('Données brutes POS (Area)'!V55/('Données brutes POS (Area)'!V$28)*25)))</f>
        <v>0.25220678015883868</v>
      </c>
      <c r="X55" s="43">
        <f>IF($C55="CE 17:0",('Données brutes POS (Area)'!W55/('Données brutes POS (Area)'!W$50)*10),IF($C55="Cer 30:1;O2",('Données brutes POS (Area)'!W55/('Données brutes POS (Area)'!W$28)*25)))</f>
        <v>0.15573833876770596</v>
      </c>
      <c r="Y55" s="43">
        <f>IF($C55="CE 17:0",('Données brutes POS (Area)'!X55/('Données brutes POS (Area)'!X$50)*10),IF($C55="Cer 30:1;O2",('Données brutes POS (Area)'!X55/('Données brutes POS (Area)'!X$28)*25)))</f>
        <v>0.23728651458771394</v>
      </c>
      <c r="Z55" s="43">
        <f>IF($C55="CE 17:0",('Données brutes POS (Area)'!Y55/('Données brutes POS (Area)'!Y$50)*10),IF($C55="Cer 30:1;O2",('Données brutes POS (Area)'!Y55/('Données brutes POS (Area)'!Y$28)*25)))</f>
        <v>0.17616598771357925</v>
      </c>
      <c r="AA55" s="43" t="s">
        <v>326</v>
      </c>
      <c r="AB55" s="43">
        <f>IF($C55="CE 17:0",('Données brutes POS (Area)'!AA55/('Données brutes POS (Area)'!AA$50)*10),IF($C55="Cer 30:1;O2",('Données brutes POS (Area)'!AA55/('Données brutes POS (Area)'!AA$28)*25)))</f>
        <v>0.20046467681323912</v>
      </c>
      <c r="AC55" s="43">
        <f>IF($C55="CE 17:0",('Données brutes POS (Area)'!AB55/('Données brutes POS (Area)'!AB$50)*10),IF($C55="Cer 30:1;O2",('Données brutes POS (Area)'!AB55/('Données brutes POS (Area)'!AB$28)*25)))</f>
        <v>0.25609808388254113</v>
      </c>
      <c r="AD55" s="43">
        <f>IF($C55="CE 17:0",('Données brutes POS (Area)'!AC55/('Données brutes POS (Area)'!AC$50)*10),IF($C55="Cer 30:1;O2",('Données brutes POS (Area)'!AC55/('Données brutes POS (Area)'!AC$28)*25)))</f>
        <v>0.22776698304121665</v>
      </c>
      <c r="AE55" s="43">
        <f>IF($C55="CE 17:0",('Données brutes POS (Area)'!AD55/('Données brutes POS (Area)'!AD$50)*10),IF($C55="Cer 30:1;O2",('Données brutes POS (Area)'!AD55/('Données brutes POS (Area)'!AD$28)*25)))</f>
        <v>0.30410837407611185</v>
      </c>
      <c r="AF55" s="43">
        <f>IF($C55="CE 17:0",('Données brutes POS (Area)'!AE55/('Données brutes POS (Area)'!AE$50)*10),IF($C55="Cer 30:1;O2",('Données brutes POS (Area)'!AE55/('Données brutes POS (Area)'!AE$28)*25)))</f>
        <v>0.33003128968374101</v>
      </c>
      <c r="AG55" s="43">
        <f>IF($C55="CE 17:0",('Données brutes POS (Area)'!AF55/('Données brutes POS (Area)'!AF$50)*10),IF($C55="Cer 30:1;O2",('Données brutes POS (Area)'!AF55/('Données brutes POS (Area)'!AF$28)*25)))</f>
        <v>0.22221595212518194</v>
      </c>
      <c r="AH55" s="43">
        <f>IF($C55="CE 17:0",('Données brutes POS (Area)'!AG55/('Données brutes POS (Area)'!AG$50)*10),IF($C55="Cer 30:1;O2",('Données brutes POS (Area)'!AG55/('Données brutes POS (Area)'!AG$28)*25)))</f>
        <v>0.3132296237490117</v>
      </c>
      <c r="AI55" s="43">
        <f>IF($C55="CE 17:0",('Données brutes POS (Area)'!AH55/('Données brutes POS (Area)'!AH$50)*10),IF($C55="Cer 30:1;O2",('Données brutes POS (Area)'!AH55/('Données brutes POS (Area)'!AH$28)*25)))</f>
        <v>0.15932558303820876</v>
      </c>
      <c r="AJ55" s="43">
        <f>IF($C55="CE 17:0",('Données brutes POS (Area)'!AI55/('Données brutes POS (Area)'!AI$50)*10),IF($C55="Cer 30:1;O2",('Données brutes POS (Area)'!AI55/('Données brutes POS (Area)'!AI$28)*25)))</f>
        <v>0.38936105805070964</v>
      </c>
      <c r="AK55" s="43">
        <f>IF($C55="CE 17:0",('Données brutes POS (Area)'!AJ55/('Données brutes POS (Area)'!AJ$50)*10),IF($C55="Cer 30:1;O2",('Données brutes POS (Area)'!AJ55/('Données brutes POS (Area)'!AJ$28)*25)))</f>
        <v>0.34934412464227521</v>
      </c>
      <c r="AL55" s="43" t="s">
        <v>326</v>
      </c>
      <c r="AM55" s="43">
        <f>IF($C55="CE 17:0",('Données brutes POS (Area)'!AL55/('Données brutes POS (Area)'!AL$50)*10),IF($C55="Cer 30:1;O2",('Données brutes POS (Area)'!AL55/('Données brutes POS (Area)'!AL$28)*25)))</f>
        <v>0.15574537389629592</v>
      </c>
      <c r="AN55" s="43">
        <f>IF($C55="CE 17:0",('Données brutes POS (Area)'!AM55/('Données brutes POS (Area)'!AM$50)*10),IF($C55="Cer 30:1;O2",('Données brutes POS (Area)'!AM55/('Données brutes POS (Area)'!AM$28)*25)))</f>
        <v>0.21597440431531312</v>
      </c>
      <c r="AO55" s="43">
        <f>IF($C55="CE 17:0",('Données brutes POS (Area)'!AN55/('Données brutes POS (Area)'!AN$50)*10),IF($C55="Cer 30:1;O2",('Données brutes POS (Area)'!AN55/('Données brutes POS (Area)'!AN$28)*25)))</f>
        <v>0.29190164884163722</v>
      </c>
      <c r="AP55" s="43">
        <f>IF($C55="CE 17:0",('Données brutes POS (Area)'!AO55/('Données brutes POS (Area)'!AO$50)*10),IF($C55="Cer 30:1;O2",('Données brutes POS (Area)'!AO55/('Données brutes POS (Area)'!AO$28)*25)))</f>
        <v>0.22030124063186973</v>
      </c>
      <c r="AQ55" s="43">
        <f>IF($C55="CE 17:0",('Données brutes POS (Area)'!AP55/('Données brutes POS (Area)'!AP$50)*10),IF($C55="Cer 30:1;O2",('Données brutes POS (Area)'!AP55/('Données brutes POS (Area)'!AP$28)*25)))</f>
        <v>0.10805835836957352</v>
      </c>
      <c r="AR55" s="43">
        <f>IF($C55="CE 17:0",('Données brutes POS (Area)'!AQ55/('Données brutes POS (Area)'!AQ$50)*10),IF($C55="Cer 30:1;O2",('Données brutes POS (Area)'!AQ55/('Données brutes POS (Area)'!AQ$28)*25)))</f>
        <v>0.22687975932626103</v>
      </c>
      <c r="AS55" s="43">
        <f>IF($C55="CE 17:0",('Données brutes POS (Area)'!AR55/('Données brutes POS (Area)'!AR$50)*10),IF($C55="Cer 30:1;O2",('Données brutes POS (Area)'!AR55/('Données brutes POS (Area)'!AR$28)*25)))</f>
        <v>0.28549212410505598</v>
      </c>
      <c r="AT55" s="43">
        <f>IF($C55="CE 17:0",('Données brutes POS (Area)'!AS55/('Données brutes POS (Area)'!AS$50)*10),IF($C55="Cer 30:1;O2",('Données brutes POS (Area)'!AS55/('Données brutes POS (Area)'!AS$28)*25)))</f>
        <v>0.24768076754184218</v>
      </c>
      <c r="AU55" s="43">
        <f>IF($C55="CE 17:0",('Données brutes POS (Area)'!AT55/('Données brutes POS (Area)'!AT$50)*10),IF($C55="Cer 30:1;O2",('Données brutes POS (Area)'!AT55/('Données brutes POS (Area)'!AT$28)*25)))</f>
        <v>0.36704411169736895</v>
      </c>
      <c r="AV55" s="43">
        <f>IF($C55="CE 17:0",('Données brutes POS (Area)'!AU55/('Données brutes POS (Area)'!AU$50)*10),IF($C55="Cer 30:1;O2",('Données brutes POS (Area)'!AU55/('Données brutes POS (Area)'!AU$28)*25)))</f>
        <v>9.6153399287142061E-2</v>
      </c>
      <c r="AW55" s="43">
        <f>IF($C55="CE 17:0",('Données brutes POS (Area)'!AV55/('Données brutes POS (Area)'!AV$50)*10),IF($C55="Cer 30:1;O2",('Données brutes POS (Area)'!AV55/('Données brutes POS (Area)'!AV$28)*25)))</f>
        <v>0.16047157426713687</v>
      </c>
      <c r="AX55" s="43">
        <f>IF($C55="CE 17:0",('Données brutes POS (Area)'!AW55/('Données brutes POS (Area)'!AW$50)*10),IF($C55="Cer 30:1;O2",('Données brutes POS (Area)'!AW55/('Données brutes POS (Area)'!AW$28)*25)))</f>
        <v>9.5657393707394039E-2</v>
      </c>
      <c r="AY55" s="43">
        <f>IF($C55="CE 17:0",('Données brutes POS (Area)'!AX55/('Données brutes POS (Area)'!AX$50)*10),IF($C55="Cer 30:1;O2",('Données brutes POS (Area)'!AX55/('Données brutes POS (Area)'!AX$28)*25)))</f>
        <v>4.9345349163295464E-2</v>
      </c>
      <c r="AZ55" s="43">
        <f>IF($C55="CE 17:0",('Données brutes POS (Area)'!AY55/('Données brutes POS (Area)'!AY$50)*10),IF($C55="Cer 30:1;O2",('Données brutes POS (Area)'!AY55/('Données brutes POS (Area)'!AY$28)*25)))</f>
        <v>0.12393818786572094</v>
      </c>
      <c r="BA55" s="43">
        <f>IF($C55="CE 17:0",('Données brutes POS (Area)'!AZ55/('Données brutes POS (Area)'!AZ$50)*10),IF($C55="Cer 30:1;O2",('Données brutes POS (Area)'!AZ55/('Données brutes POS (Area)'!AZ$28)*25)))</f>
        <v>7.779449519496219E-2</v>
      </c>
      <c r="BB55" s="43">
        <f>IF($C55="CE 17:0",('Données brutes POS (Area)'!BA55/('Données brutes POS (Area)'!BA$50)*10),IF($C55="Cer 30:1;O2",('Données brutes POS (Area)'!BA55/('Données brutes POS (Area)'!BA$28)*25)))</f>
        <v>7.0517908081439554E-2</v>
      </c>
      <c r="BC55" s="43">
        <f>IF($C55="CE 17:0",('Données brutes POS (Area)'!BB55/('Données brutes POS (Area)'!BB$50)*10),IF($C55="Cer 30:1;O2",('Données brutes POS (Area)'!BB55/('Données brutes POS (Area)'!BB$28)*25)))</f>
        <v>0.11287565983260026</v>
      </c>
      <c r="BD55" s="43">
        <f>IF($C55="CE 17:0",('Données brutes POS (Area)'!BC55/('Données brutes POS (Area)'!BC$50)*10),IF($C55="Cer 30:1;O2",('Données brutes POS (Area)'!BC55/('Données brutes POS (Area)'!BC$28)*25)))</f>
        <v>7.9227504591254494E-2</v>
      </c>
      <c r="BE55" s="43">
        <f>IF($C55="CE 17:0",('Données brutes POS (Area)'!BD55/('Données brutes POS (Area)'!BD$50)*10),IF($C55="Cer 30:1;O2",('Données brutes POS (Area)'!BD55/('Données brutes POS (Area)'!BD$28)*25)))</f>
        <v>0.16900002394160318</v>
      </c>
      <c r="BF55" s="43">
        <f>IF($C55="CE 17:0",('Données brutes POS (Area)'!BE55/('Données brutes POS (Area)'!BE$50)*10),IF($C55="Cer 30:1;O2",('Données brutes POS (Area)'!BE55/('Données brutes POS (Area)'!BE$28)*25)))</f>
        <v>0.17633307834332523</v>
      </c>
      <c r="BG55" s="43">
        <f>IF($C55="CE 17:0",('Données brutes POS (Area)'!BF55/('Données brutes POS (Area)'!BF$50)*10),IF($C55="Cer 30:1;O2",('Données brutes POS (Area)'!BF55/('Données brutes POS (Area)'!BF$28)*25)))</f>
        <v>4.3452674892672564E-2</v>
      </c>
      <c r="BH55" s="43">
        <f>IF($C55="CE 17:0",('Données brutes POS (Area)'!BG55/('Données brutes POS (Area)'!BG$50)*10),IF($C55="Cer 30:1;O2",('Données brutes POS (Area)'!BG55/('Données brutes POS (Area)'!BG$28)*25)))</f>
        <v>0.11694116035408765</v>
      </c>
      <c r="BI55" s="43">
        <f>IF($C55="CE 17:0",('Données brutes POS (Area)'!BH55/('Données brutes POS (Area)'!BH$50)*10),IF($C55="Cer 30:1;O2",('Données brutes POS (Area)'!BH55/('Données brutes POS (Area)'!BH$28)*25)))</f>
        <v>0.18754505005820543</v>
      </c>
      <c r="BJ55" s="43">
        <f>IF($C55="CE 17:0",('Données brutes POS (Area)'!BI55/('Données brutes POS (Area)'!BI$50)*10),IF($C55="Cer 30:1;O2",('Données brutes POS (Area)'!BI55/('Données brutes POS (Area)'!BI$28)*25)))</f>
        <v>4.6288323155959106E-2</v>
      </c>
      <c r="BK55" s="43">
        <f>IF($C55="CE 17:0",('Données brutes POS (Area)'!BJ55/('Données brutes POS (Area)'!BJ$50)*10),IF($C55="Cer 30:1;O2",('Données brutes POS (Area)'!BJ55/('Données brutes POS (Area)'!BJ$28)*25)))</f>
        <v>0.1283339425488598</v>
      </c>
      <c r="BL55" s="43">
        <f>IF($C55="CE 17:0",('Données brutes POS (Area)'!BK55/('Données brutes POS (Area)'!BK$50)*10),IF($C55="Cer 30:1;O2",('Données brutes POS (Area)'!BK55/('Données brutes POS (Area)'!BK$28)*25)))</f>
        <v>8.6169037611208713E-2</v>
      </c>
      <c r="BM55" s="43" t="s">
        <v>326</v>
      </c>
      <c r="BN55" s="43">
        <f>IF($C55="CE 17:0",('Données brutes POS (Area)'!BM55/('Données brutes POS (Area)'!BM$50)*10),IF($C55="Cer 30:1;O2",('Données brutes POS (Area)'!BM55/('Données brutes POS (Area)'!BM$28)*25)))</f>
        <v>0.18779704313328899</v>
      </c>
      <c r="BO55" s="43">
        <f>IF($C55="CE 17:0",('Données brutes POS (Area)'!BN55/('Données brutes POS (Area)'!BN$50)*10),IF($C55="Cer 30:1;O2",('Données brutes POS (Area)'!BN55/('Données brutes POS (Area)'!BN$28)*25)))</f>
        <v>0.1678980831826816</v>
      </c>
      <c r="BP55" s="43">
        <f>IF($C55="CE 17:0",('Données brutes POS (Area)'!BO55/('Données brutes POS (Area)'!BO$50)*10),IF($C55="Cer 30:1;O2",('Données brutes POS (Area)'!BO55/('Données brutes POS (Area)'!BO$28)*25)))</f>
        <v>6.8698032532410233E-2</v>
      </c>
      <c r="BQ55" s="43" t="s">
        <v>326</v>
      </c>
    </row>
    <row r="56" spans="1:96" x14ac:dyDescent="0.25">
      <c r="A56" s="11" t="s">
        <v>35</v>
      </c>
      <c r="B56" s="11" t="s">
        <v>38</v>
      </c>
      <c r="C56" s="12" t="s">
        <v>34</v>
      </c>
      <c r="D56" s="44">
        <f>IF($C56="CE 17:0",('Données brutes POS (Area)'!C56/('Données brutes POS (Area)'!C$50)*10),IF($C56="Cer 30:1;O2",('Données brutes POS (Area)'!C56/('Données brutes POS (Area)'!C$28)*25)))</f>
        <v>0.51613880820840174</v>
      </c>
      <c r="E56" s="44">
        <f>IF($C56="CE 17:0",('Données brutes POS (Area)'!D56/('Données brutes POS (Area)'!D$50)*10),IF($C56="Cer 30:1;O2",('Données brutes POS (Area)'!D56/('Données brutes POS (Area)'!D$28)*25)))</f>
        <v>1.01005070861569</v>
      </c>
      <c r="F56" s="44">
        <f>IF($C56="CE 17:0",('Données brutes POS (Area)'!E56/('Données brutes POS (Area)'!E$50)*10),IF($C56="Cer 30:1;O2",('Données brutes POS (Area)'!E56/('Données brutes POS (Area)'!E$28)*25)))</f>
        <v>1.2813789426829394</v>
      </c>
      <c r="G56" s="44">
        <f>IF($C56="CE 17:0",('Données brutes POS (Area)'!F56/('Données brutes POS (Area)'!F$50)*10),IF($C56="Cer 30:1;O2",('Données brutes POS (Area)'!F56/('Données brutes POS (Area)'!F$28)*25)))</f>
        <v>0.51621674986701327</v>
      </c>
      <c r="H56" s="44">
        <f>IF($C56="CE 17:0",('Données brutes POS (Area)'!G56/('Données brutes POS (Area)'!G$50)*10),IF($C56="Cer 30:1;O2",('Données brutes POS (Area)'!G56/('Données brutes POS (Area)'!G$28)*25)))</f>
        <v>1.0754012194267293</v>
      </c>
      <c r="I56" s="44">
        <f>IF($C56="CE 17:0",('Données brutes POS (Area)'!H56/('Données brutes POS (Area)'!H$50)*10),IF($C56="Cer 30:1;O2",('Données brutes POS (Area)'!H56/('Données brutes POS (Area)'!H$28)*25)))</f>
        <v>1.4468622618628488</v>
      </c>
      <c r="J56" s="44">
        <f>IF($C56="CE 17:0",('Données brutes POS (Area)'!I56/('Données brutes POS (Area)'!I$50)*10),IF($C56="Cer 30:1;O2",('Données brutes POS (Area)'!I56/('Données brutes POS (Area)'!I$28)*25)))</f>
        <v>0.33453565434556665</v>
      </c>
      <c r="K56" s="44">
        <f>IF($C56="CE 17:0",('Données brutes POS (Area)'!J56/('Données brutes POS (Area)'!J$50)*10),IF($C56="Cer 30:1;O2",('Données brutes POS (Area)'!J56/('Données brutes POS (Area)'!J$28)*25)))</f>
        <v>1.5777103993472381</v>
      </c>
      <c r="L56" s="44">
        <f>IF($C56="CE 17:0",('Données brutes POS (Area)'!K56/('Données brutes POS (Area)'!K$50)*10),IF($C56="Cer 30:1;O2",('Données brutes POS (Area)'!K56/('Données brutes POS (Area)'!K$28)*25)))</f>
        <v>0.71623812318576219</v>
      </c>
      <c r="M56" s="44">
        <f>IF($C56="CE 17:0",('Données brutes POS (Area)'!L56/('Données brutes POS (Area)'!L$50)*10),IF($C56="Cer 30:1;O2",('Données brutes POS (Area)'!L56/('Données brutes POS (Area)'!L$28)*25)))</f>
        <v>1.1576511744287443</v>
      </c>
      <c r="N56" s="44">
        <f>IF($C56="CE 17:0",('Données brutes POS (Area)'!M56/('Données brutes POS (Area)'!M$50)*10),IF($C56="Cer 30:1;O2",('Données brutes POS (Area)'!M56/('Données brutes POS (Area)'!M$28)*25)))</f>
        <v>1.0907268771317218</v>
      </c>
      <c r="O56" s="44">
        <f>IF($C56="CE 17:0",('Données brutes POS (Area)'!N56/('Données brutes POS (Area)'!N$50)*10),IF($C56="Cer 30:1;O2",('Données brutes POS (Area)'!N56/('Données brutes POS (Area)'!N$28)*25)))</f>
        <v>0.76546044018642756</v>
      </c>
      <c r="P56" s="44">
        <f>IF($C56="CE 17:0",('Données brutes POS (Area)'!O56/('Données brutes POS (Area)'!O$50)*10),IF($C56="Cer 30:1;O2",('Données brutes POS (Area)'!O56/('Données brutes POS (Area)'!O$28)*25)))</f>
        <v>0.71267125161818767</v>
      </c>
      <c r="Q56" s="44">
        <f>IF($C56="CE 17:0",('Données brutes POS (Area)'!P56/('Données brutes POS (Area)'!P$50)*10),IF($C56="Cer 30:1;O2",('Données brutes POS (Area)'!P56/('Données brutes POS (Area)'!P$28)*25)))</f>
        <v>0.76540746459895348</v>
      </c>
      <c r="R56" s="44">
        <f>IF($C56="CE 17:0",('Données brutes POS (Area)'!Q56/('Données brutes POS (Area)'!Q$50)*10),IF($C56="Cer 30:1;O2",('Données brutes POS (Area)'!Q56/('Données brutes POS (Area)'!Q$28)*25)))</f>
        <v>0.74714716064692788</v>
      </c>
      <c r="S56" s="44">
        <f>IF($C56="CE 17:0",('Données brutes POS (Area)'!R56/('Données brutes POS (Area)'!R$50)*10),IF($C56="Cer 30:1;O2",('Données brutes POS (Area)'!R56/('Données brutes POS (Area)'!R$28)*25)))</f>
        <v>0.96978322430780473</v>
      </c>
      <c r="T56" s="44">
        <f>IF($C56="CE 17:0",('Données brutes POS (Area)'!S56/('Données brutes POS (Area)'!S$50)*10),IF($C56="Cer 30:1;O2",('Données brutes POS (Area)'!S56/('Données brutes POS (Area)'!S$28)*25)))</f>
        <v>0.89890138275599829</v>
      </c>
      <c r="U56" s="44">
        <f>IF($C56="CE 17:0",('Données brutes POS (Area)'!T56/('Données brutes POS (Area)'!T$50)*10),IF($C56="Cer 30:1;O2",('Données brutes POS (Area)'!T56/('Données brutes POS (Area)'!T$28)*25)))</f>
        <v>1.0109703219540824</v>
      </c>
      <c r="V56" s="44">
        <f>IF($C56="CE 17:0",('Données brutes POS (Area)'!U56/('Données brutes POS (Area)'!U$50)*10),IF($C56="Cer 30:1;O2",('Données brutes POS (Area)'!U56/('Données brutes POS (Area)'!U$28)*25)))</f>
        <v>1.289015968130609</v>
      </c>
      <c r="W56" s="44">
        <f>IF($C56="CE 17:0",('Données brutes POS (Area)'!V56/('Données brutes POS (Area)'!V$50)*10),IF($C56="Cer 30:1;O2",('Données brutes POS (Area)'!V56/('Données brutes POS (Area)'!V$28)*25)))</f>
        <v>0.92839308343739047</v>
      </c>
      <c r="X56" s="44">
        <f>IF($C56="CE 17:0",('Données brutes POS (Area)'!W56/('Données brutes POS (Area)'!W$50)*10),IF($C56="Cer 30:1;O2",('Données brutes POS (Area)'!W56/('Données brutes POS (Area)'!W$28)*25)))</f>
        <v>0.67365291490924462</v>
      </c>
      <c r="Y56" s="44">
        <f>IF($C56="CE 17:0",('Données brutes POS (Area)'!X56/('Données brutes POS (Area)'!X$50)*10),IF($C56="Cer 30:1;O2",('Données brutes POS (Area)'!X56/('Données brutes POS (Area)'!X$28)*25)))</f>
        <v>1.5745803290190752</v>
      </c>
      <c r="Z56" s="44">
        <f>IF($C56="CE 17:0",('Données brutes POS (Area)'!Y56/('Données brutes POS (Area)'!Y$50)*10),IF($C56="Cer 30:1;O2",('Données brutes POS (Area)'!Y56/('Données brutes POS (Area)'!Y$28)*25)))</f>
        <v>1.0239246005315605</v>
      </c>
      <c r="AA56" s="44">
        <f>IF($C56="CE 17:0",('Données brutes POS (Area)'!Z56/('Données brutes POS (Area)'!Z$50)*10),IF($C56="Cer 30:1;O2",('Données brutes POS (Area)'!Z56/('Données brutes POS (Area)'!Z$28)*25)))</f>
        <v>0.504591914134917</v>
      </c>
      <c r="AB56" s="44">
        <f>IF($C56="CE 17:0",('Données brutes POS (Area)'!AA56/('Données brutes POS (Area)'!AA$50)*10),IF($C56="Cer 30:1;O2",('Données brutes POS (Area)'!AA56/('Données brutes POS (Area)'!AA$28)*25)))</f>
        <v>0.77439875599974206</v>
      </c>
      <c r="AC56" s="44">
        <f>IF($C56="CE 17:0",('Données brutes POS (Area)'!AB56/('Données brutes POS (Area)'!AB$50)*10),IF($C56="Cer 30:1;O2",('Données brutes POS (Area)'!AB56/('Données brutes POS (Area)'!AB$28)*25)))</f>
        <v>0.79141009727865252</v>
      </c>
      <c r="AD56" s="44">
        <f>IF($C56="CE 17:0",('Données brutes POS (Area)'!AC56/('Données brutes POS (Area)'!AC$50)*10),IF($C56="Cer 30:1;O2",('Données brutes POS (Area)'!AC56/('Données brutes POS (Area)'!AC$28)*25)))</f>
        <v>0.73421686603647318</v>
      </c>
      <c r="AE56" s="44">
        <f>IF($C56="CE 17:0",('Données brutes POS (Area)'!AD56/('Données brutes POS (Area)'!AD$50)*10),IF($C56="Cer 30:1;O2",('Données brutes POS (Area)'!AD56/('Données brutes POS (Area)'!AD$28)*25)))</f>
        <v>1.3349914178260762</v>
      </c>
      <c r="AF56" s="44">
        <f>IF($C56="CE 17:0",('Données brutes POS (Area)'!AE56/('Données brutes POS (Area)'!AE$50)*10),IF($C56="Cer 30:1;O2",('Données brutes POS (Area)'!AE56/('Données brutes POS (Area)'!AE$28)*25)))</f>
        <v>1.4929194333133848</v>
      </c>
      <c r="AG56" s="44">
        <f>IF($C56="CE 17:0",('Données brutes POS (Area)'!AF56/('Données brutes POS (Area)'!AF$50)*10),IF($C56="Cer 30:1;O2",('Données brutes POS (Area)'!AF56/('Données brutes POS (Area)'!AF$28)*25)))</f>
        <v>1.0386318192887978</v>
      </c>
      <c r="AH56" s="44">
        <f>IF($C56="CE 17:0",('Données brutes POS (Area)'!AG56/('Données brutes POS (Area)'!AG$50)*10),IF($C56="Cer 30:1;O2",('Données brutes POS (Area)'!AG56/('Données brutes POS (Area)'!AG$28)*25)))</f>
        <v>1.0400082633097152</v>
      </c>
      <c r="AI56" s="44">
        <f>IF($C56="CE 17:0",('Données brutes POS (Area)'!AH56/('Données brutes POS (Area)'!AH$50)*10),IF($C56="Cer 30:1;O2",('Données brutes POS (Area)'!AH56/('Données brutes POS (Area)'!AH$28)*25)))</f>
        <v>0.75628708522066634</v>
      </c>
      <c r="AJ56" s="44">
        <f>IF($C56="CE 17:0",('Données brutes POS (Area)'!AI56/('Données brutes POS (Area)'!AI$50)*10),IF($C56="Cer 30:1;O2",('Données brutes POS (Area)'!AI56/('Données brutes POS (Area)'!AI$28)*25)))</f>
        <v>2.2850701586292694</v>
      </c>
      <c r="AK56" s="44">
        <f>IF($C56="CE 17:0",('Données brutes POS (Area)'!AJ56/('Données brutes POS (Area)'!AJ$50)*10),IF($C56="Cer 30:1;O2",('Données brutes POS (Area)'!AJ56/('Données brutes POS (Area)'!AJ$28)*25)))</f>
        <v>1.3646071126291195</v>
      </c>
      <c r="AL56" s="44">
        <f>IF($C56="CE 17:0",('Données brutes POS (Area)'!AK56/('Données brutes POS (Area)'!AK$50)*10),IF($C56="Cer 30:1;O2",('Données brutes POS (Area)'!AK56/('Données brutes POS (Area)'!AK$28)*25)))</f>
        <v>0.84012647068372592</v>
      </c>
      <c r="AM56" s="44">
        <f>IF($C56="CE 17:0",('Données brutes POS (Area)'!AL56/('Données brutes POS (Area)'!AL$50)*10),IF($C56="Cer 30:1;O2",('Données brutes POS (Area)'!AL56/('Données brutes POS (Area)'!AL$28)*25)))</f>
        <v>0.72501818429087983</v>
      </c>
      <c r="AN56" s="44">
        <f>IF($C56="CE 17:0",('Données brutes POS (Area)'!AM56/('Données brutes POS (Area)'!AM$50)*10),IF($C56="Cer 30:1;O2",('Données brutes POS (Area)'!AM56/('Données brutes POS (Area)'!AM$28)*25)))</f>
        <v>0.86442041970085615</v>
      </c>
      <c r="AO56" s="44">
        <f>IF($C56="CE 17:0",('Données brutes POS (Area)'!AN56/('Données brutes POS (Area)'!AN$50)*10),IF($C56="Cer 30:1;O2",('Données brutes POS (Area)'!AN56/('Données brutes POS (Area)'!AN$28)*25)))</f>
        <v>1.2779080437176633</v>
      </c>
      <c r="AP56" s="44">
        <f>IF($C56="CE 17:0",('Données brutes POS (Area)'!AO56/('Données brutes POS (Area)'!AO$50)*10),IF($C56="Cer 30:1;O2",('Données brutes POS (Area)'!AO56/('Données brutes POS (Area)'!AO$28)*25)))</f>
        <v>0.58435252886318201</v>
      </c>
      <c r="AQ56" s="44">
        <f>IF($C56="CE 17:0",('Données brutes POS (Area)'!AP56/('Données brutes POS (Area)'!AP$50)*10),IF($C56="Cer 30:1;O2",('Données brutes POS (Area)'!AP56/('Données brutes POS (Area)'!AP$28)*25)))</f>
        <v>0.52511375758266199</v>
      </c>
      <c r="AR56" s="44">
        <f>IF($C56="CE 17:0",('Données brutes POS (Area)'!AQ56/('Données brutes POS (Area)'!AQ$50)*10),IF($C56="Cer 30:1;O2",('Données brutes POS (Area)'!AQ56/('Données brutes POS (Area)'!AQ$28)*25)))</f>
        <v>0.65867233832986039</v>
      </c>
      <c r="AS56" s="44">
        <f>IF($C56="CE 17:0",('Données brutes POS (Area)'!AR56/('Données brutes POS (Area)'!AR$50)*10),IF($C56="Cer 30:1;O2",('Données brutes POS (Area)'!AR56/('Données brutes POS (Area)'!AR$28)*25)))</f>
        <v>1.474036230637209</v>
      </c>
      <c r="AT56" s="44">
        <f>IF($C56="CE 17:0",('Données brutes POS (Area)'!AS56/('Données brutes POS (Area)'!AS$50)*10),IF($C56="Cer 30:1;O2",('Données brutes POS (Area)'!AS56/('Données brutes POS (Area)'!AS$28)*25)))</f>
        <v>1.411806570502637</v>
      </c>
      <c r="AU56" s="44">
        <f>IF($C56="CE 17:0",('Données brutes POS (Area)'!AT56/('Données brutes POS (Area)'!AT$50)*10),IF($C56="Cer 30:1;O2",('Données brutes POS (Area)'!AT56/('Données brutes POS (Area)'!AT$28)*25)))</f>
        <v>1.2577213416890844</v>
      </c>
      <c r="AV56" s="44">
        <f>IF($C56="CE 17:0",('Données brutes POS (Area)'!AU56/('Données brutes POS (Area)'!AU$50)*10),IF($C56="Cer 30:1;O2",('Données brutes POS (Area)'!AU56/('Données brutes POS (Area)'!AU$28)*25)))</f>
        <v>0.67333348308333107</v>
      </c>
      <c r="AW56" s="44">
        <f>IF($C56="CE 17:0",('Données brutes POS (Area)'!AV56/('Données brutes POS (Area)'!AV$50)*10),IF($C56="Cer 30:1;O2",('Données brutes POS (Area)'!AV56/('Données brutes POS (Area)'!AV$28)*25)))</f>
        <v>0.65473274385762936</v>
      </c>
      <c r="AX56" s="44">
        <f>IF($C56="CE 17:0",('Données brutes POS (Area)'!AW56/('Données brutes POS (Area)'!AW$50)*10),IF($C56="Cer 30:1;O2",('Données brutes POS (Area)'!AW56/('Données brutes POS (Area)'!AW$28)*25)))</f>
        <v>0.19331119658547907</v>
      </c>
      <c r="AY56" s="44">
        <f>IF($C56="CE 17:0",('Données brutes POS (Area)'!AX56/('Données brutes POS (Area)'!AX$50)*10),IF($C56="Cer 30:1;O2",('Données brutes POS (Area)'!AX56/('Données brutes POS (Area)'!AX$28)*25)))</f>
        <v>0.16233507362394531</v>
      </c>
      <c r="AZ56" s="44">
        <f>IF($C56="CE 17:0",('Données brutes POS (Area)'!AY56/('Données brutes POS (Area)'!AY$50)*10),IF($C56="Cer 30:1;O2",('Données brutes POS (Area)'!AY56/('Données brutes POS (Area)'!AY$28)*25)))</f>
        <v>0.29449760522485835</v>
      </c>
      <c r="BA56" s="44">
        <f>IF($C56="CE 17:0",('Données brutes POS (Area)'!AZ56/('Données brutes POS (Area)'!AZ$50)*10),IF($C56="Cer 30:1;O2",('Données brutes POS (Area)'!AZ56/('Données brutes POS (Area)'!AZ$28)*25)))</f>
        <v>0.26943576916946327</v>
      </c>
      <c r="BB56" s="44">
        <f>IF($C56="CE 17:0",('Données brutes POS (Area)'!BA56/('Données brutes POS (Area)'!BA$50)*10),IF($C56="Cer 30:1;O2",('Données brutes POS (Area)'!BA56/('Données brutes POS (Area)'!BA$28)*25)))</f>
        <v>0.46136249590006534</v>
      </c>
      <c r="BC56" s="44">
        <f>IF($C56="CE 17:0",('Données brutes POS (Area)'!BB56/('Données brutes POS (Area)'!BB$50)*10),IF($C56="Cer 30:1;O2",('Données brutes POS (Area)'!BB56/('Données brutes POS (Area)'!BB$28)*25)))</f>
        <v>0.52234979435483431</v>
      </c>
      <c r="BD56" s="44">
        <f>IF($C56="CE 17:0",('Données brutes POS (Area)'!BC56/('Données brutes POS (Area)'!BC$50)*10),IF($C56="Cer 30:1;O2",('Données brutes POS (Area)'!BC56/('Données brutes POS (Area)'!BC$28)*25)))</f>
        <v>0.27972729730035106</v>
      </c>
      <c r="BE56" s="44">
        <f>IF($C56="CE 17:0",('Données brutes POS (Area)'!BD56/('Données brutes POS (Area)'!BD$50)*10),IF($C56="Cer 30:1;O2",('Données brutes POS (Area)'!BD56/('Données brutes POS (Area)'!BD$28)*25)))</f>
        <v>0.57287934014353326</v>
      </c>
      <c r="BF56" s="44">
        <f>IF($C56="CE 17:0",('Données brutes POS (Area)'!BE56/('Données brutes POS (Area)'!BE$50)*10),IF($C56="Cer 30:1;O2",('Données brutes POS (Area)'!BE56/('Données brutes POS (Area)'!BE$28)*25)))</f>
        <v>0.79411445535999237</v>
      </c>
      <c r="BG56" s="44">
        <f>IF($C56="CE 17:0",('Données brutes POS (Area)'!BF56/('Données brutes POS (Area)'!BF$50)*10),IF($C56="Cer 30:1;O2",('Données brutes POS (Area)'!BF56/('Données brutes POS (Area)'!BF$28)*25)))</f>
        <v>0.13452577641530128</v>
      </c>
      <c r="BH56" s="44">
        <f>IF($C56="CE 17:0",('Données brutes POS (Area)'!BG56/('Données brutes POS (Area)'!BG$50)*10),IF($C56="Cer 30:1;O2",('Données brutes POS (Area)'!BG56/('Données brutes POS (Area)'!BG$28)*25)))</f>
        <v>0.36781337255002533</v>
      </c>
      <c r="BI56" s="44">
        <f>IF($C56="CE 17:0",('Données brutes POS (Area)'!BH56/('Données brutes POS (Area)'!BH$50)*10),IF($C56="Cer 30:1;O2",('Données brutes POS (Area)'!BH56/('Données brutes POS (Area)'!BH$28)*25)))</f>
        <v>0.88705854432956743</v>
      </c>
      <c r="BJ56" s="44">
        <f>IF($C56="CE 17:0",('Données brutes POS (Area)'!BI56/('Données brutes POS (Area)'!BI$50)*10),IF($C56="Cer 30:1;O2",('Données brutes POS (Area)'!BI56/('Données brutes POS (Area)'!BI$28)*25)))</f>
        <v>0.2066300501896533</v>
      </c>
      <c r="BK56" s="44">
        <f>IF($C56="CE 17:0",('Données brutes POS (Area)'!BJ56/('Données brutes POS (Area)'!BJ$50)*10),IF($C56="Cer 30:1;O2",('Données brutes POS (Area)'!BJ56/('Données brutes POS (Area)'!BJ$28)*25)))</f>
        <v>0.45938584916241954</v>
      </c>
      <c r="BL56" s="44">
        <f>IF($C56="CE 17:0",('Données brutes POS (Area)'!BK56/('Données brutes POS (Area)'!BK$50)*10),IF($C56="Cer 30:1;O2",('Données brutes POS (Area)'!BK56/('Données brutes POS (Area)'!BK$28)*25)))</f>
        <v>0.4804936936673323</v>
      </c>
      <c r="BM56" s="44">
        <f>IF($C56="CE 17:0",('Données brutes POS (Area)'!BL56/('Données brutes POS (Area)'!BL$50)*10),IF($C56="Cer 30:1;O2",('Données brutes POS (Area)'!BL56/('Données brutes POS (Area)'!BL$28)*25)))</f>
        <v>7.9130997259363567E-2</v>
      </c>
      <c r="BN56" s="44">
        <f>IF($C56="CE 17:0",('Données brutes POS (Area)'!BM56/('Données brutes POS (Area)'!BM$50)*10),IF($C56="Cer 30:1;O2",('Données brutes POS (Area)'!BM56/('Données brutes POS (Area)'!BM$28)*25)))</f>
        <v>0.78505464984017881</v>
      </c>
      <c r="BO56" s="44">
        <f>IF($C56="CE 17:0",('Données brutes POS (Area)'!BN56/('Données brutes POS (Area)'!BN$50)*10),IF($C56="Cer 30:1;O2",('Données brutes POS (Area)'!BN56/('Données brutes POS (Area)'!BN$28)*25)))</f>
        <v>0.63456658461810156</v>
      </c>
      <c r="BP56" s="44">
        <f>IF($C56="CE 17:0",('Données brutes POS (Area)'!BO56/('Données brutes POS (Area)'!BO$50)*10),IF($C56="Cer 30:1;O2",('Données brutes POS (Area)'!BO56/('Données brutes POS (Area)'!BO$28)*25)))</f>
        <v>0.38669088386002981</v>
      </c>
      <c r="BQ56" s="44">
        <f>IF($C56="CE 17:0",('Données brutes POS (Area)'!BP56/('Données brutes POS (Area)'!BP$50)*10),IF($C56="Cer 30:1;O2",('Données brutes POS (Area)'!BP56/('Données brutes POS (Area)'!BP$28)*25)))</f>
        <v>0.27438734282143357</v>
      </c>
    </row>
    <row r="57" spans="1:96" x14ac:dyDescent="0.25">
      <c r="A57" s="9" t="s">
        <v>35</v>
      </c>
      <c r="B57" s="9" t="s">
        <v>168</v>
      </c>
      <c r="C57" s="10" t="s">
        <v>34</v>
      </c>
      <c r="D57" s="43">
        <f>IF($C57="CE 17:0",('Données brutes POS (Area)'!C57/('Données brutes POS (Area)'!C$50)*10),IF($C57="Cer 30:1;O2",('Données brutes POS (Area)'!C57/('Données brutes POS (Area)'!C$28)*25)))</f>
        <v>0.13555423045999324</v>
      </c>
      <c r="E57" s="43">
        <f>IF($C57="CE 17:0",('Données brutes POS (Area)'!D57/('Données brutes POS (Area)'!D$50)*10),IF($C57="Cer 30:1;O2",('Données brutes POS (Area)'!D57/('Données brutes POS (Area)'!D$28)*25)))</f>
        <v>0.18765941617336931</v>
      </c>
      <c r="F57" s="43">
        <f>IF($C57="CE 17:0",('Données brutes POS (Area)'!E57/('Données brutes POS (Area)'!E$50)*10),IF($C57="Cer 30:1;O2",('Données brutes POS (Area)'!E57/('Données brutes POS (Area)'!E$28)*25)))</f>
        <v>0.41482743807128142</v>
      </c>
      <c r="G57" s="43">
        <f>IF($C57="CE 17:0",('Données brutes POS (Area)'!F57/('Données brutes POS (Area)'!F$50)*10),IF($C57="Cer 30:1;O2",('Données brutes POS (Area)'!F57/('Données brutes POS (Area)'!F$28)*25)))</f>
        <v>0.15666885192107358</v>
      </c>
      <c r="H57" s="43">
        <f>IF($C57="CE 17:0",('Données brutes POS (Area)'!G57/('Données brutes POS (Area)'!G$50)*10),IF($C57="Cer 30:1;O2",('Données brutes POS (Area)'!G57/('Données brutes POS (Area)'!G$28)*25)))</f>
        <v>0.16124816034760672</v>
      </c>
      <c r="I57" s="43">
        <f>IF($C57="CE 17:0",('Données brutes POS (Area)'!H57/('Données brutes POS (Area)'!H$50)*10),IF($C57="Cer 30:1;O2",('Données brutes POS (Area)'!H57/('Données brutes POS (Area)'!H$28)*25)))</f>
        <v>0.44611261067428187</v>
      </c>
      <c r="J57" s="43">
        <f>IF($C57="CE 17:0",('Données brutes POS (Area)'!I57/('Données brutes POS (Area)'!I$50)*10),IF($C57="Cer 30:1;O2",('Données brutes POS (Area)'!I57/('Données brutes POS (Area)'!I$28)*25)))</f>
        <v>0.10281675367722336</v>
      </c>
      <c r="K57" s="43">
        <f>IF($C57="CE 17:0",('Données brutes POS (Area)'!J57/('Données brutes POS (Area)'!J$50)*10),IF($C57="Cer 30:1;O2",('Données brutes POS (Area)'!J57/('Données brutes POS (Area)'!J$28)*25)))</f>
        <v>0.48849604757285248</v>
      </c>
      <c r="L57" s="43">
        <f>IF($C57="CE 17:0",('Données brutes POS (Area)'!K57/('Données brutes POS (Area)'!K$50)*10),IF($C57="Cer 30:1;O2",('Données brutes POS (Area)'!K57/('Données brutes POS (Area)'!K$28)*25)))</f>
        <v>0.23344522786034927</v>
      </c>
      <c r="M57" s="43">
        <f>IF($C57="CE 17:0",('Données brutes POS (Area)'!L57/('Données brutes POS (Area)'!L$50)*10),IF($C57="Cer 30:1;O2",('Données brutes POS (Area)'!L57/('Données brutes POS (Area)'!L$28)*25)))</f>
        <v>0.26968602329658342</v>
      </c>
      <c r="N57" s="43">
        <f>IF($C57="CE 17:0",('Données brutes POS (Area)'!M57/('Données brutes POS (Area)'!M$50)*10),IF($C57="Cer 30:1;O2",('Données brutes POS (Area)'!M57/('Données brutes POS (Area)'!M$28)*25)))</f>
        <v>0.38570458042744016</v>
      </c>
      <c r="O57" s="43">
        <f>IF($C57="CE 17:0",('Données brutes POS (Area)'!N57/('Données brutes POS (Area)'!N$50)*10),IF($C57="Cer 30:1;O2",('Données brutes POS (Area)'!N57/('Données brutes POS (Area)'!N$28)*25)))</f>
        <v>0.2039776395792772</v>
      </c>
      <c r="P57" s="43">
        <f>IF($C57="CE 17:0",('Données brutes POS (Area)'!O57/('Données brutes POS (Area)'!O$50)*10),IF($C57="Cer 30:1;O2",('Données brutes POS (Area)'!O57/('Données brutes POS (Area)'!O$28)*25)))</f>
        <v>0.18023446842862556</v>
      </c>
      <c r="Q57" s="43">
        <f>IF($C57="CE 17:0",('Données brutes POS (Area)'!P57/('Données brutes POS (Area)'!P$50)*10),IF($C57="Cer 30:1;O2",('Données brutes POS (Area)'!P57/('Données brutes POS (Area)'!P$28)*25)))</f>
        <v>0.16467784709979905</v>
      </c>
      <c r="R57" s="43">
        <f>IF($C57="CE 17:0",('Données brutes POS (Area)'!Q57/('Données brutes POS (Area)'!Q$50)*10),IF($C57="Cer 30:1;O2",('Données brutes POS (Area)'!Q57/('Données brutes POS (Area)'!Q$28)*25)))</f>
        <v>0.17718287403243213</v>
      </c>
      <c r="S57" s="43" t="s">
        <v>326</v>
      </c>
      <c r="T57" s="43">
        <f>IF($C57="CE 17:0",('Données brutes POS (Area)'!S57/('Données brutes POS (Area)'!S$50)*10),IF($C57="Cer 30:1;O2",('Données brutes POS (Area)'!S57/('Données brutes POS (Area)'!S$28)*25)))</f>
        <v>0.25045474363819054</v>
      </c>
      <c r="U57" s="43">
        <f>IF($C57="CE 17:0",('Données brutes POS (Area)'!T57/('Données brutes POS (Area)'!T$50)*10),IF($C57="Cer 30:1;O2",('Données brutes POS (Area)'!T57/('Données brutes POS (Area)'!T$28)*25)))</f>
        <v>0.25296512037834112</v>
      </c>
      <c r="V57" s="43">
        <f>IF($C57="CE 17:0",('Données brutes POS (Area)'!U57/('Données brutes POS (Area)'!U$50)*10),IF($C57="Cer 30:1;O2",('Données brutes POS (Area)'!U57/('Données brutes POS (Area)'!U$28)*25)))</f>
        <v>0.26830571104398526</v>
      </c>
      <c r="W57" s="43">
        <f>IF($C57="CE 17:0",('Données brutes POS (Area)'!V57/('Données brutes POS (Area)'!V$50)*10),IF($C57="Cer 30:1;O2",('Données brutes POS (Area)'!V57/('Données brutes POS (Area)'!V$28)*25)))</f>
        <v>0.1885553523213867</v>
      </c>
      <c r="X57" s="43">
        <f>IF($C57="CE 17:0",('Données brutes POS (Area)'!W57/('Données brutes POS (Area)'!W$50)*10),IF($C57="Cer 30:1;O2",('Données brutes POS (Area)'!W57/('Données brutes POS (Area)'!W$28)*25)))</f>
        <v>0.14267326800637947</v>
      </c>
      <c r="Y57" s="43">
        <f>IF($C57="CE 17:0",('Données brutes POS (Area)'!X57/('Données brutes POS (Area)'!X$50)*10),IF($C57="Cer 30:1;O2",('Données brutes POS (Area)'!X57/('Données brutes POS (Area)'!X$28)*25)))</f>
        <v>0.23188745250178555</v>
      </c>
      <c r="Z57" s="43">
        <f>IF($C57="CE 17:0",('Données brutes POS (Area)'!Y57/('Données brutes POS (Area)'!Y$50)*10),IF($C57="Cer 30:1;O2",('Données brutes POS (Area)'!Y57/('Données brutes POS (Area)'!Y$28)*25)))</f>
        <v>0.18793017587928251</v>
      </c>
      <c r="AA57" s="43" t="s">
        <v>326</v>
      </c>
      <c r="AB57" s="43">
        <f>IF($C57="CE 17:0",('Données brutes POS (Area)'!AA57/('Données brutes POS (Area)'!AA$50)*10),IF($C57="Cer 30:1;O2",('Données brutes POS (Area)'!AA57/('Données brutes POS (Area)'!AA$28)*25)))</f>
        <v>0.14652713338816209</v>
      </c>
      <c r="AC57" s="43">
        <f>IF($C57="CE 17:0",('Données brutes POS (Area)'!AB57/('Données brutes POS (Area)'!AB$50)*10),IF($C57="Cer 30:1;O2",('Données brutes POS (Area)'!AB57/('Données brutes POS (Area)'!AB$28)*25)))</f>
        <v>0.18399025913957964</v>
      </c>
      <c r="AD57" s="43">
        <f>IF($C57="CE 17:0",('Données brutes POS (Area)'!AC57/('Données brutes POS (Area)'!AC$50)*10),IF($C57="Cer 30:1;O2",('Données brutes POS (Area)'!AC57/('Données brutes POS (Area)'!AC$28)*25)))</f>
        <v>0.16911557145907738</v>
      </c>
      <c r="AE57" s="43">
        <f>IF($C57="CE 17:0",('Données brutes POS (Area)'!AD57/('Données brutes POS (Area)'!AD$50)*10),IF($C57="Cer 30:1;O2",('Données brutes POS (Area)'!AD57/('Données brutes POS (Area)'!AD$28)*25)))</f>
        <v>0.27461853508194745</v>
      </c>
      <c r="AF57" s="43">
        <f>IF($C57="CE 17:0",('Données brutes POS (Area)'!AE57/('Données brutes POS (Area)'!AE$50)*10),IF($C57="Cer 30:1;O2",('Données brutes POS (Area)'!AE57/('Données brutes POS (Area)'!AE$28)*25)))</f>
        <v>0.28733797566955088</v>
      </c>
      <c r="AG57" s="43">
        <f>IF($C57="CE 17:0",('Données brutes POS (Area)'!AF57/('Données brutes POS (Area)'!AF$50)*10),IF($C57="Cer 30:1;O2",('Données brutes POS (Area)'!AF57/('Données brutes POS (Area)'!AF$28)*25)))</f>
        <v>0.2588562975199577</v>
      </c>
      <c r="AH57" s="43">
        <f>IF($C57="CE 17:0",('Données brutes POS (Area)'!AG57/('Données brutes POS (Area)'!AG$50)*10),IF($C57="Cer 30:1;O2",('Données brutes POS (Area)'!AG57/('Données brutes POS (Area)'!AG$28)*25)))</f>
        <v>0.2678272795215933</v>
      </c>
      <c r="AI57" s="43">
        <f>IF($C57="CE 17:0",('Données brutes POS (Area)'!AH57/('Données brutes POS (Area)'!AH$50)*10),IF($C57="Cer 30:1;O2",('Données brutes POS (Area)'!AH57/('Données brutes POS (Area)'!AH$28)*25)))</f>
        <v>0.14162236498298691</v>
      </c>
      <c r="AJ57" s="43">
        <f>IF($C57="CE 17:0",('Données brutes POS (Area)'!AI57/('Données brutes POS (Area)'!AI$50)*10),IF($C57="Cer 30:1;O2",('Données brutes POS (Area)'!AI57/('Données brutes POS (Area)'!AI$28)*25)))</f>
        <v>0.50811581042643172</v>
      </c>
      <c r="AK57" s="43">
        <f>IF($C57="CE 17:0",('Données brutes POS (Area)'!AJ57/('Données brutes POS (Area)'!AJ$50)*10),IF($C57="Cer 30:1;O2",('Données brutes POS (Area)'!AJ57/('Données brutes POS (Area)'!AJ$28)*25)))</f>
        <v>0.35699684497615414</v>
      </c>
      <c r="AL57" s="43" t="s">
        <v>326</v>
      </c>
      <c r="AM57" s="43">
        <f>IF($C57="CE 17:0",('Données brutes POS (Area)'!AL57/('Données brutes POS (Area)'!AL$50)*10),IF($C57="Cer 30:1;O2",('Données brutes POS (Area)'!AL57/('Données brutes POS (Area)'!AL$28)*25)))</f>
        <v>0.16270136584221689</v>
      </c>
      <c r="AN57" s="43">
        <f>IF($C57="CE 17:0",('Données brutes POS (Area)'!AM57/('Données brutes POS (Area)'!AM$50)*10),IF($C57="Cer 30:1;O2",('Données brutes POS (Area)'!AM57/('Données brutes POS (Area)'!AM$28)*25)))</f>
        <v>0.20004028940132274</v>
      </c>
      <c r="AO57" s="43">
        <f>IF($C57="CE 17:0",('Données brutes POS (Area)'!AN57/('Données brutes POS (Area)'!AN$50)*10),IF($C57="Cer 30:1;O2",('Données brutes POS (Area)'!AN57/('Données brutes POS (Area)'!AN$28)*25)))</f>
        <v>0.26986590442548131</v>
      </c>
      <c r="AP57" s="43">
        <f>IF($C57="CE 17:0",('Données brutes POS (Area)'!AO57/('Données brutes POS (Area)'!AO$50)*10),IF($C57="Cer 30:1;O2",('Données brutes POS (Area)'!AO57/('Données brutes POS (Area)'!AO$28)*25)))</f>
        <v>0.19629158903290925</v>
      </c>
      <c r="AQ57" s="43">
        <f>IF($C57="CE 17:0",('Données brutes POS (Area)'!AP57/('Données brutes POS (Area)'!AP$50)*10),IF($C57="Cer 30:1;O2",('Données brutes POS (Area)'!AP57/('Données brutes POS (Area)'!AP$28)*25)))</f>
        <v>9.5722733722050188E-2</v>
      </c>
      <c r="AR57" s="43">
        <f>IF($C57="CE 17:0",('Données brutes POS (Area)'!AQ57/('Données brutes POS (Area)'!AQ$50)*10),IF($C57="Cer 30:1;O2",('Données brutes POS (Area)'!AQ57/('Données brutes POS (Area)'!AQ$28)*25)))</f>
        <v>0.18348325200623289</v>
      </c>
      <c r="AS57" s="43">
        <f>IF($C57="CE 17:0",('Données brutes POS (Area)'!AR57/('Données brutes POS (Area)'!AR$50)*10),IF($C57="Cer 30:1;O2",('Données brutes POS (Area)'!AR57/('Données brutes POS (Area)'!AR$28)*25)))</f>
        <v>0.28149993992647487</v>
      </c>
      <c r="AT57" s="43">
        <f>IF($C57="CE 17:0",('Données brutes POS (Area)'!AS57/('Données brutes POS (Area)'!AS$50)*10),IF($C57="Cer 30:1;O2",('Données brutes POS (Area)'!AS57/('Données brutes POS (Area)'!AS$28)*25)))</f>
        <v>0.28165640628275035</v>
      </c>
      <c r="AU57" s="43">
        <f>IF($C57="CE 17:0",('Données brutes POS (Area)'!AT57/('Données brutes POS (Area)'!AT$50)*10),IF($C57="Cer 30:1;O2",('Données brutes POS (Area)'!AT57/('Données brutes POS (Area)'!AT$28)*25)))</f>
        <v>0.34500104009685628</v>
      </c>
      <c r="AV57" s="43">
        <f>IF($C57="CE 17:0",('Données brutes POS (Area)'!AU57/('Données brutes POS (Area)'!AU$50)*10),IF($C57="Cer 30:1;O2",('Données brutes POS (Area)'!AU57/('Données brutes POS (Area)'!AU$28)*25)))</f>
        <v>0.14881728761185581</v>
      </c>
      <c r="AW57" s="43">
        <f>IF($C57="CE 17:0",('Données brutes POS (Area)'!AV57/('Données brutes POS (Area)'!AV$50)*10),IF($C57="Cer 30:1;O2",('Données brutes POS (Area)'!AV57/('Données brutes POS (Area)'!AV$28)*25)))</f>
        <v>0.15246105023739617</v>
      </c>
      <c r="AX57" s="43" t="s">
        <v>326</v>
      </c>
      <c r="AY57" s="43">
        <f>IF($C57="CE 17:0",('Données brutes POS (Area)'!AX57/('Données brutes POS (Area)'!AX$50)*10),IF($C57="Cer 30:1;O2",('Données brutes POS (Area)'!AX57/('Données brutes POS (Area)'!AX$28)*25)))</f>
        <v>3.3059895811022831E-2</v>
      </c>
      <c r="AZ57" s="43">
        <f>IF($C57="CE 17:0",('Données brutes POS (Area)'!AY57/('Données brutes POS (Area)'!AY$50)*10),IF($C57="Cer 30:1;O2",('Données brutes POS (Area)'!AY57/('Données brutes POS (Area)'!AY$28)*25)))</f>
        <v>0.10467293249988473</v>
      </c>
      <c r="BA57" s="43">
        <f>IF($C57="CE 17:0",('Données brutes POS (Area)'!AZ57/('Données brutes POS (Area)'!AZ$50)*10),IF($C57="Cer 30:1;O2",('Données brutes POS (Area)'!AZ57/('Données brutes POS (Area)'!AZ$28)*25)))</f>
        <v>6.1496410870453697E-2</v>
      </c>
      <c r="BB57" s="43">
        <f>IF($C57="CE 17:0",('Données brutes POS (Area)'!BA57/('Données brutes POS (Area)'!BA$50)*10),IF($C57="Cer 30:1;O2",('Données brutes POS (Area)'!BA57/('Données brutes POS (Area)'!BA$28)*25)))</f>
        <v>7.4296703512347462E-2</v>
      </c>
      <c r="BC57" s="43">
        <f>IF($C57="CE 17:0",('Données brutes POS (Area)'!BB57/('Données brutes POS (Area)'!BB$50)*10),IF($C57="Cer 30:1;O2",('Données brutes POS (Area)'!BB57/('Données brutes POS (Area)'!BB$28)*25)))</f>
        <v>9.2234740523835693E-2</v>
      </c>
      <c r="BD57" s="43">
        <f>IF($C57="CE 17:0",('Données brutes POS (Area)'!BC57/('Données brutes POS (Area)'!BC$50)*10),IF($C57="Cer 30:1;O2",('Données brutes POS (Area)'!BC57/('Données brutes POS (Area)'!BC$28)*25)))</f>
        <v>8.3940769557701175E-2</v>
      </c>
      <c r="BE57" s="43">
        <f>IF($C57="CE 17:0",('Données brutes POS (Area)'!BD57/('Données brutes POS (Area)'!BD$50)*10),IF($C57="Cer 30:1;O2",('Données brutes POS (Area)'!BD57/('Données brutes POS (Area)'!BD$28)*25)))</f>
        <v>0.15799193362093455</v>
      </c>
      <c r="BF57" s="43">
        <f>IF($C57="CE 17:0",('Données brutes POS (Area)'!BE57/('Données brutes POS (Area)'!BE$50)*10),IF($C57="Cer 30:1;O2",('Données brutes POS (Area)'!BE57/('Données brutes POS (Area)'!BE$28)*25)))</f>
        <v>0.16443738450318046</v>
      </c>
      <c r="BG57" s="43" t="s">
        <v>326</v>
      </c>
      <c r="BH57" s="43">
        <f>IF($C57="CE 17:0",('Données brutes POS (Area)'!BG57/('Données brutes POS (Area)'!BG$50)*10),IF($C57="Cer 30:1;O2",('Données brutes POS (Area)'!BG57/('Données brutes POS (Area)'!BG$28)*25)))</f>
        <v>0.12297905502326992</v>
      </c>
      <c r="BI57" s="43">
        <f>IF($C57="CE 17:0",('Données brutes POS (Area)'!BH57/('Données brutes POS (Area)'!BH$50)*10),IF($C57="Cer 30:1;O2",('Données brutes POS (Area)'!BH57/('Données brutes POS (Area)'!BH$28)*25)))</f>
        <v>0.13496939271707206</v>
      </c>
      <c r="BJ57" s="43">
        <f>IF($C57="CE 17:0",('Données brutes POS (Area)'!BI57/('Données brutes POS (Area)'!BI$50)*10),IF($C57="Cer 30:1;O2",('Données brutes POS (Area)'!BI57/('Données brutes POS (Area)'!BI$28)*25)))</f>
        <v>4.3650532343384306E-2</v>
      </c>
      <c r="BK57" s="43">
        <f>IF($C57="CE 17:0",('Données brutes POS (Area)'!BJ57/('Données brutes POS (Area)'!BJ$50)*10),IF($C57="Cer 30:1;O2",('Données brutes POS (Area)'!BJ57/('Données brutes POS (Area)'!BJ$28)*25)))</f>
        <v>0.12091797607184177</v>
      </c>
      <c r="BL57" s="43">
        <f>IF($C57="CE 17:0",('Données brutes POS (Area)'!BK57/('Données brutes POS (Area)'!BK$50)*10),IF($C57="Cer 30:1;O2",('Données brutes POS (Area)'!BK57/('Données brutes POS (Area)'!BK$28)*25)))</f>
        <v>0.11555615311034223</v>
      </c>
      <c r="BM57" s="43" t="s">
        <v>326</v>
      </c>
      <c r="BN57" s="43">
        <f>IF($C57="CE 17:0",('Données brutes POS (Area)'!BM57/('Données brutes POS (Area)'!BM$50)*10),IF($C57="Cer 30:1;O2",('Données brutes POS (Area)'!BM57/('Données brutes POS (Area)'!BM$28)*25)))</f>
        <v>0.19446020888622875</v>
      </c>
      <c r="BO57" s="43">
        <f>IF($C57="CE 17:0",('Données brutes POS (Area)'!BN57/('Données brutes POS (Area)'!BN$50)*10),IF($C57="Cer 30:1;O2",('Données brutes POS (Area)'!BN57/('Données brutes POS (Area)'!BN$28)*25)))</f>
        <v>0.15002032579759403</v>
      </c>
      <c r="BP57" s="43">
        <f>IF($C57="CE 17:0",('Données brutes POS (Area)'!BO57/('Données brutes POS (Area)'!BO$50)*10),IF($C57="Cer 30:1;O2",('Données brutes POS (Area)'!BO57/('Données brutes POS (Area)'!BO$28)*25)))</f>
        <v>7.1227290050481326E-2</v>
      </c>
      <c r="BQ57" s="43" t="s">
        <v>326</v>
      </c>
    </row>
    <row r="58" spans="1:96" x14ac:dyDescent="0.25">
      <c r="A58" s="11" t="s">
        <v>35</v>
      </c>
      <c r="B58" s="11" t="s">
        <v>169</v>
      </c>
      <c r="C58" s="12" t="s">
        <v>34</v>
      </c>
      <c r="D58" s="44">
        <f>IF($C58="CE 17:0",('Données brutes POS (Area)'!C58/('Données brutes POS (Area)'!C$50)*10),IF($C58="Cer 30:1;O2",('Données brutes POS (Area)'!C58/('Données brutes POS (Area)'!C$28)*25)))</f>
        <v>0.12478763709058789</v>
      </c>
      <c r="E58" s="44">
        <f>IF($C58="CE 17:0",('Données brutes POS (Area)'!D58/('Données brutes POS (Area)'!D$50)*10),IF($C58="Cer 30:1;O2",('Données brutes POS (Area)'!D58/('Données brutes POS (Area)'!D$28)*25)))</f>
        <v>0.28818285639397567</v>
      </c>
      <c r="F58" s="44">
        <f>IF($C58="CE 17:0",('Données brutes POS (Area)'!E58/('Données brutes POS (Area)'!E$50)*10),IF($C58="Cer 30:1;O2",('Données brutes POS (Area)'!E58/('Données brutes POS (Area)'!E$28)*25)))</f>
        <v>0.19277066964794054</v>
      </c>
      <c r="G58" s="44">
        <f>IF($C58="CE 17:0",('Données brutes POS (Area)'!F58/('Données brutes POS (Area)'!F$50)*10),IF($C58="Cer 30:1;O2",('Données brutes POS (Area)'!F58/('Données brutes POS (Area)'!F$28)*25)))</f>
        <v>9.5221146512838264E-2</v>
      </c>
      <c r="H58" s="44">
        <f>IF($C58="CE 17:0",('Données brutes POS (Area)'!G58/('Données brutes POS (Area)'!G$50)*10),IF($C58="Cer 30:1;O2",('Données brutes POS (Area)'!G58/('Données brutes POS (Area)'!G$28)*25)))</f>
        <v>0.21866267624029204</v>
      </c>
      <c r="I58" s="44">
        <f>IF($C58="CE 17:0",('Données brutes POS (Area)'!H58/('Données brutes POS (Area)'!H$50)*10),IF($C58="Cer 30:1;O2",('Données brutes POS (Area)'!H58/('Données brutes POS (Area)'!H$28)*25)))</f>
        <v>0.27181642738854334</v>
      </c>
      <c r="J58" s="44">
        <f>IF($C58="CE 17:0",('Données brutes POS (Area)'!I58/('Données brutes POS (Area)'!I$50)*10),IF($C58="Cer 30:1;O2",('Données brutes POS (Area)'!I58/('Données brutes POS (Area)'!I$28)*25)))</f>
        <v>9.0088195528997897E-2</v>
      </c>
      <c r="K58" s="44">
        <f>IF($C58="CE 17:0",('Données brutes POS (Area)'!J58/('Données brutes POS (Area)'!J$50)*10),IF($C58="Cer 30:1;O2",('Données brutes POS (Area)'!J58/('Données brutes POS (Area)'!J$28)*25)))</f>
        <v>0.35138791175897782</v>
      </c>
      <c r="L58" s="44">
        <f>IF($C58="CE 17:0",('Données brutes POS (Area)'!K58/('Données brutes POS (Area)'!K$50)*10),IF($C58="Cer 30:1;O2",('Données brutes POS (Area)'!K58/('Données brutes POS (Area)'!K$28)*25)))</f>
        <v>0.20587515663911932</v>
      </c>
      <c r="M58" s="44">
        <f>IF($C58="CE 17:0",('Données brutes POS (Area)'!L58/('Données brutes POS (Area)'!L$50)*10),IF($C58="Cer 30:1;O2",('Données brutes POS (Area)'!L58/('Données brutes POS (Area)'!L$28)*25)))</f>
        <v>0.19345088687867973</v>
      </c>
      <c r="N58" s="44" t="s">
        <v>326</v>
      </c>
      <c r="O58" s="44">
        <f>IF($C58="CE 17:0",('Données brutes POS (Area)'!N58/('Données brutes POS (Area)'!N$50)*10),IF($C58="Cer 30:1;O2",('Données brutes POS (Area)'!N58/('Données brutes POS (Area)'!N$28)*25)))</f>
        <v>0.16904549049425727</v>
      </c>
      <c r="P58" s="44">
        <f>IF($C58="CE 17:0",('Données brutes POS (Area)'!O58/('Données brutes POS (Area)'!O$50)*10),IF($C58="Cer 30:1;O2",('Données brutes POS (Area)'!O58/('Données brutes POS (Area)'!O$28)*25)))</f>
        <v>0.20114544243632632</v>
      </c>
      <c r="Q58" s="44">
        <f>IF($C58="CE 17:0",('Données brutes POS (Area)'!P58/('Données brutes POS (Area)'!P$50)*10),IF($C58="Cer 30:1;O2",('Données brutes POS (Area)'!P58/('Données brutes POS (Area)'!P$28)*25)))</f>
        <v>0.16997772245861006</v>
      </c>
      <c r="R58" s="44">
        <f>IF($C58="CE 17:0",('Données brutes POS (Area)'!Q58/('Données brutes POS (Area)'!Q$50)*10),IF($C58="Cer 30:1;O2",('Données brutes POS (Area)'!Q58/('Données brutes POS (Area)'!Q$28)*25)))</f>
        <v>0.16695575349912462</v>
      </c>
      <c r="S58" s="44">
        <f>IF($C58="CE 17:0",('Données brutes POS (Area)'!R58/('Données brutes POS (Area)'!R$50)*10),IF($C58="Cer 30:1;O2",('Données brutes POS (Area)'!R58/('Données brutes POS (Area)'!R$28)*25)))</f>
        <v>0.33512337149452159</v>
      </c>
      <c r="T58" s="44">
        <f>IF($C58="CE 17:0",('Données brutes POS (Area)'!S58/('Données brutes POS (Area)'!S$50)*10),IF($C58="Cer 30:1;O2",('Données brutes POS (Area)'!S58/('Données brutes POS (Area)'!S$28)*25)))</f>
        <v>0.19401548136991831</v>
      </c>
      <c r="U58" s="44">
        <f>IF($C58="CE 17:0",('Données brutes POS (Area)'!T58/('Données brutes POS (Area)'!T$50)*10),IF($C58="Cer 30:1;O2",('Données brutes POS (Area)'!T58/('Données brutes POS (Area)'!T$28)*25)))</f>
        <v>0.28688825482570235</v>
      </c>
      <c r="V58" s="44">
        <f>IF($C58="CE 17:0",('Données brutes POS (Area)'!U58/('Données brutes POS (Area)'!U$50)*10),IF($C58="Cer 30:1;O2",('Données brutes POS (Area)'!U58/('Données brutes POS (Area)'!U$28)*25)))</f>
        <v>0.3090719091317698</v>
      </c>
      <c r="W58" s="44">
        <f>IF($C58="CE 17:0",('Données brutes POS (Area)'!V58/('Données brutes POS (Area)'!V$50)*10),IF($C58="Cer 30:1;O2",('Données brutes POS (Area)'!V58/('Données brutes POS (Area)'!V$28)*25)))</f>
        <v>0.23320583869102088</v>
      </c>
      <c r="X58" s="44">
        <f>IF($C58="CE 17:0",('Données brutes POS (Area)'!W58/('Données brutes POS (Area)'!W$50)*10),IF($C58="Cer 30:1;O2",('Données brutes POS (Area)'!W58/('Données brutes POS (Area)'!W$28)*25)))</f>
        <v>0.16959994063505163</v>
      </c>
      <c r="Y58" s="44">
        <f>IF($C58="CE 17:0",('Données brutes POS (Area)'!X58/('Données brutes POS (Area)'!X$50)*10),IF($C58="Cer 30:1;O2",('Données brutes POS (Area)'!X58/('Données brutes POS (Area)'!X$28)*25)))</f>
        <v>0.360591425497503</v>
      </c>
      <c r="Z58" s="44">
        <f>IF($C58="CE 17:0",('Données brutes POS (Area)'!Y58/('Données brutes POS (Area)'!Y$50)*10),IF($C58="Cer 30:1;O2",('Données brutes POS (Area)'!Y58/('Données brutes POS (Area)'!Y$28)*25)))</f>
        <v>0.22836232012144062</v>
      </c>
      <c r="AA58" s="44" t="s">
        <v>326</v>
      </c>
      <c r="AB58" s="44">
        <f>IF($C58="CE 17:0",('Données brutes POS (Area)'!AA58/('Données brutes POS (Area)'!AA$50)*10),IF($C58="Cer 30:1;O2",('Données brutes POS (Area)'!AA58/('Données brutes POS (Area)'!AA$28)*25)))</f>
        <v>0.18630115042674603</v>
      </c>
      <c r="AC58" s="44">
        <f>IF($C58="CE 17:0",('Données brutes POS (Area)'!AB58/('Données brutes POS (Area)'!AB$50)*10),IF($C58="Cer 30:1;O2",('Données brutes POS (Area)'!AB58/('Données brutes POS (Area)'!AB$28)*25)))</f>
        <v>0.19863268505826293</v>
      </c>
      <c r="AD58" s="44" t="s">
        <v>326</v>
      </c>
      <c r="AE58" s="44">
        <f>IF($C58="CE 17:0",('Données brutes POS (Area)'!AD58/('Données brutes POS (Area)'!AD$50)*10),IF($C58="Cer 30:1;O2",('Données brutes POS (Area)'!AD58/('Données brutes POS (Area)'!AD$28)*25)))</f>
        <v>0.32373984086192992</v>
      </c>
      <c r="AF58" s="44">
        <f>IF($C58="CE 17:0",('Données brutes POS (Area)'!AE58/('Données brutes POS (Area)'!AE$50)*10),IF($C58="Cer 30:1;O2",('Données brutes POS (Area)'!AE58/('Données brutes POS (Area)'!AE$28)*25)))</f>
        <v>0.3877765346189444</v>
      </c>
      <c r="AG58" s="44">
        <f>IF($C58="CE 17:0",('Données brutes POS (Area)'!AF58/('Données brutes POS (Area)'!AF$50)*10),IF($C58="Cer 30:1;O2",('Données brutes POS (Area)'!AF58/('Données brutes POS (Area)'!AF$28)*25)))</f>
        <v>0.21074424913442449</v>
      </c>
      <c r="AH58" s="44">
        <f>IF($C58="CE 17:0",('Données brutes POS (Area)'!AG58/('Données brutes POS (Area)'!AG$50)*10),IF($C58="Cer 30:1;O2",('Données brutes POS (Area)'!AG58/('Données brutes POS (Area)'!AG$28)*25)))</f>
        <v>0.27641528106609675</v>
      </c>
      <c r="AI58" s="44">
        <f>IF($C58="CE 17:0",('Données brutes POS (Area)'!AH58/('Données brutes POS (Area)'!AH$50)*10),IF($C58="Cer 30:1;O2",('Données brutes POS (Area)'!AH58/('Données brutes POS (Area)'!AH$28)*25)))</f>
        <v>0.20066258529224021</v>
      </c>
      <c r="AJ58" s="44">
        <f>IF($C58="CE 17:0",('Données brutes POS (Area)'!AI58/('Données brutes POS (Area)'!AI$50)*10),IF($C58="Cer 30:1;O2",('Données brutes POS (Area)'!AI58/('Données brutes POS (Area)'!AI$28)*25)))</f>
        <v>0.57645914235993378</v>
      </c>
      <c r="AK58" s="44">
        <f>IF($C58="CE 17:0",('Données brutes POS (Area)'!AJ58/('Données brutes POS (Area)'!AJ$50)*10),IF($C58="Cer 30:1;O2",('Données brutes POS (Area)'!AJ58/('Données brutes POS (Area)'!AJ$28)*25)))</f>
        <v>0.31561300637765494</v>
      </c>
      <c r="AL58" s="44">
        <f>IF($C58="CE 17:0",('Données brutes POS (Area)'!AK58/('Données brutes POS (Area)'!AK$50)*10),IF($C58="Cer 30:1;O2",('Données brutes POS (Area)'!AK58/('Données brutes POS (Area)'!AK$28)*25)))</f>
        <v>0.21556533444552944</v>
      </c>
      <c r="AM58" s="44">
        <f>IF($C58="CE 17:0",('Données brutes POS (Area)'!AL58/('Données brutes POS (Area)'!AL$50)*10),IF($C58="Cer 30:1;O2",('Données brutes POS (Area)'!AL58/('Données brutes POS (Area)'!AL$28)*25)))</f>
        <v>0.13399609127813789</v>
      </c>
      <c r="AN58" s="44">
        <f>IF($C58="CE 17:0",('Données brutes POS (Area)'!AM58/('Données brutes POS (Area)'!AM$50)*10),IF($C58="Cer 30:1;O2",('Données brutes POS (Area)'!AM58/('Données brutes POS (Area)'!AM$28)*25)))</f>
        <v>0.10651684520744201</v>
      </c>
      <c r="AO58" s="44">
        <f>IF($C58="CE 17:0",('Données brutes POS (Area)'!AN58/('Données brutes POS (Area)'!AN$50)*10),IF($C58="Cer 30:1;O2",('Données brutes POS (Area)'!AN58/('Données brutes POS (Area)'!AN$28)*25)))</f>
        <v>0.23997801463983889</v>
      </c>
      <c r="AP58" s="44">
        <f>IF($C58="CE 17:0",('Données brutes POS (Area)'!AO58/('Données brutes POS (Area)'!AO$50)*10),IF($C58="Cer 30:1;O2",('Données brutes POS (Area)'!AO58/('Données brutes POS (Area)'!AO$28)*25)))</f>
        <v>0.148296925546408</v>
      </c>
      <c r="AQ58" s="44">
        <f>IF($C58="CE 17:0",('Données brutes POS (Area)'!AP58/('Données brutes POS (Area)'!AP$50)*10),IF($C58="Cer 30:1;O2",('Données brutes POS (Area)'!AP58/('Données brutes POS (Area)'!AP$28)*25)))</f>
        <v>0.18025094927442761</v>
      </c>
      <c r="AR58" s="44">
        <f>IF($C58="CE 17:0",('Données brutes POS (Area)'!AQ58/('Données brutes POS (Area)'!AQ$50)*10),IF($C58="Cer 30:1;O2",('Données brutes POS (Area)'!AQ58/('Données brutes POS (Area)'!AQ$28)*25)))</f>
        <v>0.15895474276869331</v>
      </c>
      <c r="AS58" s="44">
        <f>IF($C58="CE 17:0",('Données brutes POS (Area)'!AR58/('Données brutes POS (Area)'!AR$50)*10),IF($C58="Cer 30:1;O2",('Données brutes POS (Area)'!AR58/('Données brutes POS (Area)'!AR$28)*25)))</f>
        <v>0.37220735245356118</v>
      </c>
      <c r="AT58" s="44">
        <f>IF($C58="CE 17:0",('Données brutes POS (Area)'!AS58/('Données brutes POS (Area)'!AS$50)*10),IF($C58="Cer 30:1;O2",('Données brutes POS (Area)'!AS58/('Données brutes POS (Area)'!AS$28)*25)))</f>
        <v>0.43515794605165697</v>
      </c>
      <c r="AU58" s="44">
        <f>IF($C58="CE 17:0",('Données brutes POS (Area)'!AT58/('Données brutes POS (Area)'!AT$50)*10),IF($C58="Cer 30:1;O2",('Données brutes POS (Area)'!AT58/('Données brutes POS (Area)'!AT$28)*25)))</f>
        <v>0.36405530882961201</v>
      </c>
      <c r="AV58" s="44">
        <f>IF($C58="CE 17:0",('Données brutes POS (Area)'!AU58/('Données brutes POS (Area)'!AU$50)*10),IF($C58="Cer 30:1;O2",('Données brutes POS (Area)'!AU58/('Données brutes POS (Area)'!AU$28)*25)))</f>
        <v>0.19289199002937957</v>
      </c>
      <c r="AW58" s="44">
        <f>IF($C58="CE 17:0",('Données brutes POS (Area)'!AV58/('Données brutes POS (Area)'!AV$50)*10),IF($C58="Cer 30:1;O2",('Données brutes POS (Area)'!AV58/('Données brutes POS (Area)'!AV$28)*25)))</f>
        <v>0.16750408713163156</v>
      </c>
      <c r="AX58" s="44" t="s">
        <v>326</v>
      </c>
      <c r="AY58" s="44">
        <f>IF($C58="CE 17:0",('Données brutes POS (Area)'!AX58/('Données brutes POS (Area)'!AX$50)*10),IF($C58="Cer 30:1;O2",('Données brutes POS (Area)'!AX58/('Données brutes POS (Area)'!AX$28)*25)))</f>
        <v>5.1091408378868185E-2</v>
      </c>
      <c r="AZ58" s="44">
        <f>IF($C58="CE 17:0",('Données brutes POS (Area)'!AY58/('Données brutes POS (Area)'!AY$50)*10),IF($C58="Cer 30:1;O2",('Données brutes POS (Area)'!AY58/('Données brutes POS (Area)'!AY$28)*25)))</f>
        <v>7.0866159053229086E-2</v>
      </c>
      <c r="BA58" s="44">
        <f>IF($C58="CE 17:0",('Données brutes POS (Area)'!AZ58/('Données brutes POS (Area)'!AZ$50)*10),IF($C58="Cer 30:1;O2",('Données brutes POS (Area)'!AZ58/('Données brutes POS (Area)'!AZ$28)*25)))</f>
        <v>5.9613581078853499E-2</v>
      </c>
      <c r="BB58" s="44">
        <f>IF($C58="CE 17:0",('Données brutes POS (Area)'!BA58/('Données brutes POS (Area)'!BA$50)*10),IF($C58="Cer 30:1;O2",('Données brutes POS (Area)'!BA58/('Données brutes POS (Area)'!BA$28)*25)))</f>
        <v>8.6565033310456105E-2</v>
      </c>
      <c r="BC58" s="44">
        <f>IF($C58="CE 17:0",('Données brutes POS (Area)'!BB58/('Données brutes POS (Area)'!BB$50)*10),IF($C58="Cer 30:1;O2",('Données brutes POS (Area)'!BB58/('Données brutes POS (Area)'!BB$28)*25)))</f>
        <v>0.14203406469887844</v>
      </c>
      <c r="BD58" s="44">
        <f>IF($C58="CE 17:0",('Données brutes POS (Area)'!BC58/('Données brutes POS (Area)'!BC$50)*10),IF($C58="Cer 30:1;O2",('Données brutes POS (Area)'!BC58/('Données brutes POS (Area)'!BC$28)*25)))</f>
        <v>7.6201005252238704E-2</v>
      </c>
      <c r="BE58" s="44">
        <f>IF($C58="CE 17:0",('Données brutes POS (Area)'!BD58/('Données brutes POS (Area)'!BD$50)*10),IF($C58="Cer 30:1;O2",('Données brutes POS (Area)'!BD58/('Données brutes POS (Area)'!BD$28)*25)))</f>
        <v>0.13201852950673179</v>
      </c>
      <c r="BF58" s="44">
        <f>IF($C58="CE 17:0",('Données brutes POS (Area)'!BE58/('Données brutes POS (Area)'!BE$50)*10),IF($C58="Cer 30:1;O2",('Données brutes POS (Area)'!BE58/('Données brutes POS (Area)'!BE$28)*25)))</f>
        <v>0.19928270611265037</v>
      </c>
      <c r="BG58" s="44" t="s">
        <v>326</v>
      </c>
      <c r="BH58" s="44">
        <f>IF($C58="CE 17:0",('Données brutes POS (Area)'!BG58/('Données brutes POS (Area)'!BG$50)*10),IF($C58="Cer 30:1;O2",('Données brutes POS (Area)'!BG58/('Données brutes POS (Area)'!BG$28)*25)))</f>
        <v>8.8975804285378463E-2</v>
      </c>
      <c r="BI58" s="44">
        <f>IF($C58="CE 17:0",('Données brutes POS (Area)'!BH58/('Données brutes POS (Area)'!BH$50)*10),IF($C58="Cer 30:1;O2",('Données brutes POS (Area)'!BH58/('Données brutes POS (Area)'!BH$28)*25)))</f>
        <v>0.29595307581283997</v>
      </c>
      <c r="BJ58" s="44">
        <f>IF($C58="CE 17:0",('Données brutes POS (Area)'!BI58/('Données brutes POS (Area)'!BI$50)*10),IF($C58="Cer 30:1;O2",('Données brutes POS (Area)'!BI58/('Données brutes POS (Area)'!BI$28)*25)))</f>
        <v>6.1987221351117908E-2</v>
      </c>
      <c r="BK58" s="44">
        <f>IF($C58="CE 17:0",('Données brutes POS (Area)'!BJ58/('Données brutes POS (Area)'!BJ$50)*10),IF($C58="Cer 30:1;O2",('Données brutes POS (Area)'!BJ58/('Données brutes POS (Area)'!BJ$28)*25)))</f>
        <v>0.11947234827026476</v>
      </c>
      <c r="BL58" s="44">
        <f>IF($C58="CE 17:0",('Données brutes POS (Area)'!BK58/('Données brutes POS (Area)'!BK$50)*10),IF($C58="Cer 30:1;O2",('Données brutes POS (Area)'!BK58/('Données brutes POS (Area)'!BK$28)*25)))</f>
        <v>9.25959476525407E-2</v>
      </c>
      <c r="BM58" s="44" t="s">
        <v>326</v>
      </c>
      <c r="BN58" s="44">
        <f>IF($C58="CE 17:0",('Données brutes POS (Area)'!BM58/('Données brutes POS (Area)'!BM$50)*10),IF($C58="Cer 30:1;O2",('Données brutes POS (Area)'!BM58/('Données brutes POS (Area)'!BM$28)*25)))</f>
        <v>0.1897518789733624</v>
      </c>
      <c r="BO58" s="44">
        <f>IF($C58="CE 17:0",('Données brutes POS (Area)'!BN58/('Données brutes POS (Area)'!BN$50)*10),IF($C58="Cer 30:1;O2",('Données brutes POS (Area)'!BN58/('Données brutes POS (Area)'!BN$28)*25)))</f>
        <v>0.1243766803184929</v>
      </c>
      <c r="BP58" s="44">
        <f>IF($C58="CE 17:0",('Données brutes POS (Area)'!BO58/('Données brutes POS (Area)'!BO$50)*10),IF($C58="Cer 30:1;O2",('Données brutes POS (Area)'!BO58/('Données brutes POS (Area)'!BO$28)*25)))</f>
        <v>6.2752707341253516E-2</v>
      </c>
      <c r="BQ58" s="44">
        <f>IF($C58="CE 17:0",('Données brutes POS (Area)'!BP58/('Données brutes POS (Area)'!BP$50)*10),IF($C58="Cer 30:1;O2",('Données brutes POS (Area)'!BP58/('Données brutes POS (Area)'!BP$28)*25)))</f>
        <v>6.7857443320093538E-2</v>
      </c>
    </row>
    <row r="59" spans="1:96" x14ac:dyDescent="0.25">
      <c r="A59" s="9" t="s">
        <v>35</v>
      </c>
      <c r="B59" s="9" t="s">
        <v>39</v>
      </c>
      <c r="C59" s="10" t="s">
        <v>34</v>
      </c>
      <c r="D59" s="43">
        <f>IF($C59="CE 17:0",('Données brutes POS (Area)'!C59/('Données brutes POS (Area)'!C$50)*10),IF($C59="Cer 30:1;O2",('Données brutes POS (Area)'!C59/('Données brutes POS (Area)'!C$28)*25)))</f>
        <v>1.6537154479896259</v>
      </c>
      <c r="E59" s="43">
        <f>IF($C59="CE 17:0",('Données brutes POS (Area)'!D59/('Données brutes POS (Area)'!D$50)*10),IF($C59="Cer 30:1;O2",('Données brutes POS (Area)'!D59/('Données brutes POS (Area)'!D$28)*25)))</f>
        <v>3.2074913309083257</v>
      </c>
      <c r="F59" s="43">
        <f>IF($C59="CE 17:0",('Données brutes POS (Area)'!E59/('Données brutes POS (Area)'!E$50)*10),IF($C59="Cer 30:1;O2",('Données brutes POS (Area)'!E59/('Données brutes POS (Area)'!E$28)*25)))</f>
        <v>3.1082109251265488</v>
      </c>
      <c r="G59" s="43">
        <f>IF($C59="CE 17:0",('Données brutes POS (Area)'!F59/('Données brutes POS (Area)'!F$50)*10),IF($C59="Cer 30:1;O2",('Données brutes POS (Area)'!F59/('Données brutes POS (Area)'!F$28)*25)))</f>
        <v>1.5372658381317559</v>
      </c>
      <c r="H59" s="43">
        <f>IF($C59="CE 17:0",('Données brutes POS (Area)'!G59/('Données brutes POS (Area)'!G$50)*10),IF($C59="Cer 30:1;O2",('Données brutes POS (Area)'!G59/('Données brutes POS (Area)'!G$28)*25)))</f>
        <v>3.4401365961811683</v>
      </c>
      <c r="I59" s="43">
        <f>IF($C59="CE 17:0",('Données brutes POS (Area)'!H59/('Données brutes POS (Area)'!H$50)*10),IF($C59="Cer 30:1;O2",('Données brutes POS (Area)'!H59/('Données brutes POS (Area)'!H$28)*25)))</f>
        <v>3.5494919740771165</v>
      </c>
      <c r="J59" s="43">
        <f>IF($C59="CE 17:0",('Données brutes POS (Area)'!I59/('Données brutes POS (Area)'!I$50)*10),IF($C59="Cer 30:1;O2",('Données brutes POS (Area)'!I59/('Données brutes POS (Area)'!I$28)*25)))</f>
        <v>1.3068404331491608</v>
      </c>
      <c r="K59" s="43">
        <f>IF($C59="CE 17:0",('Données brutes POS (Area)'!J59/('Données brutes POS (Area)'!J$50)*10),IF($C59="Cer 30:1;O2",('Données brutes POS (Area)'!J59/('Données brutes POS (Area)'!J$28)*25)))</f>
        <v>4.5512147031044448</v>
      </c>
      <c r="L59" s="43">
        <f>IF($C59="CE 17:0",('Données brutes POS (Area)'!K59/('Données brutes POS (Area)'!K$50)*10),IF($C59="Cer 30:1;O2",('Données brutes POS (Area)'!K59/('Données brutes POS (Area)'!K$28)*25)))</f>
        <v>2.6064015830464919</v>
      </c>
      <c r="M59" s="43">
        <f>IF($C59="CE 17:0",('Données brutes POS (Area)'!L59/('Données brutes POS (Area)'!L$50)*10),IF($C59="Cer 30:1;O2",('Données brutes POS (Area)'!L59/('Données brutes POS (Area)'!L$28)*25)))</f>
        <v>2.9369459337987864</v>
      </c>
      <c r="N59" s="43">
        <f>IF($C59="CE 17:0",('Données brutes POS (Area)'!M59/('Données brutes POS (Area)'!M$50)*10),IF($C59="Cer 30:1;O2",('Données brutes POS (Area)'!M59/('Données brutes POS (Area)'!M$28)*25)))</f>
        <v>2.908838832084732</v>
      </c>
      <c r="O59" s="43">
        <f>IF($C59="CE 17:0",('Données brutes POS (Area)'!N59/('Données brutes POS (Area)'!N$50)*10),IF($C59="Cer 30:1;O2",('Données brutes POS (Area)'!N59/('Données brutes POS (Area)'!N$28)*25)))</f>
        <v>2.3873371951495161</v>
      </c>
      <c r="P59" s="43">
        <f>IF($C59="CE 17:0",('Données brutes POS (Area)'!O59/('Données brutes POS (Area)'!O$50)*10),IF($C59="Cer 30:1;O2",('Données brutes POS (Area)'!O59/('Données brutes POS (Area)'!O$28)*25)))</f>
        <v>2.3132426424494184</v>
      </c>
      <c r="Q59" s="43">
        <f>IF($C59="CE 17:0",('Données brutes POS (Area)'!P59/('Données brutes POS (Area)'!P$50)*10),IF($C59="Cer 30:1;O2",('Données brutes POS (Area)'!P59/('Données brutes POS (Area)'!P$28)*25)))</f>
        <v>2.4879397576908118</v>
      </c>
      <c r="R59" s="43">
        <f>IF($C59="CE 17:0",('Données brutes POS (Area)'!Q59/('Données brutes POS (Area)'!Q$50)*10),IF($C59="Cer 30:1;O2",('Données brutes POS (Area)'!Q59/('Données brutes POS (Area)'!Q$28)*25)))</f>
        <v>2.1760450451442916</v>
      </c>
      <c r="S59" s="43">
        <f>IF($C59="CE 17:0",('Données brutes POS (Area)'!R59/('Données brutes POS (Area)'!R$50)*10),IF($C59="Cer 30:1;O2",('Données brutes POS (Area)'!R59/('Données brutes POS (Area)'!R$28)*25)))</f>
        <v>4.1131612397559136</v>
      </c>
      <c r="T59" s="43">
        <f>IF($C59="CE 17:0",('Données brutes POS (Area)'!S59/('Données brutes POS (Area)'!S$50)*10),IF($C59="Cer 30:1;O2",('Données brutes POS (Area)'!S59/('Données brutes POS (Area)'!S$28)*25)))</f>
        <v>2.6270241171001478</v>
      </c>
      <c r="U59" s="43">
        <f>IF($C59="CE 17:0",('Données brutes POS (Area)'!T59/('Données brutes POS (Area)'!T$50)*10),IF($C59="Cer 30:1;O2",('Données brutes POS (Area)'!T59/('Données brutes POS (Area)'!T$28)*25)))</f>
        <v>3.5093490102780613</v>
      </c>
      <c r="V59" s="43">
        <f>IF($C59="CE 17:0",('Données brutes POS (Area)'!U59/('Données brutes POS (Area)'!U$50)*10),IF($C59="Cer 30:1;O2",('Données brutes POS (Area)'!U59/('Données brutes POS (Area)'!U$28)*25)))</f>
        <v>4.4102112991429703</v>
      </c>
      <c r="W59" s="43">
        <f>IF($C59="CE 17:0",('Données brutes POS (Area)'!V59/('Données brutes POS (Area)'!V$50)*10),IF($C59="Cer 30:1;O2",('Données brutes POS (Area)'!V59/('Données brutes POS (Area)'!V$28)*25)))</f>
        <v>3.0741419395515619</v>
      </c>
      <c r="X59" s="43">
        <f>IF($C59="CE 17:0",('Données brutes POS (Area)'!W59/('Données brutes POS (Area)'!W$50)*10),IF($C59="Cer 30:1;O2",('Données brutes POS (Area)'!W59/('Données brutes POS (Area)'!W$28)*25)))</f>
        <v>2.386598297998384</v>
      </c>
      <c r="Y59" s="43">
        <f>IF($C59="CE 17:0",('Données brutes POS (Area)'!X59/('Données brutes POS (Area)'!X$50)*10),IF($C59="Cer 30:1;O2",('Données brutes POS (Area)'!X59/('Données brutes POS (Area)'!X$28)*25)))</f>
        <v>4.6351474539984014</v>
      </c>
      <c r="Z59" s="43">
        <f>IF($C59="CE 17:0",('Données brutes POS (Area)'!Y59/('Données brutes POS (Area)'!Y$50)*10),IF($C59="Cer 30:1;O2",('Données brutes POS (Area)'!Y59/('Données brutes POS (Area)'!Y$28)*25)))</f>
        <v>2.6818581417350007</v>
      </c>
      <c r="AA59" s="43">
        <f>IF($C59="CE 17:0",('Données brutes POS (Area)'!Z59/('Données brutes POS (Area)'!Z$50)*10),IF($C59="Cer 30:1;O2",('Données brutes POS (Area)'!Z59/('Données brutes POS (Area)'!Z$28)*25)))</f>
        <v>2.022023905239875</v>
      </c>
      <c r="AB59" s="43">
        <f>IF($C59="CE 17:0",('Données brutes POS (Area)'!AA59/('Données brutes POS (Area)'!AA$50)*10),IF($C59="Cer 30:1;O2",('Données brutes POS (Area)'!AA59/('Données brutes POS (Area)'!AA$28)*25)))</f>
        <v>2.6497843641722199</v>
      </c>
      <c r="AC59" s="43">
        <f>IF($C59="CE 17:0",('Données brutes POS (Area)'!AB59/('Données brutes POS (Area)'!AB$50)*10),IF($C59="Cer 30:1;O2",('Données brutes POS (Area)'!AB59/('Données brutes POS (Area)'!AB$28)*25)))</f>
        <v>2.7176531646449784</v>
      </c>
      <c r="AD59" s="43">
        <f>IF($C59="CE 17:0",('Données brutes POS (Area)'!AC59/('Données brutes POS (Area)'!AC$50)*10),IF($C59="Cer 30:1;O2",('Données brutes POS (Area)'!AC59/('Données brutes POS (Area)'!AC$28)*25)))</f>
        <v>1.8399756160360035</v>
      </c>
      <c r="AE59" s="43">
        <f>IF($C59="CE 17:0",('Données brutes POS (Area)'!AD59/('Données brutes POS (Area)'!AD$50)*10),IF($C59="Cer 30:1;O2",('Données brutes POS (Area)'!AD59/('Données brutes POS (Area)'!AD$28)*25)))</f>
        <v>4.2652330087981856</v>
      </c>
      <c r="AF59" s="43">
        <f>IF($C59="CE 17:0",('Données brutes POS (Area)'!AE59/('Données brutes POS (Area)'!AE$50)*10),IF($C59="Cer 30:1;O2",('Données brutes POS (Area)'!AE59/('Données brutes POS (Area)'!AE$28)*25)))</f>
        <v>5.0950143049080694</v>
      </c>
      <c r="AG59" s="43">
        <f>IF($C59="CE 17:0",('Données brutes POS (Area)'!AF59/('Données brutes POS (Area)'!AF$50)*10),IF($C59="Cer 30:1;O2",('Données brutes POS (Area)'!AF59/('Données brutes POS (Area)'!AF$28)*25)))</f>
        <v>3.1682599981557509</v>
      </c>
      <c r="AH59" s="43">
        <f>IF($C59="CE 17:0",('Données brutes POS (Area)'!AG59/('Données brutes POS (Area)'!AG$50)*10),IF($C59="Cer 30:1;O2",('Données brutes POS (Area)'!AG59/('Données brutes POS (Area)'!AG$28)*25)))</f>
        <v>3.6997699468617271</v>
      </c>
      <c r="AI59" s="43">
        <f>IF($C59="CE 17:0",('Données brutes POS (Area)'!AH59/('Données brutes POS (Area)'!AH$50)*10),IF($C59="Cer 30:1;O2",('Données brutes POS (Area)'!AH59/('Données brutes POS (Area)'!AH$28)*25)))</f>
        <v>2.4307640600554894</v>
      </c>
      <c r="AJ59" s="43">
        <f>IF($C59="CE 17:0",('Données brutes POS (Area)'!AI59/('Données brutes POS (Area)'!AI$50)*10),IF($C59="Cer 30:1;O2",('Données brutes POS (Area)'!AI59/('Données brutes POS (Area)'!AI$28)*25)))</f>
        <v>7.1734096064171817</v>
      </c>
      <c r="AK59" s="43">
        <f>IF($C59="CE 17:0",('Données brutes POS (Area)'!AJ59/('Données brutes POS (Area)'!AJ$50)*10),IF($C59="Cer 30:1;O2",('Données brutes POS (Area)'!AJ59/('Données brutes POS (Area)'!AJ$28)*25)))</f>
        <v>4.02321102084841</v>
      </c>
      <c r="AL59" s="43">
        <f>IF($C59="CE 17:0",('Données brutes POS (Area)'!AK59/('Données brutes POS (Area)'!AK$50)*10),IF($C59="Cer 30:1;O2",('Données brutes POS (Area)'!AK59/('Données brutes POS (Area)'!AK$28)*25)))</f>
        <v>2.7899927324310894</v>
      </c>
      <c r="AM59" s="43">
        <f>IF($C59="CE 17:0",('Données brutes POS (Area)'!AL59/('Données brutes POS (Area)'!AL$50)*10),IF($C59="Cer 30:1;O2",('Données brutes POS (Area)'!AL59/('Données brutes POS (Area)'!AL$28)*25)))</f>
        <v>1.9346224921894184</v>
      </c>
      <c r="AN59" s="43">
        <f>IF($C59="CE 17:0",('Données brutes POS (Area)'!AM59/('Données brutes POS (Area)'!AM$50)*10),IF($C59="Cer 30:1;O2",('Données brutes POS (Area)'!AM59/('Données brutes POS (Area)'!AM$28)*25)))</f>
        <v>2.218138883473828</v>
      </c>
      <c r="AO59" s="43">
        <f>IF($C59="CE 17:0",('Données brutes POS (Area)'!AN59/('Données brutes POS (Area)'!AN$50)*10),IF($C59="Cer 30:1;O2",('Données brutes POS (Area)'!AN59/('Données brutes POS (Area)'!AN$28)*25)))</f>
        <v>3.237611550273503</v>
      </c>
      <c r="AP59" s="43">
        <f>IF($C59="CE 17:0",('Données brutes POS (Area)'!AO59/('Données brutes POS (Area)'!AO$50)*10),IF($C59="Cer 30:1;O2",('Données brutes POS (Area)'!AO59/('Données brutes POS (Area)'!AO$28)*25)))</f>
        <v>1.978630560678873</v>
      </c>
      <c r="AQ59" s="43">
        <f>IF($C59="CE 17:0",('Données brutes POS (Area)'!AP59/('Données brutes POS (Area)'!AP$50)*10),IF($C59="Cer 30:1;O2",('Données brutes POS (Area)'!AP59/('Données brutes POS (Area)'!AP$28)*25)))</f>
        <v>1.9987825373048611</v>
      </c>
      <c r="AR59" s="43">
        <f>IF($C59="CE 17:0",('Données brutes POS (Area)'!AQ59/('Données brutes POS (Area)'!AQ$50)*10),IF($C59="Cer 30:1;O2",('Données brutes POS (Area)'!AQ59/('Données brutes POS (Area)'!AQ$28)*25)))</f>
        <v>1.928879066066131</v>
      </c>
      <c r="AS59" s="43">
        <f>IF($C59="CE 17:0",('Données brutes POS (Area)'!AR59/('Données brutes POS (Area)'!AR$50)*10),IF($C59="Cer 30:1;O2",('Données brutes POS (Area)'!AR59/('Données brutes POS (Area)'!AR$28)*25)))</f>
        <v>4.5968527208513494</v>
      </c>
      <c r="AT59" s="43">
        <f>IF($C59="CE 17:0",('Données brutes POS (Area)'!AS59/('Données brutes POS (Area)'!AS$50)*10),IF($C59="Cer 30:1;O2",('Données brutes POS (Area)'!AS59/('Données brutes POS (Area)'!AS$28)*25)))</f>
        <v>5.1269755941649064</v>
      </c>
      <c r="AU59" s="43">
        <f>IF($C59="CE 17:0",('Données brutes POS (Area)'!AT59/('Données brutes POS (Area)'!AT$50)*10),IF($C59="Cer 30:1;O2",('Données brutes POS (Area)'!AT59/('Données brutes POS (Area)'!AT$28)*25)))</f>
        <v>4.133741540697712</v>
      </c>
      <c r="AV59" s="43">
        <f>IF($C59="CE 17:0",('Données brutes POS (Area)'!AU59/('Données brutes POS (Area)'!AU$50)*10),IF($C59="Cer 30:1;O2",('Données brutes POS (Area)'!AU59/('Données brutes POS (Area)'!AU$28)*25)))</f>
        <v>2.274147472986308</v>
      </c>
      <c r="AW59" s="43">
        <f>IF($C59="CE 17:0",('Données brutes POS (Area)'!AV59/('Données brutes POS (Area)'!AV$50)*10),IF($C59="Cer 30:1;O2",('Données brutes POS (Area)'!AV59/('Données brutes POS (Area)'!AV$28)*25)))</f>
        <v>1.8789974637690363</v>
      </c>
      <c r="AX59" s="43">
        <f>IF($C59="CE 17:0",('Données brutes POS (Area)'!AW59/('Données brutes POS (Area)'!AW$50)*10),IF($C59="Cer 30:1;O2",('Données brutes POS (Area)'!AW59/('Données brutes POS (Area)'!AW$28)*25)))</f>
        <v>1.2499828906268835</v>
      </c>
      <c r="AY59" s="43">
        <f>IF($C59="CE 17:0",('Données brutes POS (Area)'!AX59/('Données brutes POS (Area)'!AX$50)*10),IF($C59="Cer 30:1;O2",('Données brutes POS (Area)'!AX59/('Données brutes POS (Area)'!AX$28)*25)))</f>
        <v>0.70083958884135034</v>
      </c>
      <c r="AZ59" s="43">
        <f>IF($C59="CE 17:0",('Données brutes POS (Area)'!AY59/('Données brutes POS (Area)'!AY$50)*10),IF($C59="Cer 30:1;O2",('Données brutes POS (Area)'!AY59/('Données brutes POS (Area)'!AY$28)*25)))</f>
        <v>0.88061762226012819</v>
      </c>
      <c r="BA59" s="43">
        <f>IF($C59="CE 17:0",('Données brutes POS (Area)'!AZ59/('Données brutes POS (Area)'!AZ$50)*10),IF($C59="Cer 30:1;O2",('Données brutes POS (Area)'!AZ59/('Données brutes POS (Area)'!AZ$28)*25)))</f>
        <v>0.78361270787585136</v>
      </c>
      <c r="BB59" s="43">
        <f>IF($C59="CE 17:0",('Données brutes POS (Area)'!BA59/('Données brutes POS (Area)'!BA$50)*10),IF($C59="Cer 30:1;O2",('Données brutes POS (Area)'!BA59/('Données brutes POS (Area)'!BA$28)*25)))</f>
        <v>1.0583880139954629</v>
      </c>
      <c r="BC59" s="43">
        <f>IF($C59="CE 17:0",('Données brutes POS (Area)'!BB59/('Données brutes POS (Area)'!BB$50)*10),IF($C59="Cer 30:1;O2",('Données brutes POS (Area)'!BB59/('Données brutes POS (Area)'!BB$28)*25)))</f>
        <v>1.8171234750143828</v>
      </c>
      <c r="BD59" s="43">
        <f>IF($C59="CE 17:0",('Données brutes POS (Area)'!BC59/('Données brutes POS (Area)'!BC$50)*10),IF($C59="Cer 30:1;O2",('Données brutes POS (Area)'!BC59/('Données brutes POS (Area)'!BC$28)*25)))</f>
        <v>0.86011804717193496</v>
      </c>
      <c r="BE59" s="43">
        <f>IF($C59="CE 17:0",('Données brutes POS (Area)'!BD59/('Données brutes POS (Area)'!BD$50)*10),IF($C59="Cer 30:1;O2",('Données brutes POS (Area)'!BD59/('Données brutes POS (Area)'!BD$28)*25)))</f>
        <v>1.8291030246009681</v>
      </c>
      <c r="BF59" s="43">
        <f>IF($C59="CE 17:0",('Données brutes POS (Area)'!BE59/('Données brutes POS (Area)'!BE$50)*10),IF($C59="Cer 30:1;O2",('Données brutes POS (Area)'!BE59/('Données brutes POS (Area)'!BE$28)*25)))</f>
        <v>2.5661073473224643</v>
      </c>
      <c r="BG59" s="43">
        <f>IF($C59="CE 17:0",('Données brutes POS (Area)'!BF59/('Données brutes POS (Area)'!BF$50)*10),IF($C59="Cer 30:1;O2",('Données brutes POS (Area)'!BF59/('Données brutes POS (Area)'!BF$28)*25)))</f>
        <v>0.46097292204024254</v>
      </c>
      <c r="BH59" s="43">
        <f>IF($C59="CE 17:0",('Données brutes POS (Area)'!BG59/('Données brutes POS (Area)'!BG$50)*10),IF($C59="Cer 30:1;O2",('Données brutes POS (Area)'!BG59/('Données brutes POS (Area)'!BG$28)*25)))</f>
        <v>1.2043198113923013</v>
      </c>
      <c r="BI59" s="43">
        <f>IF($C59="CE 17:0",('Données brutes POS (Area)'!BH59/('Données brutes POS (Area)'!BH$50)*10),IF($C59="Cer 30:1;O2",('Données brutes POS (Area)'!BH59/('Données brutes POS (Area)'!BH$28)*25)))</f>
        <v>3.6002343727581607</v>
      </c>
      <c r="BJ59" s="43">
        <f>IF($C59="CE 17:0",('Données brutes POS (Area)'!BI59/('Données brutes POS (Area)'!BI$50)*10),IF($C59="Cer 30:1;O2",('Données brutes POS (Area)'!BI59/('Données brutes POS (Area)'!BI$28)*25)))</f>
        <v>0.83321489658604031</v>
      </c>
      <c r="BK59" s="43">
        <f>IF($C59="CE 17:0",('Données brutes POS (Area)'!BJ59/('Données brutes POS (Area)'!BJ$50)*10),IF($C59="Cer 30:1;O2",('Données brutes POS (Area)'!BJ59/('Données brutes POS (Area)'!BJ$28)*25)))</f>
        <v>1.4992891517923133</v>
      </c>
      <c r="BL59" s="43">
        <f>IF($C59="CE 17:0",('Données brutes POS (Area)'!BK59/('Données brutes POS (Area)'!BK$50)*10),IF($C59="Cer 30:1;O2",('Données brutes POS (Area)'!BK59/('Données brutes POS (Area)'!BK$28)*25)))</f>
        <v>1.2819232526298308</v>
      </c>
      <c r="BM59" s="43">
        <f>IF($C59="CE 17:0",('Données brutes POS (Area)'!BL59/('Données brutes POS (Area)'!BL$50)*10),IF($C59="Cer 30:1;O2",('Données brutes POS (Area)'!BL59/('Données brutes POS (Area)'!BL$28)*25)))</f>
        <v>0.32900726189151158</v>
      </c>
      <c r="BN59" s="43">
        <f>IF($C59="CE 17:0",('Données brutes POS (Area)'!BM59/('Données brutes POS (Area)'!BM$50)*10),IF($C59="Cer 30:1;O2",('Données brutes POS (Area)'!BM59/('Données brutes POS (Area)'!BM$28)*25)))</f>
        <v>2.3177371925634174</v>
      </c>
      <c r="BO59" s="43">
        <f>IF($C59="CE 17:0",('Données brutes POS (Area)'!BN59/('Données brutes POS (Area)'!BN$50)*10),IF($C59="Cer 30:1;O2",('Données brutes POS (Area)'!BN59/('Données brutes POS (Area)'!BN$28)*25)))</f>
        <v>2.0649403786159994</v>
      </c>
      <c r="BP59" s="43">
        <f>IF($C59="CE 17:0",('Données brutes POS (Area)'!BO59/('Données brutes POS (Area)'!BO$50)*10),IF($C59="Cer 30:1;O2",('Données brutes POS (Area)'!BO59/('Données brutes POS (Area)'!BO$28)*25)))</f>
        <v>0.94574605879738716</v>
      </c>
      <c r="BQ59" s="43">
        <f>IF($C59="CE 17:0",('Données brutes POS (Area)'!BP59/('Données brutes POS (Area)'!BP$50)*10),IF($C59="Cer 30:1;O2",('Données brutes POS (Area)'!BP59/('Données brutes POS (Area)'!BP$28)*25)))</f>
        <v>1.0006432320898917</v>
      </c>
    </row>
    <row r="60" spans="1:96" x14ac:dyDescent="0.25">
      <c r="A60" s="11" t="s">
        <v>35</v>
      </c>
      <c r="B60" s="11" t="s">
        <v>40</v>
      </c>
      <c r="C60" s="12" t="s">
        <v>34</v>
      </c>
      <c r="D60" s="44">
        <f>IF($C60="CE 17:0",('Données brutes POS (Area)'!C60/('Données brutes POS (Area)'!C$50)*10),IF($C60="Cer 30:1;O2",('Données brutes POS (Area)'!C60/('Données brutes POS (Area)'!C$28)*25)))</f>
        <v>1.9265992526791114</v>
      </c>
      <c r="E60" s="44">
        <f>IF($C60="CE 17:0",('Données brutes POS (Area)'!D60/('Données brutes POS (Area)'!D$50)*10),IF($C60="Cer 30:1;O2",('Données brutes POS (Area)'!D60/('Données brutes POS (Area)'!D$28)*25)))</f>
        <v>3.0471184274880319</v>
      </c>
      <c r="F60" s="44">
        <f>IF($C60="CE 17:0",('Données brutes POS (Area)'!E60/('Données brutes POS (Area)'!E$50)*10),IF($C60="Cer 30:1;O2",('Données brutes POS (Area)'!E60/('Données brutes POS (Area)'!E$28)*25)))</f>
        <v>4.211321076985187</v>
      </c>
      <c r="G60" s="44">
        <f>IF($C60="CE 17:0",('Données brutes POS (Area)'!F60/('Données brutes POS (Area)'!F$50)*10),IF($C60="Cer 30:1;O2",('Données brutes POS (Area)'!F60/('Données brutes POS (Area)'!F$28)*25)))</f>
        <v>2.1967045317692588</v>
      </c>
      <c r="H60" s="44">
        <f>IF($C60="CE 17:0",('Données brutes POS (Area)'!G60/('Données brutes POS (Area)'!G$50)*10),IF($C60="Cer 30:1;O2",('Données brutes POS (Area)'!G60/('Données brutes POS (Area)'!G$28)*25)))</f>
        <v>2.9391194515765262</v>
      </c>
      <c r="I60" s="44">
        <f>IF($C60="CE 17:0",('Données brutes POS (Area)'!H60/('Données brutes POS (Area)'!H$50)*10),IF($C60="Cer 30:1;O2",('Données brutes POS (Area)'!H60/('Données brutes POS (Area)'!H$28)*25)))</f>
        <v>3.8304571711718762</v>
      </c>
      <c r="J60" s="44">
        <f>IF($C60="CE 17:0",('Données brutes POS (Area)'!I60/('Données brutes POS (Area)'!I$50)*10),IF($C60="Cer 30:1;O2",('Données brutes POS (Area)'!I60/('Données brutes POS (Area)'!I$28)*25)))</f>
        <v>1.7238764850899382</v>
      </c>
      <c r="K60" s="44">
        <f>IF($C60="CE 17:0",('Données brutes POS (Area)'!J60/('Données brutes POS (Area)'!J$50)*10),IF($C60="Cer 30:1;O2",('Données brutes POS (Area)'!J60/('Données brutes POS (Area)'!J$28)*25)))</f>
        <v>6.3819659447916566</v>
      </c>
      <c r="L60" s="44">
        <f>IF($C60="CE 17:0",('Données brutes POS (Area)'!K60/('Données brutes POS (Area)'!K$50)*10),IF($C60="Cer 30:1;O2",('Données brutes POS (Area)'!K60/('Données brutes POS (Area)'!K$28)*25)))</f>
        <v>3.1238244134955506</v>
      </c>
      <c r="M60" s="44">
        <f>IF($C60="CE 17:0",('Données brutes POS (Area)'!L60/('Données brutes POS (Area)'!L$50)*10),IF($C60="Cer 30:1;O2",('Données brutes POS (Area)'!L60/('Données brutes POS (Area)'!L$28)*25)))</f>
        <v>3.7878631234307596</v>
      </c>
      <c r="N60" s="44">
        <f>IF($C60="CE 17:0",('Données brutes POS (Area)'!M60/('Données brutes POS (Area)'!M$50)*10),IF($C60="Cer 30:1;O2",('Données brutes POS (Area)'!M60/('Données brutes POS (Area)'!M$28)*25)))</f>
        <v>4.0060283995106936</v>
      </c>
      <c r="O60" s="44">
        <f>IF($C60="CE 17:0",('Données brutes POS (Area)'!N60/('Données brutes POS (Area)'!N$50)*10),IF($C60="Cer 30:1;O2",('Données brutes POS (Area)'!N60/('Données brutes POS (Area)'!N$28)*25)))</f>
        <v>3.0361368591364348</v>
      </c>
      <c r="P60" s="44">
        <f>IF($C60="CE 17:0",('Données brutes POS (Area)'!O60/('Données brutes POS (Area)'!O$50)*10),IF($C60="Cer 30:1;O2",('Données brutes POS (Area)'!O60/('Données brutes POS (Area)'!O$28)*25)))</f>
        <v>2.6123469841428753</v>
      </c>
      <c r="Q60" s="44">
        <f>IF($C60="CE 17:0",('Données brutes POS (Area)'!P60/('Données brutes POS (Area)'!P$50)*10),IF($C60="Cer 30:1;O2",('Données brutes POS (Area)'!P60/('Données brutes POS (Area)'!P$28)*25)))</f>
        <v>2.5914779117027109</v>
      </c>
      <c r="R60" s="44">
        <f>IF($C60="CE 17:0",('Données brutes POS (Area)'!Q60/('Données brutes POS (Area)'!Q$50)*10),IF($C60="Cer 30:1;O2",('Données brutes POS (Area)'!Q60/('Données brutes POS (Area)'!Q$28)*25)))</f>
        <v>2.6516973697294395</v>
      </c>
      <c r="S60" s="44">
        <f>IF($C60="CE 17:0",('Données brutes POS (Area)'!R60/('Données brutes POS (Area)'!R$50)*10),IF($C60="Cer 30:1;O2",('Données brutes POS (Area)'!R60/('Données brutes POS (Area)'!R$28)*25)))</f>
        <v>3.3564041696925639</v>
      </c>
      <c r="T60" s="44">
        <f>IF($C60="CE 17:0",('Données brutes POS (Area)'!S60/('Données brutes POS (Area)'!S$50)*10),IF($C60="Cer 30:1;O2",('Données brutes POS (Area)'!S60/('Données brutes POS (Area)'!S$28)*25)))</f>
        <v>2.6335059858178118</v>
      </c>
      <c r="U60" s="44">
        <f>IF($C60="CE 17:0",('Données brutes POS (Area)'!T60/('Données brutes POS (Area)'!T$50)*10),IF($C60="Cer 30:1;O2",('Données brutes POS (Area)'!T60/('Données brutes POS (Area)'!T$28)*25)))</f>
        <v>4.4831748447174551</v>
      </c>
      <c r="V60" s="44">
        <f>IF($C60="CE 17:0",('Données brutes POS (Area)'!U60/('Données brutes POS (Area)'!U$50)*10),IF($C60="Cer 30:1;O2",('Données brutes POS (Area)'!U60/('Données brutes POS (Area)'!U$28)*25)))</f>
        <v>4.1093298212525875</v>
      </c>
      <c r="W60" s="44">
        <f>IF($C60="CE 17:0",('Données brutes POS (Area)'!V60/('Données brutes POS (Area)'!V$50)*10),IF($C60="Cer 30:1;O2",('Données brutes POS (Area)'!V60/('Données brutes POS (Area)'!V$28)*25)))</f>
        <v>3.5282423532046532</v>
      </c>
      <c r="X60" s="44">
        <f>IF($C60="CE 17:0",('Données brutes POS (Area)'!W60/('Données brutes POS (Area)'!W$50)*10),IF($C60="Cer 30:1;O2",('Données brutes POS (Area)'!W60/('Données brutes POS (Area)'!W$28)*25)))</f>
        <v>2.0525199235652853</v>
      </c>
      <c r="Y60" s="44">
        <f>IF($C60="CE 17:0",('Données brutes POS (Area)'!X60/('Données brutes POS (Area)'!X$50)*10),IF($C60="Cer 30:1;O2",('Données brutes POS (Area)'!X60/('Données brutes POS (Area)'!X$28)*25)))</f>
        <v>3.1210643685933266</v>
      </c>
      <c r="Z60" s="44">
        <f>IF($C60="CE 17:0",('Données brutes POS (Area)'!Y60/('Données brutes POS (Area)'!Y$50)*10),IF($C60="Cer 30:1;O2",('Données brutes POS (Area)'!Y60/('Données brutes POS (Area)'!Y$28)*25)))</f>
        <v>2.4473289670313205</v>
      </c>
      <c r="AA60" s="44">
        <f>IF($C60="CE 17:0",('Données brutes POS (Area)'!Z60/('Données brutes POS (Area)'!Z$50)*10),IF($C60="Cer 30:1;O2",('Données brutes POS (Area)'!Z60/('Données brutes POS (Area)'!Z$28)*25)))</f>
        <v>1.8103299487955744</v>
      </c>
      <c r="AB60" s="44">
        <f>IF($C60="CE 17:0",('Données brutes POS (Area)'!AA60/('Données brutes POS (Area)'!AA$50)*10),IF($C60="Cer 30:1;O2",('Données brutes POS (Area)'!AA60/('Données brutes POS (Area)'!AA$28)*25)))</f>
        <v>3.1719298999603436</v>
      </c>
      <c r="AC60" s="44">
        <f>IF($C60="CE 17:0",('Données brutes POS (Area)'!AB60/('Données brutes POS (Area)'!AB$50)*10),IF($C60="Cer 30:1;O2",('Données brutes POS (Area)'!AB60/('Données brutes POS (Area)'!AB$28)*25)))</f>
        <v>3.3179507961446073</v>
      </c>
      <c r="AD60" s="44">
        <f>IF($C60="CE 17:0",('Données brutes POS (Area)'!AC60/('Données brutes POS (Area)'!AC$50)*10),IF($C60="Cer 30:1;O2",('Données brutes POS (Area)'!AC60/('Données brutes POS (Area)'!AC$28)*25)))</f>
        <v>1.6020954659639726</v>
      </c>
      <c r="AE60" s="44">
        <f>IF($C60="CE 17:0",('Données brutes POS (Area)'!AD60/('Données brutes POS (Area)'!AD$50)*10),IF($C60="Cer 30:1;O2",('Données brutes POS (Area)'!AD60/('Données brutes POS (Area)'!AD$28)*25)))</f>
        <v>3.5918817623423283</v>
      </c>
      <c r="AF60" s="44">
        <f>IF($C60="CE 17:0",('Données brutes POS (Area)'!AE60/('Données brutes POS (Area)'!AE$50)*10),IF($C60="Cer 30:1;O2",('Données brutes POS (Area)'!AE60/('Données brutes POS (Area)'!AE$28)*25)))</f>
        <v>4.4278172492567709</v>
      </c>
      <c r="AG60" s="44">
        <f>IF($C60="CE 17:0",('Données brutes POS (Area)'!AF60/('Données brutes POS (Area)'!AF$50)*10),IF($C60="Cer 30:1;O2",('Données brutes POS (Area)'!AF60/('Données brutes POS (Area)'!AF$28)*25)))</f>
        <v>3.6524345271825784</v>
      </c>
      <c r="AH60" s="44">
        <f>IF($C60="CE 17:0",('Données brutes POS (Area)'!AG60/('Données brutes POS (Area)'!AG$50)*10),IF($C60="Cer 30:1;O2",('Données brutes POS (Area)'!AG60/('Données brutes POS (Area)'!AG$28)*25)))</f>
        <v>4.0001302228389664</v>
      </c>
      <c r="AI60" s="44">
        <f>IF($C60="CE 17:0",('Données brutes POS (Area)'!AH60/('Données brutes POS (Area)'!AH$50)*10),IF($C60="Cer 30:1;O2",('Données brutes POS (Area)'!AH60/('Données brutes POS (Area)'!AH$28)*25)))</f>
        <v>2.2514685637858682</v>
      </c>
      <c r="AJ60" s="44">
        <f>IF($C60="CE 17:0",('Données brutes POS (Area)'!AI60/('Données brutes POS (Area)'!AI$50)*10),IF($C60="Cer 30:1;O2",('Données brutes POS (Area)'!AI60/('Données brutes POS (Area)'!AI$28)*25)))</f>
        <v>4.0323156550787838</v>
      </c>
      <c r="AK60" s="44">
        <f>IF($C60="CE 17:0",('Données brutes POS (Area)'!AJ60/('Données brutes POS (Area)'!AJ$50)*10),IF($C60="Cer 30:1;O2",('Données brutes POS (Area)'!AJ60/('Données brutes POS (Area)'!AJ$28)*25)))</f>
        <v>4.3744061164931658</v>
      </c>
      <c r="AL60" s="44">
        <f>IF($C60="CE 17:0",('Données brutes POS (Area)'!AK60/('Données brutes POS (Area)'!AK$50)*10),IF($C60="Cer 30:1;O2",('Données brutes POS (Area)'!AK60/('Données brutes POS (Area)'!AK$28)*25)))</f>
        <v>2.7491927004637753</v>
      </c>
      <c r="AM60" s="44">
        <f>IF($C60="CE 17:0",('Données brutes POS (Area)'!AL60/('Données brutes POS (Area)'!AL$50)*10),IF($C60="Cer 30:1;O2",('Données brutes POS (Area)'!AL60/('Données brutes POS (Area)'!AL$28)*25)))</f>
        <v>1.9988914990216315</v>
      </c>
      <c r="AN60" s="44">
        <f>IF($C60="CE 17:0",('Données brutes POS (Area)'!AM60/('Données brutes POS (Area)'!AM$50)*10),IF($C60="Cer 30:1;O2",('Données brutes POS (Area)'!AM60/('Données brutes POS (Area)'!AM$28)*25)))</f>
        <v>2.0963394667231237</v>
      </c>
      <c r="AO60" s="44">
        <f>IF($C60="CE 17:0",('Données brutes POS (Area)'!AN60/('Données brutes POS (Area)'!AN$50)*10),IF($C60="Cer 30:1;O2",('Données brutes POS (Area)'!AN60/('Données brutes POS (Area)'!AN$28)*25)))</f>
        <v>3.1344258896698665</v>
      </c>
      <c r="AP60" s="44">
        <f>IF($C60="CE 17:0",('Données brutes POS (Area)'!AO60/('Données brutes POS (Area)'!AO$50)*10),IF($C60="Cer 30:1;O2",('Données brutes POS (Area)'!AO60/('Données brutes POS (Area)'!AO$28)*25)))</f>
        <v>2.532825874743355</v>
      </c>
      <c r="AQ60" s="44">
        <f>IF($C60="CE 17:0",('Données brutes POS (Area)'!AP60/('Données brutes POS (Area)'!AP$50)*10),IF($C60="Cer 30:1;O2",('Données brutes POS (Area)'!AP60/('Données brutes POS (Area)'!AP$28)*25)))</f>
        <v>1.5309179599049831</v>
      </c>
      <c r="AR60" s="44">
        <f>IF($C60="CE 17:0",('Données brutes POS (Area)'!AQ60/('Données brutes POS (Area)'!AQ$50)*10),IF($C60="Cer 30:1;O2",('Données brutes POS (Area)'!AQ60/('Données brutes POS (Area)'!AQ$28)*25)))</f>
        <v>2.3526521516825989</v>
      </c>
      <c r="AS60" s="44">
        <f>IF($C60="CE 17:0",('Données brutes POS (Area)'!AR60/('Données brutes POS (Area)'!AR$50)*10),IF($C60="Cer 30:1;O2",('Données brutes POS (Area)'!AR60/('Données brutes POS (Area)'!AR$28)*25)))</f>
        <v>3.0729687281159315</v>
      </c>
      <c r="AT60" s="44">
        <f>IF($C60="CE 17:0",('Données brutes POS (Area)'!AS60/('Données brutes POS (Area)'!AS$50)*10),IF($C60="Cer 30:1;O2",('Données brutes POS (Area)'!AS60/('Données brutes POS (Area)'!AS$28)*25)))</f>
        <v>4.3690261281759213</v>
      </c>
      <c r="AU60" s="44">
        <f>IF($C60="CE 17:0",('Données brutes POS (Area)'!AT60/('Données brutes POS (Area)'!AT$50)*10),IF($C60="Cer 30:1;O2",('Données brutes POS (Area)'!AT60/('Données brutes POS (Area)'!AT$28)*25)))</f>
        <v>4.3804687562118056</v>
      </c>
      <c r="AV60" s="44">
        <f>IF($C60="CE 17:0",('Données brutes POS (Area)'!AU60/('Données brutes POS (Area)'!AU$50)*10),IF($C60="Cer 30:1;O2",('Données brutes POS (Area)'!AU60/('Données brutes POS (Area)'!AU$28)*25)))</f>
        <v>1.3439808716877288</v>
      </c>
      <c r="AW60" s="44">
        <f>IF($C60="CE 17:0",('Données brutes POS (Area)'!AV60/('Données brutes POS (Area)'!AV$50)*10),IF($C60="Cer 30:1;O2",('Données brutes POS (Area)'!AV60/('Données brutes POS (Area)'!AV$28)*25)))</f>
        <v>1.5133500799984629</v>
      </c>
      <c r="AX60" s="44">
        <f>IF($C60="CE 17:0",('Données brutes POS (Area)'!AW60/('Données brutes POS (Area)'!AW$50)*10),IF($C60="Cer 30:1;O2",('Données brutes POS (Area)'!AW60/('Données brutes POS (Area)'!AW$28)*25)))</f>
        <v>2.2968487658563124</v>
      </c>
      <c r="AY60" s="44">
        <f>IF($C60="CE 17:0",('Données brutes POS (Area)'!AX60/('Données brutes POS (Area)'!AX$50)*10),IF($C60="Cer 30:1;O2",('Données brutes POS (Area)'!AX60/('Données brutes POS (Area)'!AX$28)*25)))</f>
        <v>0.69543386467312862</v>
      </c>
      <c r="AZ60" s="44">
        <f>IF($C60="CE 17:0",('Données brutes POS (Area)'!AY60/('Données brutes POS (Area)'!AY$50)*10),IF($C60="Cer 30:1;O2",('Données brutes POS (Area)'!AY60/('Données brutes POS (Area)'!AY$28)*25)))</f>
        <v>1.0979921279496823</v>
      </c>
      <c r="BA60" s="44">
        <f>IF($C60="CE 17:0",('Données brutes POS (Area)'!AZ60/('Données brutes POS (Area)'!AZ$50)*10),IF($C60="Cer 30:1;O2",('Données brutes POS (Area)'!AZ60/('Données brutes POS (Area)'!AZ$28)*25)))</f>
        <v>0.79261938829555656</v>
      </c>
      <c r="BB60" s="44">
        <f>IF($C60="CE 17:0",('Données brutes POS (Area)'!BA60/('Données brutes POS (Area)'!BA$50)*10),IF($C60="Cer 30:1;O2",('Données brutes POS (Area)'!BA60/('Données brutes POS (Area)'!BA$28)*25)))</f>
        <v>0.62136222065969504</v>
      </c>
      <c r="BC60" s="44">
        <f>IF($C60="CE 17:0",('Données brutes POS (Area)'!BB60/('Données brutes POS (Area)'!BB$50)*10),IF($C60="Cer 30:1;O2",('Données brutes POS (Area)'!BB60/('Données brutes POS (Area)'!BB$28)*25)))</f>
        <v>1.3115040905652364</v>
      </c>
      <c r="BD60" s="44">
        <f>IF($C60="CE 17:0",('Données brutes POS (Area)'!BC60/('Données brutes POS (Area)'!BC$50)*10),IF($C60="Cer 30:1;O2",('Données brutes POS (Area)'!BC60/('Données brutes POS (Area)'!BC$28)*25)))</f>
        <v>0.89622038716899721</v>
      </c>
      <c r="BE60" s="44">
        <f>IF($C60="CE 17:0",('Données brutes POS (Area)'!BD60/('Données brutes POS (Area)'!BD$50)*10),IF($C60="Cer 30:1;O2",('Données brutes POS (Area)'!BD60/('Données brutes POS (Area)'!BD$28)*25)))</f>
        <v>2.1764613922236378</v>
      </c>
      <c r="BF60" s="44">
        <f>IF($C60="CE 17:0",('Données brutes POS (Area)'!BE60/('Données brutes POS (Area)'!BE$50)*10),IF($C60="Cer 30:1;O2",('Données brutes POS (Area)'!BE60/('Données brutes POS (Area)'!BE$28)*25)))</f>
        <v>2.7959181556085655</v>
      </c>
      <c r="BG60" s="44">
        <f>IF($C60="CE 17:0",('Données brutes POS (Area)'!BF60/('Données brutes POS (Area)'!BF$50)*10),IF($C60="Cer 30:1;O2",('Données brutes POS (Area)'!BF60/('Données brutes POS (Area)'!BF$28)*25)))</f>
        <v>0.43538381243928559</v>
      </c>
      <c r="BH60" s="44">
        <f>IF($C60="CE 17:0",('Données brutes POS (Area)'!BG60/('Données brutes POS (Area)'!BG$50)*10),IF($C60="Cer 30:1;O2",('Données brutes POS (Area)'!BG60/('Données brutes POS (Area)'!BG$28)*25)))</f>
        <v>1.7780662863629666</v>
      </c>
      <c r="BI60" s="44">
        <f>IF($C60="CE 17:0",('Données brutes POS (Area)'!BH60/('Données brutes POS (Area)'!BH$50)*10),IF($C60="Cer 30:1;O2",('Données brutes POS (Area)'!BH60/('Données brutes POS (Area)'!BH$28)*25)))</f>
        <v>3.0732440462572095</v>
      </c>
      <c r="BJ60" s="44">
        <f>IF($C60="CE 17:0",('Données brutes POS (Area)'!BI60/('Données brutes POS (Area)'!BI$50)*10),IF($C60="Cer 30:1;O2",('Données brutes POS (Area)'!BI60/('Données brutes POS (Area)'!BI$28)*25)))</f>
        <v>1.1029321070324702</v>
      </c>
      <c r="BK60" s="44">
        <f>IF($C60="CE 17:0",('Données brutes POS (Area)'!BJ60/('Données brutes POS (Area)'!BJ$50)*10),IF($C60="Cer 30:1;O2",('Données brutes POS (Area)'!BJ60/('Données brutes POS (Area)'!BJ$28)*25)))</f>
        <v>1.6316910322558307</v>
      </c>
      <c r="BL60" s="44">
        <f>IF($C60="CE 17:0",('Données brutes POS (Area)'!BK60/('Données brutes POS (Area)'!BK$50)*10),IF($C60="Cer 30:1;O2",('Données brutes POS (Area)'!BK60/('Données brutes POS (Area)'!BK$28)*25)))</f>
        <v>1.1476971289386642</v>
      </c>
      <c r="BM60" s="44">
        <f>IF($C60="CE 17:0",('Données brutes POS (Area)'!BL60/('Données brutes POS (Area)'!BL$50)*10),IF($C60="Cer 30:1;O2",('Données brutes POS (Area)'!BL60/('Données brutes POS (Area)'!BL$28)*25)))</f>
        <v>0.74296752416117695</v>
      </c>
      <c r="BN60" s="44">
        <f>IF($C60="CE 17:0",('Données brutes POS (Area)'!BM60/('Données brutes POS (Area)'!BM$50)*10),IF($C60="Cer 30:1;O2",('Données brutes POS (Area)'!BM60/('Données brutes POS (Area)'!BM$28)*25)))</f>
        <v>2.3388666127404223</v>
      </c>
      <c r="BO60" s="44">
        <f>IF($C60="CE 17:0",('Données brutes POS (Area)'!BN60/('Données brutes POS (Area)'!BN$50)*10),IF($C60="Cer 30:1;O2",('Données brutes POS (Area)'!BN60/('Données brutes POS (Area)'!BN$28)*25)))</f>
        <v>2.4815858594372191</v>
      </c>
      <c r="BP60" s="44">
        <f>IF($C60="CE 17:0",('Données brutes POS (Area)'!BO60/('Données brutes POS (Area)'!BO$50)*10),IF($C60="Cer 30:1;O2",('Données brutes POS (Area)'!BO60/('Données brutes POS (Area)'!BO$28)*25)))</f>
        <v>1.0243607534594332</v>
      </c>
      <c r="BQ60" s="44">
        <f>IF($C60="CE 17:0",('Données brutes POS (Area)'!BP60/('Données brutes POS (Area)'!BP$50)*10),IF($C60="Cer 30:1;O2",('Données brutes POS (Area)'!BP60/('Données brutes POS (Area)'!BP$28)*25)))</f>
        <v>0.75496154167733176</v>
      </c>
    </row>
    <row r="61" spans="1:96" x14ac:dyDescent="0.25">
      <c r="A61" s="9" t="s">
        <v>35</v>
      </c>
      <c r="B61" s="9" t="s">
        <v>170</v>
      </c>
      <c r="C61" s="10" t="s">
        <v>34</v>
      </c>
      <c r="D61" s="43">
        <f>IF($C61="CE 17:0",('Données brutes POS (Area)'!C61/('Données brutes POS (Area)'!C$50)*10),IF($C61="Cer 30:1;O2",('Données brutes POS (Area)'!C61/('Données brutes POS (Area)'!C$28)*25)))</f>
        <v>0.22183189746238335</v>
      </c>
      <c r="E61" s="43">
        <f>IF($C61="CE 17:0",('Données brutes POS (Area)'!D61/('Données brutes POS (Area)'!D$50)*10),IF($C61="Cer 30:1;O2",('Données brutes POS (Area)'!D61/('Données brutes POS (Area)'!D$28)*25)))</f>
        <v>0.23669769986538594</v>
      </c>
      <c r="F61" s="43">
        <f>IF($C61="CE 17:0",('Données brutes POS (Area)'!E61/('Données brutes POS (Area)'!E$50)*10),IF($C61="Cer 30:1;O2",('Données brutes POS (Area)'!E61/('Données brutes POS (Area)'!E$28)*25)))</f>
        <v>0.56015703446062748</v>
      </c>
      <c r="G61" s="43">
        <f>IF($C61="CE 17:0",('Données brutes POS (Area)'!F61/('Données brutes POS (Area)'!F$50)*10),IF($C61="Cer 30:1;O2",('Données brutes POS (Area)'!F61/('Données brutes POS (Area)'!F$28)*25)))</f>
        <v>0.31382435385140639</v>
      </c>
      <c r="H61" s="43">
        <f>IF($C61="CE 17:0",('Données brutes POS (Area)'!G61/('Données brutes POS (Area)'!G$50)*10),IF($C61="Cer 30:1;O2",('Données brutes POS (Area)'!G61/('Données brutes POS (Area)'!G$28)*25)))</f>
        <v>0.26015870386534062</v>
      </c>
      <c r="I61" s="43">
        <f>IF($C61="CE 17:0",('Données brutes POS (Area)'!H61/('Données brutes POS (Area)'!H$50)*10),IF($C61="Cer 30:1;O2",('Données brutes POS (Area)'!H61/('Données brutes POS (Area)'!H$28)*25)))</f>
        <v>0.53570994536374184</v>
      </c>
      <c r="J61" s="43">
        <f>IF($C61="CE 17:0",('Données brutes POS (Area)'!I61/('Données brutes POS (Area)'!I$50)*10),IF($C61="Cer 30:1;O2",('Données brutes POS (Area)'!I61/('Données brutes POS (Area)'!I$28)*25)))</f>
        <v>0.18152745778848314</v>
      </c>
      <c r="K61" s="43">
        <f>IF($C61="CE 17:0",('Données brutes POS (Area)'!J61/('Données brutes POS (Area)'!J$50)*10),IF($C61="Cer 30:1;O2",('Données brutes POS (Area)'!J61/('Données brutes POS (Area)'!J$28)*25)))</f>
        <v>0.83692379333346489</v>
      </c>
      <c r="L61" s="43">
        <f>IF($C61="CE 17:0",('Données brutes POS (Area)'!K61/('Données brutes POS (Area)'!K$50)*10),IF($C61="Cer 30:1;O2",('Données brutes POS (Area)'!K61/('Données brutes POS (Area)'!K$28)*25)))</f>
        <v>0.40883008422822514</v>
      </c>
      <c r="M61" s="43">
        <f>IF($C61="CE 17:0",('Données brutes POS (Area)'!L61/('Données brutes POS (Area)'!L$50)*10),IF($C61="Cer 30:1;O2",('Données brutes POS (Area)'!L61/('Données brutes POS (Area)'!L$28)*25)))</f>
        <v>0.5707455705561465</v>
      </c>
      <c r="N61" s="43">
        <f>IF($C61="CE 17:0",('Données brutes POS (Area)'!M61/('Données brutes POS (Area)'!M$50)*10),IF($C61="Cer 30:1;O2",('Données brutes POS (Area)'!M61/('Données brutes POS (Area)'!M$28)*25)))</f>
        <v>0.50216296727204957</v>
      </c>
      <c r="O61" s="43">
        <f>IF($C61="CE 17:0",('Données brutes POS (Area)'!N61/('Données brutes POS (Area)'!N$50)*10),IF($C61="Cer 30:1;O2",('Données brutes POS (Area)'!N61/('Données brutes POS (Area)'!N$28)*25)))</f>
        <v>0.31936659793018629</v>
      </c>
      <c r="P61" s="43">
        <f>IF($C61="CE 17:0",('Données brutes POS (Area)'!O61/('Données brutes POS (Area)'!O$50)*10),IF($C61="Cer 30:1;O2",('Données brutes POS (Area)'!O61/('Données brutes POS (Area)'!O$28)*25)))</f>
        <v>0.31968610468326436</v>
      </c>
      <c r="Q61" s="43">
        <f>IF($C61="CE 17:0",('Données brutes POS (Area)'!P61/('Données brutes POS (Area)'!P$50)*10),IF($C61="Cer 30:1;O2",('Données brutes POS (Area)'!P61/('Données brutes POS (Area)'!P$28)*25)))</f>
        <v>0.24182302647819753</v>
      </c>
      <c r="R61" s="43">
        <f>IF($C61="CE 17:0",('Données brutes POS (Area)'!Q61/('Données brutes POS (Area)'!Q$50)*10),IF($C61="Cer 30:1;O2",('Données brutes POS (Area)'!Q61/('Données brutes POS (Area)'!Q$28)*25)))</f>
        <v>0.31977914123715401</v>
      </c>
      <c r="S61" s="43">
        <f>IF($C61="CE 17:0",('Données brutes POS (Area)'!R61/('Données brutes POS (Area)'!R$50)*10),IF($C61="Cer 30:1;O2",('Données brutes POS (Area)'!R61/('Données brutes POS (Area)'!R$28)*25)))</f>
        <v>0.34283114066582132</v>
      </c>
      <c r="T61" s="43">
        <f>IF($C61="CE 17:0",('Données brutes POS (Area)'!S61/('Données brutes POS (Area)'!S$50)*10),IF($C61="Cer 30:1;O2",('Données brutes POS (Area)'!S61/('Données brutes POS (Area)'!S$28)*25)))</f>
        <v>0.32207422524393203</v>
      </c>
      <c r="U61" s="43">
        <f>IF($C61="CE 17:0",('Données brutes POS (Area)'!T61/('Données brutes POS (Area)'!T$50)*10),IF($C61="Cer 30:1;O2",('Données brutes POS (Area)'!T61/('Données brutes POS (Area)'!T$28)*25)))</f>
        <v>0.551634625834867</v>
      </c>
      <c r="V61" s="43">
        <f>IF($C61="CE 17:0",('Données brutes POS (Area)'!U61/('Données brutes POS (Area)'!U$50)*10),IF($C61="Cer 30:1;O2",('Données brutes POS (Area)'!U61/('Données brutes POS (Area)'!U$28)*25)))</f>
        <v>0.43159679725758648</v>
      </c>
      <c r="W61" s="43">
        <f>IF($C61="CE 17:0",('Données brutes POS (Area)'!V61/('Données brutes POS (Area)'!V$50)*10),IF($C61="Cer 30:1;O2",('Données brutes POS (Area)'!V61/('Données brutes POS (Area)'!V$28)*25)))</f>
        <v>0.36322711013056141</v>
      </c>
      <c r="X61" s="43">
        <f>IF($C61="CE 17:0",('Données brutes POS (Area)'!W61/('Données brutes POS (Area)'!W$50)*10),IF($C61="Cer 30:1;O2",('Données brutes POS (Area)'!W61/('Données brutes POS (Area)'!W$28)*25)))</f>
        <v>0.22019617340822695</v>
      </c>
      <c r="Y61" s="43">
        <f>IF($C61="CE 17:0",('Données brutes POS (Area)'!X61/('Données brutes POS (Area)'!X$50)*10),IF($C61="Cer 30:1;O2",('Données brutes POS (Area)'!X61/('Données brutes POS (Area)'!X$28)*25)))</f>
        <v>0.29997465905402071</v>
      </c>
      <c r="Z61" s="43">
        <f>IF($C61="CE 17:0",('Données brutes POS (Area)'!Y61/('Données brutes POS (Area)'!Y$50)*10),IF($C61="Cer 30:1;O2",('Données brutes POS (Area)'!Y61/('Données brutes POS (Area)'!Y$28)*25)))</f>
        <v>0.2903646714973388</v>
      </c>
      <c r="AA61" s="43">
        <f>IF($C61="CE 17:0",('Données brutes POS (Area)'!Z61/('Données brutes POS (Area)'!Z$50)*10),IF($C61="Cer 30:1;O2",('Données brutes POS (Area)'!Z61/('Données brutes POS (Area)'!Z$28)*25)))</f>
        <v>0.18147299035875286</v>
      </c>
      <c r="AB61" s="43">
        <f>IF($C61="CE 17:0",('Données brutes POS (Area)'!AA61/('Données brutes POS (Area)'!AA$50)*10),IF($C61="Cer 30:1;O2",('Données brutes POS (Area)'!AA61/('Données brutes POS (Area)'!AA$28)*25)))</f>
        <v>0.27268962310777362</v>
      </c>
      <c r="AC61" s="43">
        <f>IF($C61="CE 17:0",('Données brutes POS (Area)'!AB61/('Données brutes POS (Area)'!AB$50)*10),IF($C61="Cer 30:1;O2",('Données brutes POS (Area)'!AB61/('Données brutes POS (Area)'!AB$28)*25)))</f>
        <v>0.39528384389027588</v>
      </c>
      <c r="AD61" s="43">
        <f>IF($C61="CE 17:0",('Données brutes POS (Area)'!AC61/('Données brutes POS (Area)'!AC$50)*10),IF($C61="Cer 30:1;O2",('Données brutes POS (Area)'!AC61/('Données brutes POS (Area)'!AC$28)*25)))</f>
        <v>0.22610324418773234</v>
      </c>
      <c r="AE61" s="43">
        <f>IF($C61="CE 17:0",('Données brutes POS (Area)'!AD61/('Données brutes POS (Area)'!AD$50)*10),IF($C61="Cer 30:1;O2",('Données brutes POS (Area)'!AD61/('Données brutes POS (Area)'!AD$28)*25)))</f>
        <v>0.45105586776746737</v>
      </c>
      <c r="AF61" s="43">
        <f>IF($C61="CE 17:0",('Données brutes POS (Area)'!AE61/('Données brutes POS (Area)'!AE$50)*10),IF($C61="Cer 30:1;O2",('Données brutes POS (Area)'!AE61/('Données brutes POS (Area)'!AE$28)*25)))</f>
        <v>0.4142539470595219</v>
      </c>
      <c r="AG61" s="43">
        <f>IF($C61="CE 17:0",('Données brutes POS (Area)'!AF61/('Données brutes POS (Area)'!AF$50)*10),IF($C61="Cer 30:1;O2",('Données brutes POS (Area)'!AF61/('Données brutes POS (Area)'!AF$28)*25)))</f>
        <v>0.41789851742854911</v>
      </c>
      <c r="AH61" s="43">
        <f>IF($C61="CE 17:0",('Données brutes POS (Area)'!AG61/('Données brutes POS (Area)'!AG$50)*10),IF($C61="Cer 30:1;O2",('Données brutes POS (Area)'!AG61/('Données brutes POS (Area)'!AG$28)*25)))</f>
        <v>0.44291621285160976</v>
      </c>
      <c r="AI61" s="43">
        <f>IF($C61="CE 17:0",('Données brutes POS (Area)'!AH61/('Données brutes POS (Area)'!AH$50)*10),IF($C61="Cer 30:1;O2",('Données brutes POS (Area)'!AH61/('Données brutes POS (Area)'!AH$28)*25)))</f>
        <v>0.21801687422759777</v>
      </c>
      <c r="AJ61" s="43">
        <f>IF($C61="CE 17:0",('Données brutes POS (Area)'!AI61/('Données brutes POS (Area)'!AI$50)*10),IF($C61="Cer 30:1;O2",('Données brutes POS (Area)'!AI61/('Données brutes POS (Area)'!AI$28)*25)))</f>
        <v>0.40637259788905683</v>
      </c>
      <c r="AK61" s="43">
        <f>IF($C61="CE 17:0",('Données brutes POS (Area)'!AJ61/('Données brutes POS (Area)'!AJ$50)*10),IF($C61="Cer 30:1;O2",('Données brutes POS (Area)'!AJ61/('Données brutes POS (Area)'!AJ$28)*25)))</f>
        <v>0.68601590830686487</v>
      </c>
      <c r="AL61" s="43">
        <f>IF($C61="CE 17:0",('Données brutes POS (Area)'!AK61/('Données brutes POS (Area)'!AK$50)*10),IF($C61="Cer 30:1;O2",('Données brutes POS (Area)'!AK61/('Données brutes POS (Area)'!AK$28)*25)))</f>
        <v>0.3275018793283867</v>
      </c>
      <c r="AM61" s="43">
        <f>IF($C61="CE 17:0",('Données brutes POS (Area)'!AL61/('Données brutes POS (Area)'!AL$50)*10),IF($C61="Cer 30:1;O2",('Données brutes POS (Area)'!AL61/('Données brutes POS (Area)'!AL$28)*25)))</f>
        <v>0.2236036920282535</v>
      </c>
      <c r="AN61" s="43">
        <f>IF($C61="CE 17:0",('Données brutes POS (Area)'!AM61/('Données brutes POS (Area)'!AM$50)*10),IF($C61="Cer 30:1;O2",('Données brutes POS (Area)'!AM61/('Données brutes POS (Area)'!AM$28)*25)))</f>
        <v>0.26058121048616645</v>
      </c>
      <c r="AO61" s="43">
        <f>IF($C61="CE 17:0",('Données brutes POS (Area)'!AN61/('Données brutes POS (Area)'!AN$50)*10),IF($C61="Cer 30:1;O2",('Données brutes POS (Area)'!AN61/('Données brutes POS (Area)'!AN$28)*25)))</f>
        <v>0.39398672612785013</v>
      </c>
      <c r="AP61" s="43">
        <f>IF($C61="CE 17:0",('Données brutes POS (Area)'!AO61/('Données brutes POS (Area)'!AO$50)*10),IF($C61="Cer 30:1;O2",('Données brutes POS (Area)'!AO61/('Données brutes POS (Area)'!AO$28)*25)))</f>
        <v>0.37296754860407072</v>
      </c>
      <c r="AQ61" s="43">
        <f>IF($C61="CE 17:0",('Données brutes POS (Area)'!AP61/('Données brutes POS (Area)'!AP$50)*10),IF($C61="Cer 30:1;O2",('Données brutes POS (Area)'!AP61/('Données brutes POS (Area)'!AP$28)*25)))</f>
        <v>0.15204302310364015</v>
      </c>
      <c r="AR61" s="43">
        <f>IF($C61="CE 17:0",('Données brutes POS (Area)'!AQ61/('Données brutes POS (Area)'!AQ$50)*10),IF($C61="Cer 30:1;O2",('Données brutes POS (Area)'!AQ61/('Données brutes POS (Area)'!AQ$28)*25)))</f>
        <v>0.39666558702012072</v>
      </c>
      <c r="AS61" s="43">
        <f>IF($C61="CE 17:0",('Données brutes POS (Area)'!AR61/('Données brutes POS (Area)'!AR$50)*10),IF($C61="Cer 30:1;O2",('Données brutes POS (Area)'!AR61/('Données brutes POS (Area)'!AR$28)*25)))</f>
        <v>0.27150053126443541</v>
      </c>
      <c r="AT61" s="43">
        <f>IF($C61="CE 17:0",('Données brutes POS (Area)'!AS61/('Données brutes POS (Area)'!AS$50)*10),IF($C61="Cer 30:1;O2",('Données brutes POS (Area)'!AS61/('Données brutes POS (Area)'!AS$28)*25)))</f>
        <v>0.58276293439076465</v>
      </c>
      <c r="AU61" s="43">
        <f>IF($C61="CE 17:0",('Données brutes POS (Area)'!AT61/('Données brutes POS (Area)'!AT$50)*10),IF($C61="Cer 30:1;O2",('Données brutes POS (Area)'!AT61/('Données brutes POS (Area)'!AT$28)*25)))</f>
        <v>0.62044889235111422</v>
      </c>
      <c r="AV61" s="43">
        <f>IF($C61="CE 17:0",('Données brutes POS (Area)'!AU61/('Données brutes POS (Area)'!AU$50)*10),IF($C61="Cer 30:1;O2",('Données brutes POS (Area)'!AU61/('Données brutes POS (Area)'!AU$28)*25)))</f>
        <v>0.16397336593014564</v>
      </c>
      <c r="AW61" s="43">
        <f>IF($C61="CE 17:0",('Données brutes POS (Area)'!AV61/('Données brutes POS (Area)'!AV$50)*10),IF($C61="Cer 30:1;O2",('Données brutes POS (Area)'!AV61/('Données brutes POS (Area)'!AV$28)*25)))</f>
        <v>0.17459083941481648</v>
      </c>
      <c r="AX61" s="43">
        <f>IF($C61="CE 17:0",('Données brutes POS (Area)'!AW61/('Données brutes POS (Area)'!AW$50)*10),IF($C61="Cer 30:1;O2",('Données brutes POS (Area)'!AW61/('Données brutes POS (Area)'!AW$28)*25)))</f>
        <v>0.25354007731654443</v>
      </c>
      <c r="AY61" s="43">
        <f>IF($C61="CE 17:0",('Données brutes POS (Area)'!AX61/('Données brutes POS (Area)'!AX$50)*10),IF($C61="Cer 30:1;O2",('Données brutes POS (Area)'!AX61/('Données brutes POS (Area)'!AX$28)*25)))</f>
        <v>6.9138856000233034E-2</v>
      </c>
      <c r="AZ61" s="43">
        <f>IF($C61="CE 17:0",('Données brutes POS (Area)'!AY61/('Données brutes POS (Area)'!AY$50)*10),IF($C61="Cer 30:1;O2",('Données brutes POS (Area)'!AY61/('Données brutes POS (Area)'!AY$28)*25)))</f>
        <v>0.1848543586069252</v>
      </c>
      <c r="BA61" s="43">
        <f>IF($C61="CE 17:0",('Données brutes POS (Area)'!AZ61/('Données brutes POS (Area)'!AZ$50)*10),IF($C61="Cer 30:1;O2",('Données brutes POS (Area)'!AZ61/('Données brutes POS (Area)'!AZ$28)*25)))</f>
        <v>8.815118321917878E-2</v>
      </c>
      <c r="BB61" s="43">
        <f>IF($C61="CE 17:0",('Données brutes POS (Area)'!BA61/('Données brutes POS (Area)'!BA$50)*10),IF($C61="Cer 30:1;O2",('Données brutes POS (Area)'!BA61/('Données brutes POS (Area)'!BA$28)*25)))</f>
        <v>6.5403738121020641E-2</v>
      </c>
      <c r="BC61" s="43">
        <f>IF($C61="CE 17:0",('Données brutes POS (Area)'!BB61/('Données brutes POS (Area)'!BB$50)*10),IF($C61="Cer 30:1;O2",('Données brutes POS (Area)'!BB61/('Données brutes POS (Area)'!BB$28)*25)))</f>
        <v>0.15195881684298262</v>
      </c>
      <c r="BD61" s="43">
        <f>IF($C61="CE 17:0",('Données brutes POS (Area)'!BC61/('Données brutes POS (Area)'!BC$50)*10),IF($C61="Cer 30:1;O2",('Données brutes POS (Area)'!BC61/('Données brutes POS (Area)'!BC$28)*25)))</f>
        <v>9.4194863878973412E-2</v>
      </c>
      <c r="BE61" s="43">
        <f>IF($C61="CE 17:0",('Données brutes POS (Area)'!BD61/('Données brutes POS (Area)'!BD$50)*10),IF($C61="Cer 30:1;O2",('Données brutes POS (Area)'!BD61/('Données brutes POS (Area)'!BD$28)*25)))</f>
        <v>0.32477845928665672</v>
      </c>
      <c r="BF61" s="43">
        <f>IF($C61="CE 17:0",('Données brutes POS (Area)'!BE61/('Données brutes POS (Area)'!BE$50)*10),IF($C61="Cer 30:1;O2",('Données brutes POS (Area)'!BE61/('Données brutes POS (Area)'!BE$28)*25)))</f>
        <v>0.3054536276912026</v>
      </c>
      <c r="BG61" s="43">
        <f>IF($C61="CE 17:0",('Données brutes POS (Area)'!BF61/('Données brutes POS (Area)'!BF$50)*10),IF($C61="Cer 30:1;O2",('Données brutes POS (Area)'!BF61/('Données brutes POS (Area)'!BF$28)*25)))</f>
        <v>5.0154791401702328E-2</v>
      </c>
      <c r="BH61" s="43">
        <f>IF($C61="CE 17:0",('Données brutes POS (Area)'!BG61/('Données brutes POS (Area)'!BG$50)*10),IF($C61="Cer 30:1;O2",('Données brutes POS (Area)'!BG61/('Données brutes POS (Area)'!BG$28)*25)))</f>
        <v>0.25911371201753303</v>
      </c>
      <c r="BI61" s="43">
        <f>IF($C61="CE 17:0",('Données brutes POS (Area)'!BH61/('Données brutes POS (Area)'!BH$50)*10),IF($C61="Cer 30:1;O2",('Données brutes POS (Area)'!BH61/('Données brutes POS (Area)'!BH$28)*25)))</f>
        <v>0.43039974437703143</v>
      </c>
      <c r="BJ61" s="43">
        <f>IF($C61="CE 17:0",('Données brutes POS (Area)'!BI61/('Données brutes POS (Area)'!BI$50)*10),IF($C61="Cer 30:1;O2",('Données brutes POS (Area)'!BI61/('Données brutes POS (Area)'!BI$28)*25)))</f>
        <v>8.7857875903248228E-2</v>
      </c>
      <c r="BK61" s="43">
        <f>IF($C61="CE 17:0",('Données brutes POS (Area)'!BJ61/('Données brutes POS (Area)'!BJ$50)*10),IF($C61="Cer 30:1;O2",('Données brutes POS (Area)'!BJ61/('Données brutes POS (Area)'!BJ$28)*25)))</f>
        <v>0.20420985530531671</v>
      </c>
      <c r="BL61" s="43">
        <f>IF($C61="CE 17:0",('Données brutes POS (Area)'!BK61/('Données brutes POS (Area)'!BK$50)*10),IF($C61="Cer 30:1;O2",('Données brutes POS (Area)'!BK61/('Données brutes POS (Area)'!BK$28)*25)))</f>
        <v>0.14639208490784458</v>
      </c>
      <c r="BM61" s="43">
        <f>IF($C61="CE 17:0",('Données brutes POS (Area)'!BL61/('Données brutes POS (Area)'!BL$50)*10),IF($C61="Cer 30:1;O2",('Données brutes POS (Area)'!BL61/('Données brutes POS (Area)'!BL$28)*25)))</f>
        <v>5.7342188725298726E-2</v>
      </c>
      <c r="BN61" s="43">
        <f>IF($C61="CE 17:0",('Données brutes POS (Area)'!BM61/('Données brutes POS (Area)'!BM$50)*10),IF($C61="Cer 30:1;O2",('Données brutes POS (Area)'!BM61/('Données brutes POS (Area)'!BM$28)*25)))</f>
        <v>0.26648448522763452</v>
      </c>
      <c r="BO61" s="43">
        <f>IF($C61="CE 17:0",('Données brutes POS (Area)'!BN61/('Données brutes POS (Area)'!BN$50)*10),IF($C61="Cer 30:1;O2",('Données brutes POS (Area)'!BN61/('Données brutes POS (Area)'!BN$28)*25)))</f>
        <v>0.23937264669406208</v>
      </c>
      <c r="BP61" s="43">
        <f>IF($C61="CE 17:0",('Données brutes POS (Area)'!BO61/('Données brutes POS (Area)'!BO$50)*10),IF($C61="Cer 30:1;O2",('Données brutes POS (Area)'!BO61/('Données brutes POS (Area)'!BO$28)*25)))</f>
        <v>0.10989868282609329</v>
      </c>
      <c r="BQ61" s="43">
        <f>IF($C61="CE 17:0",('Données brutes POS (Area)'!BP61/('Données brutes POS (Area)'!BP$50)*10),IF($C61="Cer 30:1;O2",('Données brutes POS (Area)'!BP61/('Données brutes POS (Area)'!BP$28)*25)))</f>
        <v>7.7209288300557274E-2</v>
      </c>
    </row>
    <row r="62" spans="1:96" x14ac:dyDescent="0.25">
      <c r="A62" s="11" t="s">
        <v>35</v>
      </c>
      <c r="B62" s="11" t="s">
        <v>171</v>
      </c>
      <c r="C62" s="12" t="s">
        <v>34</v>
      </c>
      <c r="D62" s="44">
        <f>IF($C62="CE 17:0",('Données brutes POS (Area)'!C62/('Données brutes POS (Area)'!C$50)*10),IF($C62="Cer 30:1;O2",('Données brutes POS (Area)'!C62/('Données brutes POS (Area)'!C$28)*25)))</f>
        <v>0.10194829621370959</v>
      </c>
      <c r="E62" s="44">
        <f>IF($C62="CE 17:0",('Données brutes POS (Area)'!D62/('Données brutes POS (Area)'!D$50)*10),IF($C62="Cer 30:1;O2",('Données brutes POS (Area)'!D62/('Données brutes POS (Area)'!D$28)*25)))</f>
        <v>0.38857203390937495</v>
      </c>
      <c r="F62" s="44">
        <f>IF($C62="CE 17:0",('Données brutes POS (Area)'!E62/('Données brutes POS (Area)'!E$50)*10),IF($C62="Cer 30:1;O2",('Données brutes POS (Area)'!E62/('Données brutes POS (Area)'!E$28)*25)))</f>
        <v>0.30338395287931014</v>
      </c>
      <c r="G62" s="44">
        <f>IF($C62="CE 17:0",('Données brutes POS (Area)'!F62/('Données brutes POS (Area)'!F$50)*10),IF($C62="Cer 30:1;O2",('Données brutes POS (Area)'!F62/('Données brutes POS (Area)'!F$28)*25)))</f>
        <v>0.16689452874101873</v>
      </c>
      <c r="H62" s="44">
        <f>IF($C62="CE 17:0",('Données brutes POS (Area)'!G62/('Données brutes POS (Area)'!G$50)*10),IF($C62="Cer 30:1;O2",('Données brutes POS (Area)'!G62/('Données brutes POS (Area)'!G$28)*25)))</f>
        <v>0.46038710746118416</v>
      </c>
      <c r="I62" s="44">
        <f>IF($C62="CE 17:0",('Données brutes POS (Area)'!H62/('Données brutes POS (Area)'!H$50)*10),IF($C62="Cer 30:1;O2",('Données brutes POS (Area)'!H62/('Données brutes POS (Area)'!H$28)*25)))</f>
        <v>0.64932337101800774</v>
      </c>
      <c r="J62" s="44">
        <f>IF($C62="CE 17:0",('Données brutes POS (Area)'!I62/('Données brutes POS (Area)'!I$50)*10),IF($C62="Cer 30:1;O2",('Données brutes POS (Area)'!I62/('Données brutes POS (Area)'!I$28)*25)))</f>
        <v>0.15692106642300011</v>
      </c>
      <c r="K62" s="44">
        <f>IF($C62="CE 17:0",('Données brutes POS (Area)'!J62/('Données brutes POS (Area)'!J$50)*10),IF($C62="Cer 30:1;O2",('Données brutes POS (Area)'!J62/('Données brutes POS (Area)'!J$28)*25)))</f>
        <v>0.42419831568850791</v>
      </c>
      <c r="L62" s="44">
        <f>IF($C62="CE 17:0",('Données brutes POS (Area)'!K62/('Données brutes POS (Area)'!K$50)*10),IF($C62="Cer 30:1;O2",('Données brutes POS (Area)'!K62/('Données brutes POS (Area)'!K$28)*25)))</f>
        <v>0.20590965690084542</v>
      </c>
      <c r="M62" s="44">
        <f>IF($C62="CE 17:0",('Données brutes POS (Area)'!L62/('Données brutes POS (Area)'!L$50)*10),IF($C62="Cer 30:1;O2",('Données brutes POS (Area)'!L62/('Données brutes POS (Area)'!L$28)*25)))</f>
        <v>0.32885236062961942</v>
      </c>
      <c r="N62" s="44">
        <f>IF($C62="CE 17:0",('Données brutes POS (Area)'!M62/('Données brutes POS (Area)'!M$50)*10),IF($C62="Cer 30:1;O2",('Données brutes POS (Area)'!M62/('Données brutes POS (Area)'!M$28)*25)))</f>
        <v>0.33214726979597797</v>
      </c>
      <c r="O62" s="44">
        <f>IF($C62="CE 17:0",('Données brutes POS (Area)'!N62/('Données brutes POS (Area)'!N$50)*10),IF($C62="Cer 30:1;O2",('Données brutes POS (Area)'!N62/('Données brutes POS (Area)'!N$28)*25)))</f>
        <v>0.45758588085862367</v>
      </c>
      <c r="P62" s="44">
        <f>IF($C62="CE 17:0",('Données brutes POS (Area)'!O62/('Données brutes POS (Area)'!O$50)*10),IF($C62="Cer 30:1;O2",('Données brutes POS (Area)'!O62/('Données brutes POS (Area)'!O$28)*25)))</f>
        <v>0.20632120525121567</v>
      </c>
      <c r="Q62" s="44" t="s">
        <v>326</v>
      </c>
      <c r="R62" s="44">
        <f>IF($C62="CE 17:0",('Données brutes POS (Area)'!Q62/('Données brutes POS (Area)'!Q$50)*10),IF($C62="Cer 30:1;O2",('Données brutes POS (Area)'!Q62/('Données brutes POS (Area)'!Q$28)*25)))</f>
        <v>0.25540272397084873</v>
      </c>
      <c r="S62" s="44">
        <f>IF($C62="CE 17:0",('Données brutes POS (Area)'!R62/('Données brutes POS (Area)'!R$50)*10),IF($C62="Cer 30:1;O2",('Données brutes POS (Area)'!R62/('Données brutes POS (Area)'!R$28)*25)))</f>
        <v>0.25726819505143245</v>
      </c>
      <c r="T62" s="44">
        <f>IF($C62="CE 17:0",('Données brutes POS (Area)'!S62/('Données brutes POS (Area)'!S$50)*10),IF($C62="Cer 30:1;O2",('Données brutes POS (Area)'!S62/('Données brutes POS (Area)'!S$28)*25)))</f>
        <v>0.31507190107079575</v>
      </c>
      <c r="U62" s="44">
        <f>IF($C62="CE 17:0",('Données brutes POS (Area)'!T62/('Données brutes POS (Area)'!T$50)*10),IF($C62="Cer 30:1;O2",('Données brutes POS (Area)'!T62/('Données brutes POS (Area)'!T$28)*25)))</f>
        <v>0.35598401374400418</v>
      </c>
      <c r="V62" s="44">
        <f>IF($C62="CE 17:0",('Données brutes POS (Area)'!U62/('Données brutes POS (Area)'!U$50)*10),IF($C62="Cer 30:1;O2",('Données brutes POS (Area)'!U62/('Données brutes POS (Area)'!U$28)*25)))</f>
        <v>0.72573682791622651</v>
      </c>
      <c r="W62" s="44">
        <f>IF($C62="CE 17:0",('Données brutes POS (Area)'!V62/('Données brutes POS (Area)'!V$50)*10),IF($C62="Cer 30:1;O2",('Données brutes POS (Area)'!V62/('Données brutes POS (Area)'!V$28)*25)))</f>
        <v>0.22825934166500517</v>
      </c>
      <c r="X62" s="44">
        <f>IF($C62="CE 17:0",('Données brutes POS (Area)'!W62/('Données brutes POS (Area)'!W$50)*10),IF($C62="Cer 30:1;O2",('Données brutes POS (Area)'!W62/('Données brutes POS (Area)'!W$28)*25)))</f>
        <v>0.21736397516946732</v>
      </c>
      <c r="Y62" s="44">
        <f>IF($C62="CE 17:0",('Données brutes POS (Area)'!X62/('Données brutes POS (Area)'!X$50)*10),IF($C62="Cer 30:1;O2",('Données brutes POS (Area)'!X62/('Données brutes POS (Area)'!X$28)*25)))</f>
        <v>0.93572343398714108</v>
      </c>
      <c r="Z62" s="44">
        <f>IF($C62="CE 17:0",('Données brutes POS (Area)'!Y62/('Données brutes POS (Area)'!Y$50)*10),IF($C62="Cer 30:1;O2",('Données brutes POS (Area)'!Y62/('Données brutes POS (Area)'!Y$28)*25)))</f>
        <v>0.2813895334460898</v>
      </c>
      <c r="AA62" s="44">
        <f>IF($C62="CE 17:0",('Données brutes POS (Area)'!Z62/('Données brutes POS (Area)'!Z$50)*10),IF($C62="Cer 30:1;O2",('Données brutes POS (Area)'!Z62/('Données brutes POS (Area)'!Z$28)*25)))</f>
        <v>0.25552580782767664</v>
      </c>
      <c r="AB62" s="44">
        <f>IF($C62="CE 17:0",('Données brutes POS (Area)'!AA62/('Données brutes POS (Area)'!AA$50)*10),IF($C62="Cer 30:1;O2",('Données brutes POS (Area)'!AA62/('Données brutes POS (Area)'!AA$28)*25)))</f>
        <v>0.20521146506686569</v>
      </c>
      <c r="AC62" s="44">
        <f>IF($C62="CE 17:0",('Données brutes POS (Area)'!AB62/('Données brutes POS (Area)'!AB$50)*10),IF($C62="Cer 30:1;O2",('Données brutes POS (Area)'!AB62/('Données brutes POS (Area)'!AB$28)*25)))</f>
        <v>0.16545554278681601</v>
      </c>
      <c r="AD62" s="44">
        <f>IF($C62="CE 17:0",('Données brutes POS (Area)'!AC62/('Données brutes POS (Area)'!AC$50)*10),IF($C62="Cer 30:1;O2",('Données brutes POS (Area)'!AC62/('Données brutes POS (Area)'!AC$28)*25)))</f>
        <v>0.19965190241588099</v>
      </c>
      <c r="AE62" s="44">
        <f>IF($C62="CE 17:0",('Données brutes POS (Area)'!AD62/('Données brutes POS (Area)'!AD$50)*10),IF($C62="Cer 30:1;O2",('Données brutes POS (Area)'!AD62/('Données brutes POS (Area)'!AD$28)*25)))</f>
        <v>0.33333774552380036</v>
      </c>
      <c r="AF62" s="44">
        <f>IF($C62="CE 17:0",('Données brutes POS (Area)'!AE62/('Données brutes POS (Area)'!AE$50)*10),IF($C62="Cer 30:1;O2",('Données brutes POS (Area)'!AE62/('Données brutes POS (Area)'!AE$28)*25)))</f>
        <v>0.80056993727645587</v>
      </c>
      <c r="AG62" s="44">
        <f>IF($C62="CE 17:0",('Données brutes POS (Area)'!AF62/('Données brutes POS (Area)'!AF$50)*10),IF($C62="Cer 30:1;O2",('Données brutes POS (Area)'!AF62/('Données brutes POS (Area)'!AF$28)*25)))</f>
        <v>0.33301592280634834</v>
      </c>
      <c r="AH62" s="44">
        <f>IF($C62="CE 17:0",('Données brutes POS (Area)'!AG62/('Données brutes POS (Area)'!AG$50)*10),IF($C62="Cer 30:1;O2",('Données brutes POS (Area)'!AG62/('Données brutes POS (Area)'!AG$28)*25)))</f>
        <v>0.2818431074370869</v>
      </c>
      <c r="AI62" s="44">
        <f>IF($C62="CE 17:0",('Données brutes POS (Area)'!AH62/('Données brutes POS (Area)'!AH$50)*10),IF($C62="Cer 30:1;O2",('Données brutes POS (Area)'!AH62/('Données brutes POS (Area)'!AH$28)*25)))</f>
        <v>0.27968662069746586</v>
      </c>
      <c r="AJ62" s="44">
        <f>IF($C62="CE 17:0",('Données brutes POS (Area)'!AI62/('Données brutes POS (Area)'!AI$50)*10),IF($C62="Cer 30:1;O2",('Données brutes POS (Area)'!AI62/('Données brutes POS (Area)'!AI$28)*25)))</f>
        <v>1.0630115378390208</v>
      </c>
      <c r="AK62" s="44">
        <f>IF($C62="CE 17:0",('Données brutes POS (Area)'!AJ62/('Données brutes POS (Area)'!AJ$50)*10),IF($C62="Cer 30:1;O2",('Données brutes POS (Area)'!AJ62/('Données brutes POS (Area)'!AJ$28)*25)))</f>
        <v>0.47442777328032876</v>
      </c>
      <c r="AL62" s="44" t="s">
        <v>326</v>
      </c>
      <c r="AM62" s="44">
        <f>IF($C62="CE 17:0",('Données brutes POS (Area)'!AL62/('Données brutes POS (Area)'!AL$50)*10),IF($C62="Cer 30:1;O2",('Données brutes POS (Area)'!AL62/('Données brutes POS (Area)'!AL$28)*25)))</f>
        <v>0.24918223895414129</v>
      </c>
      <c r="AN62" s="44">
        <f>IF($C62="CE 17:0",('Données brutes POS (Area)'!AM62/('Données brutes POS (Area)'!AM$50)*10),IF($C62="Cer 30:1;O2",('Données brutes POS (Area)'!AM62/('Données brutes POS (Area)'!AM$28)*25)))</f>
        <v>0.22341600214114371</v>
      </c>
      <c r="AO62" s="44">
        <f>IF($C62="CE 17:0",('Données brutes POS (Area)'!AN62/('Données brutes POS (Area)'!AN$50)*10),IF($C62="Cer 30:1;O2",('Données brutes POS (Area)'!AN62/('Données brutes POS (Area)'!AN$28)*25)))</f>
        <v>0.38133603749439576</v>
      </c>
      <c r="AP62" s="44">
        <f>IF($C62="CE 17:0",('Données brutes POS (Area)'!AO62/('Données brutes POS (Area)'!AO$50)*10),IF($C62="Cer 30:1;O2",('Données brutes POS (Area)'!AO62/('Données brutes POS (Area)'!AO$28)*25)))</f>
        <v>0.26786914431658176</v>
      </c>
      <c r="AQ62" s="44">
        <f>IF($C62="CE 17:0",('Données brutes POS (Area)'!AP62/('Données brutes POS (Area)'!AP$50)*10),IF($C62="Cer 30:1;O2",('Données brutes POS (Area)'!AP62/('Données brutes POS (Area)'!AP$28)*25)))</f>
        <v>0.29893186031425623</v>
      </c>
      <c r="AR62" s="44">
        <f>IF($C62="CE 17:0",('Données brutes POS (Area)'!AQ62/('Données brutes POS (Area)'!AQ$50)*10),IF($C62="Cer 30:1;O2",('Données brutes POS (Area)'!AQ62/('Données brutes POS (Area)'!AQ$28)*25)))</f>
        <v>0.13398388309860582</v>
      </c>
      <c r="AS62" s="44">
        <f>IF($C62="CE 17:0",('Données brutes POS (Area)'!AR62/('Données brutes POS (Area)'!AR$50)*10),IF($C62="Cer 30:1;O2",('Données brutes POS (Area)'!AR62/('Données brutes POS (Area)'!AR$28)*25)))</f>
        <v>0.52203985509285555</v>
      </c>
      <c r="AT62" s="44">
        <f>IF($C62="CE 17:0",('Données brutes POS (Area)'!AS62/('Données brutes POS (Area)'!AS$50)*10),IF($C62="Cer 30:1;O2",('Données brutes POS (Area)'!AS62/('Données brutes POS (Area)'!AS$28)*25)))</f>
        <v>0.37190573787983255</v>
      </c>
      <c r="AU62" s="44">
        <f>IF($C62="CE 17:0",('Données brutes POS (Area)'!AT62/('Données brutes POS (Area)'!AT$50)*10),IF($C62="Cer 30:1;O2",('Données brutes POS (Area)'!AT62/('Données brutes POS (Area)'!AT$28)*25)))</f>
        <v>0.47711703955779833</v>
      </c>
      <c r="AV62" s="44">
        <f>IF($C62="CE 17:0",('Données brutes POS (Area)'!AU62/('Données brutes POS (Area)'!AU$50)*10),IF($C62="Cer 30:1;O2",('Données brutes POS (Area)'!AU62/('Données brutes POS (Area)'!AU$28)*25)))</f>
        <v>0.38943102414595149</v>
      </c>
      <c r="AW62" s="44">
        <f>IF($C62="CE 17:0",('Données brutes POS (Area)'!AV62/('Données brutes POS (Area)'!AV$50)*10),IF($C62="Cer 30:1;O2",('Données brutes POS (Area)'!AV62/('Données brutes POS (Area)'!AV$28)*25)))</f>
        <v>0.27020940427204382</v>
      </c>
      <c r="AX62" s="44">
        <f>IF($C62="CE 17:0",('Données brutes POS (Area)'!AW62/('Données brutes POS (Area)'!AW$50)*10),IF($C62="Cer 30:1;O2",('Données brutes POS (Area)'!AW62/('Données brutes POS (Area)'!AW$28)*25)))</f>
        <v>0.15856994913573255</v>
      </c>
      <c r="AY62" s="44">
        <f>IF($C62="CE 17:0",('Données brutes POS (Area)'!AX62/('Données brutes POS (Area)'!AX$50)*10),IF($C62="Cer 30:1;O2",('Données brutes POS (Area)'!AX62/('Données brutes POS (Area)'!AX$28)*25)))</f>
        <v>0.10665151408710136</v>
      </c>
      <c r="AZ62" s="44">
        <f>IF($C62="CE 17:0",('Données brutes POS (Area)'!AY62/('Données brutes POS (Area)'!AY$50)*10),IF($C62="Cer 30:1;O2",('Données brutes POS (Area)'!AY62/('Données brutes POS (Area)'!AY$28)*25)))</f>
        <v>6.7135016567755459E-2</v>
      </c>
      <c r="BA62" s="44">
        <f>IF($C62="CE 17:0",('Données brutes POS (Area)'!AZ62/('Données brutes POS (Area)'!AZ$50)*10),IF($C62="Cer 30:1;O2",('Données brutes POS (Area)'!AZ62/('Données brutes POS (Area)'!AZ$28)*25)))</f>
        <v>5.3963742699554312E-2</v>
      </c>
      <c r="BB62" s="44">
        <f>IF($C62="CE 17:0",('Données brutes POS (Area)'!BA62/('Données brutes POS (Area)'!BA$50)*10),IF($C62="Cer 30:1;O2",('Données brutes POS (Area)'!BA62/('Données brutes POS (Area)'!BA$28)*25)))</f>
        <v>0.14423482285096523</v>
      </c>
      <c r="BC62" s="44">
        <f>IF($C62="CE 17:0",('Données brutes POS (Area)'!BB62/('Données brutes POS (Area)'!BB$50)*10),IF($C62="Cer 30:1;O2",('Données brutes POS (Area)'!BB62/('Données brutes POS (Area)'!BB$28)*25)))</f>
        <v>0.15891177564019265</v>
      </c>
      <c r="BD62" s="44">
        <f>IF($C62="CE 17:0",('Données brutes POS (Area)'!BC62/('Données brutes POS (Area)'!BC$50)*10),IF($C62="Cer 30:1;O2",('Données brutes POS (Area)'!BC62/('Données brutes POS (Area)'!BC$28)*25)))</f>
        <v>9.4386110379581362E-2</v>
      </c>
      <c r="BE62" s="44">
        <f>IF($C62="CE 17:0",('Données brutes POS (Area)'!BD62/('Données brutes POS (Area)'!BD$50)*10),IF($C62="Cer 30:1;O2",('Données brutes POS (Area)'!BD62/('Données brutes POS (Area)'!BD$28)*25)))</f>
        <v>0.20774012619166093</v>
      </c>
      <c r="BF62" s="44">
        <f>IF($C62="CE 17:0",('Données brutes POS (Area)'!BE62/('Données brutes POS (Area)'!BE$50)*10),IF($C62="Cer 30:1;O2",('Données brutes POS (Area)'!BE62/('Données brutes POS (Area)'!BE$28)*25)))</f>
        <v>0.36134351176166352</v>
      </c>
      <c r="BG62" s="44">
        <f>IF($C62="CE 17:0",('Données brutes POS (Area)'!BF62/('Données brutes POS (Area)'!BF$50)*10),IF($C62="Cer 30:1;O2",('Données brutes POS (Area)'!BF62/('Données brutes POS (Area)'!BF$28)*25)))</f>
        <v>3.5333285067951539E-2</v>
      </c>
      <c r="BH62" s="44">
        <f>IF($C62="CE 17:0",('Données brutes POS (Area)'!BG62/('Données brutes POS (Area)'!BG$50)*10),IF($C62="Cer 30:1;O2",('Données brutes POS (Area)'!BG62/('Données brutes POS (Area)'!BG$28)*25)))</f>
        <v>9.6083285081170589E-2</v>
      </c>
      <c r="BI62" s="44">
        <f>IF($C62="CE 17:0",('Données brutes POS (Area)'!BH62/('Données brutes POS (Area)'!BH$50)*10),IF($C62="Cer 30:1;O2",('Données brutes POS (Area)'!BH62/('Données brutes POS (Area)'!BH$28)*25)))</f>
        <v>0.25662746752556809</v>
      </c>
      <c r="BJ62" s="44">
        <f>IF($C62="CE 17:0",('Données brutes POS (Area)'!BI62/('Données brutes POS (Area)'!BI$50)*10),IF($C62="Cer 30:1;O2",('Données brutes POS (Area)'!BI62/('Données brutes POS (Area)'!BI$28)*25)))</f>
        <v>4.1737888222435564E-2</v>
      </c>
      <c r="BK62" s="44">
        <f>IF($C62="CE 17:0",('Données brutes POS (Area)'!BJ62/('Données brutes POS (Area)'!BJ$50)*10),IF($C62="Cer 30:1;O2",('Données brutes POS (Area)'!BJ62/('Données brutes POS (Area)'!BJ$28)*25)))</f>
        <v>0.2586525552319992</v>
      </c>
      <c r="BL62" s="44">
        <f>IF($C62="CE 17:0",('Données brutes POS (Area)'!BK62/('Données brutes POS (Area)'!BK$50)*10),IF($C62="Cer 30:1;O2",('Données brutes POS (Area)'!BK62/('Données brutes POS (Area)'!BK$28)*25)))</f>
        <v>0.16655671096225511</v>
      </c>
      <c r="BM62" s="44" t="s">
        <v>326</v>
      </c>
      <c r="BN62" s="44">
        <f>IF($C62="CE 17:0",('Données brutes POS (Area)'!BM62/('Données brutes POS (Area)'!BM$50)*10),IF($C62="Cer 30:1;O2",('Données brutes POS (Area)'!BM62/('Données brutes POS (Area)'!BM$28)*25)))</f>
        <v>0.25368676626793923</v>
      </c>
      <c r="BO62" s="44">
        <f>IF($C62="CE 17:0",('Données brutes POS (Area)'!BN62/('Données brutes POS (Area)'!BN$50)*10),IF($C62="Cer 30:1;O2",('Données brutes POS (Area)'!BN62/('Données brutes POS (Area)'!BN$28)*25)))</f>
        <v>0.30833564112840572</v>
      </c>
      <c r="BP62" s="44">
        <f>IF($C62="CE 17:0",('Données brutes POS (Area)'!BO62/('Données brutes POS (Area)'!BO$50)*10),IF($C62="Cer 30:1;O2",('Données brutes POS (Area)'!BO62/('Données brutes POS (Area)'!BO$28)*25)))</f>
        <v>0.12065055957416906</v>
      </c>
      <c r="BQ62" s="44">
        <f>IF($C62="CE 17:0",('Données brutes POS (Area)'!BP62/('Données brutes POS (Area)'!BP$50)*10),IF($C62="Cer 30:1;O2",('Données brutes POS (Area)'!BP62/('Données brutes POS (Area)'!BP$28)*25)))</f>
        <v>9.5032411127349156E-2</v>
      </c>
    </row>
    <row r="63" spans="1:96" x14ac:dyDescent="0.25">
      <c r="A63" s="9" t="s">
        <v>35</v>
      </c>
      <c r="B63" s="9" t="s">
        <v>172</v>
      </c>
      <c r="C63" s="10" t="s">
        <v>34</v>
      </c>
      <c r="D63" s="43">
        <f>IF($C63="CE 17:0",('Données brutes POS (Area)'!C63/('Données brutes POS (Area)'!C$50)*10),IF($C63="Cer 30:1;O2",('Données brutes POS (Area)'!C63/('Données brutes POS (Area)'!C$28)*25)))</f>
        <v>7.343412050475609E-2</v>
      </c>
      <c r="E63" s="43">
        <f>IF($C63="CE 17:0",('Données brutes POS (Area)'!D63/('Données brutes POS (Area)'!D$50)*10),IF($C63="Cer 30:1;O2",('Données brutes POS (Area)'!D63/('Données brutes POS (Area)'!D$28)*25)))</f>
        <v>0.2286431502483659</v>
      </c>
      <c r="F63" s="43">
        <f>IF($C63="CE 17:0",('Données brutes POS (Area)'!E63/('Données brutes POS (Area)'!E$50)*10),IF($C63="Cer 30:1;O2",('Données brutes POS (Area)'!E63/('Données brutes POS (Area)'!E$28)*25)))</f>
        <v>0.35908227487759181</v>
      </c>
      <c r="G63" s="43">
        <f>IF($C63="CE 17:0",('Données brutes POS (Area)'!F63/('Données brutes POS (Area)'!F$50)*10),IF($C63="Cer 30:1;O2",('Données brutes POS (Area)'!F63/('Données brutes POS (Area)'!F$28)*25)))</f>
        <v>0.18631938580267404</v>
      </c>
      <c r="H63" s="43">
        <f>IF($C63="CE 17:0",('Données brutes POS (Area)'!G63/('Données brutes POS (Area)'!G$50)*10),IF($C63="Cer 30:1;O2",('Données brutes POS (Area)'!G63/('Données brutes POS (Area)'!G$28)*25)))</f>
        <v>0.28703244159302749</v>
      </c>
      <c r="I63" s="43">
        <f>IF($C63="CE 17:0",('Données brutes POS (Area)'!H63/('Données brutes POS (Area)'!H$50)*10),IF($C63="Cer 30:1;O2",('Données brutes POS (Area)'!H63/('Données brutes POS (Area)'!H$28)*25)))</f>
        <v>0.59583186636936203</v>
      </c>
      <c r="J63" s="43">
        <f>IF($C63="CE 17:0",('Données brutes POS (Area)'!I63/('Données brutes POS (Area)'!I$50)*10),IF($C63="Cer 30:1;O2",('Données brutes POS (Area)'!I63/('Données brutes POS (Area)'!I$28)*25)))</f>
        <v>0.16839572663082408</v>
      </c>
      <c r="K63" s="43">
        <f>IF($C63="CE 17:0",('Données brutes POS (Area)'!J63/('Données brutes POS (Area)'!J$50)*10),IF($C63="Cer 30:1;O2",('Données brutes POS (Area)'!J63/('Données brutes POS (Area)'!J$28)*25)))</f>
        <v>0.465353852480688</v>
      </c>
      <c r="L63" s="43">
        <f>IF($C63="CE 17:0",('Données brutes POS (Area)'!K63/('Données brutes POS (Area)'!K$50)*10),IF($C63="Cer 30:1;O2",('Données brutes POS (Area)'!K63/('Données brutes POS (Area)'!K$28)*25)))</f>
        <v>0.22207521057056295</v>
      </c>
      <c r="M63" s="43">
        <f>IF($C63="CE 17:0",('Données brutes POS (Area)'!L63/('Données brutes POS (Area)'!L$50)*10),IF($C63="Cer 30:1;O2",('Données brutes POS (Area)'!L63/('Données brutes POS (Area)'!L$28)*25)))</f>
        <v>0.39175437094747811</v>
      </c>
      <c r="N63" s="43">
        <f>IF($C63="CE 17:0",('Données brutes POS (Area)'!M63/('Données brutes POS (Area)'!M$50)*10),IF($C63="Cer 30:1;O2",('Données brutes POS (Area)'!M63/('Données brutes POS (Area)'!M$28)*25)))</f>
        <v>0.57657738402247094</v>
      </c>
      <c r="O63" s="43">
        <f>IF($C63="CE 17:0",('Données brutes POS (Area)'!N63/('Données brutes POS (Area)'!N$50)*10),IF($C63="Cer 30:1;O2",('Données brutes POS (Area)'!N63/('Données brutes POS (Area)'!N$28)*25)))</f>
        <v>0.536249307538471</v>
      </c>
      <c r="P63" s="43">
        <f>IF($C63="CE 17:0",('Données brutes POS (Area)'!O63/('Données brutes POS (Area)'!O$50)*10),IF($C63="Cer 30:1;O2",('Données brutes POS (Area)'!O63/('Données brutes POS (Area)'!O$28)*25)))</f>
        <v>0.13984945779622496</v>
      </c>
      <c r="Q63" s="43">
        <f>IF($C63="CE 17:0",('Données brutes POS (Area)'!P63/('Données brutes POS (Area)'!P$50)*10),IF($C63="Cer 30:1;O2",('Données brutes POS (Area)'!P63/('Données brutes POS (Area)'!P$28)*25)))</f>
        <v>0.20786068524133097</v>
      </c>
      <c r="R63" s="43">
        <f>IF($C63="CE 17:0",('Données brutes POS (Area)'!Q63/('Données brutes POS (Area)'!Q$50)*10),IF($C63="Cer 30:1;O2",('Données brutes POS (Area)'!Q63/('Données brutes POS (Area)'!Q$28)*25)))</f>
        <v>0.22273746785145479</v>
      </c>
      <c r="S63" s="43" t="s">
        <v>326</v>
      </c>
      <c r="T63" s="43">
        <f>IF($C63="CE 17:0",('Données brutes POS (Area)'!S63/('Données brutes POS (Area)'!S$50)*10),IF($C63="Cer 30:1;O2",('Données brutes POS (Area)'!S63/('Données brutes POS (Area)'!S$28)*25)))</f>
        <v>0.24748635207426287</v>
      </c>
      <c r="U63" s="43">
        <f>IF($C63="CE 17:0",('Données brutes POS (Area)'!T63/('Données brutes POS (Area)'!T$50)*10),IF($C63="Cer 30:1;O2",('Données brutes POS (Area)'!T63/('Données brutes POS (Area)'!T$28)*25)))</f>
        <v>0.45936483603806599</v>
      </c>
      <c r="V63" s="43">
        <f>IF($C63="CE 17:0",('Données brutes POS (Area)'!U63/('Données brutes POS (Area)'!U$50)*10),IF($C63="Cer 30:1;O2",('Données brutes POS (Area)'!U63/('Données brutes POS (Area)'!U$28)*25)))</f>
        <v>0.50670919104809287</v>
      </c>
      <c r="W63" s="43">
        <f>IF($C63="CE 17:0",('Données brutes POS (Area)'!V63/('Données brutes POS (Area)'!V$50)*10),IF($C63="Cer 30:1;O2",('Données brutes POS (Area)'!V63/('Données brutes POS (Area)'!V$28)*25)))</f>
        <v>0.21238388309995837</v>
      </c>
      <c r="X63" s="43">
        <f>IF($C63="CE 17:0",('Données brutes POS (Area)'!W63/('Données brutes POS (Area)'!W$50)*10),IF($C63="Cer 30:1;O2",('Données brutes POS (Area)'!W63/('Données brutes POS (Area)'!W$28)*25)))</f>
        <v>0.15023721482839886</v>
      </c>
      <c r="Y63" s="43">
        <f>IF($C63="CE 17:0",('Données brutes POS (Area)'!X63/('Données brutes POS (Area)'!X$50)*10),IF($C63="Cer 30:1;O2",('Données brutes POS (Area)'!X63/('Données brutes POS (Area)'!X$28)*25)))</f>
        <v>0.4687272044427363</v>
      </c>
      <c r="Z63" s="43">
        <f>IF($C63="CE 17:0",('Données brutes POS (Area)'!Y63/('Données brutes POS (Area)'!Y$50)*10),IF($C63="Cer 30:1;O2",('Données brutes POS (Area)'!Y63/('Données brutes POS (Area)'!Y$28)*25)))</f>
        <v>0.23080474244602092</v>
      </c>
      <c r="AA63" s="43" t="s">
        <v>326</v>
      </c>
      <c r="AB63" s="43">
        <f>IF($C63="CE 17:0",('Données brutes POS (Area)'!AA63/('Données brutes POS (Area)'!AA$50)*10),IF($C63="Cer 30:1;O2",('Données brutes POS (Area)'!AA63/('Données brutes POS (Area)'!AA$28)*25)))</f>
        <v>0.18750269422689853</v>
      </c>
      <c r="AC63" s="43">
        <f>IF($C63="CE 17:0",('Données brutes POS (Area)'!AB63/('Données brutes POS (Area)'!AB$50)*10),IF($C63="Cer 30:1;O2",('Données brutes POS (Area)'!AB63/('Données brutes POS (Area)'!AB$28)*25)))</f>
        <v>0.22868965865157362</v>
      </c>
      <c r="AD63" s="43">
        <f>IF($C63="CE 17:0",('Données brutes POS (Area)'!AC63/('Données brutes POS (Area)'!AC$50)*10),IF($C63="Cer 30:1;O2",('Données brutes POS (Area)'!AC63/('Données brutes POS (Area)'!AC$28)*25)))</f>
        <v>0.17540554112453349</v>
      </c>
      <c r="AE63" s="43">
        <f>IF($C63="CE 17:0",('Données brutes POS (Area)'!AD63/('Données brutes POS (Area)'!AD$50)*10),IF($C63="Cer 30:1;O2",('Données brutes POS (Area)'!AD63/('Données brutes POS (Area)'!AD$28)*25)))</f>
        <v>0.21065475034130055</v>
      </c>
      <c r="AF63" s="43">
        <f>IF($C63="CE 17:0",('Données brutes POS (Area)'!AE63/('Données brutes POS (Area)'!AE$50)*10),IF($C63="Cer 30:1;O2",('Données brutes POS (Area)'!AE63/('Données brutes POS (Area)'!AE$28)*25)))</f>
        <v>0.54887980103077105</v>
      </c>
      <c r="AG63" s="43">
        <f>IF($C63="CE 17:0",('Données brutes POS (Area)'!AF63/('Données brutes POS (Area)'!AF$50)*10),IF($C63="Cer 30:1;O2",('Données brutes POS (Area)'!AF63/('Données brutes POS (Area)'!AF$28)*25)))</f>
        <v>0.38254158033242197</v>
      </c>
      <c r="AH63" s="43">
        <f>IF($C63="CE 17:0",('Données brutes POS (Area)'!AG63/('Données brutes POS (Area)'!AG$50)*10),IF($C63="Cer 30:1;O2",('Données brutes POS (Area)'!AG63/('Données brutes POS (Area)'!AG$28)*25)))</f>
        <v>0.19630357496303683</v>
      </c>
      <c r="AI63" s="43">
        <f>IF($C63="CE 17:0",('Données brutes POS (Area)'!AH63/('Données brutes POS (Area)'!AH$50)*10),IF($C63="Cer 30:1;O2",('Données brutes POS (Area)'!AH63/('Données brutes POS (Area)'!AH$28)*25)))</f>
        <v>0.27739726778621909</v>
      </c>
      <c r="AJ63" s="43">
        <f>IF($C63="CE 17:0",('Données brutes POS (Area)'!AI63/('Données brutes POS (Area)'!AI$50)*10),IF($C63="Cer 30:1;O2",('Données brutes POS (Area)'!AI63/('Données brutes POS (Area)'!AI$28)*25)))</f>
        <v>0.56751238468999587</v>
      </c>
      <c r="AK63" s="43">
        <f>IF($C63="CE 17:0",('Données brutes POS (Area)'!AJ63/('Données brutes POS (Area)'!AJ$50)*10),IF($C63="Cer 30:1;O2",('Données brutes POS (Area)'!AJ63/('Données brutes POS (Area)'!AJ$28)*25)))</f>
        <v>0.41664782835222208</v>
      </c>
      <c r="AL63" s="43" t="s">
        <v>326</v>
      </c>
      <c r="AM63" s="43">
        <f>IF($C63="CE 17:0",('Données brutes POS (Area)'!AL63/('Données brutes POS (Area)'!AL$50)*10),IF($C63="Cer 30:1;O2",('Données brutes POS (Area)'!AL63/('Données brutes POS (Area)'!AL$28)*25)))</f>
        <v>0.24451040850101829</v>
      </c>
      <c r="AN63" s="43">
        <f>IF($C63="CE 17:0",('Données brutes POS (Area)'!AM63/('Données brutes POS (Area)'!AM$50)*10),IF($C63="Cer 30:1;O2",('Données brutes POS (Area)'!AM63/('Données brutes POS (Area)'!AM$28)*25)))</f>
        <v>0.16308659350454624</v>
      </c>
      <c r="AO63" s="43">
        <f>IF($C63="CE 17:0",('Données brutes POS (Area)'!AN63/('Données brutes POS (Area)'!AN$50)*10),IF($C63="Cer 30:1;O2",('Données brutes POS (Area)'!AN63/('Données brutes POS (Area)'!AN$28)*25)))</f>
        <v>0.18812697401522246</v>
      </c>
      <c r="AP63" s="43">
        <f>IF($C63="CE 17:0",('Données brutes POS (Area)'!AO63/('Données brutes POS (Area)'!AO$50)*10),IF($C63="Cer 30:1;O2",('Données brutes POS (Area)'!AO63/('Données brutes POS (Area)'!AO$28)*25)))</f>
        <v>0.32341834332436298</v>
      </c>
      <c r="AQ63" s="43">
        <f>IF($C63="CE 17:0",('Données brutes POS (Area)'!AP63/('Données brutes POS (Area)'!AP$50)*10),IF($C63="Cer 30:1;O2",('Données brutes POS (Area)'!AP63/('Données brutes POS (Area)'!AP$28)*25)))</f>
        <v>0.1631336930517725</v>
      </c>
      <c r="AR63" s="43">
        <f>IF($C63="CE 17:0",('Données brutes POS (Area)'!AQ63/('Données brutes POS (Area)'!AQ$50)*10),IF($C63="Cer 30:1;O2",('Données brutes POS (Area)'!AQ63/('Données brutes POS (Area)'!AQ$28)*25)))</f>
        <v>0.14387120245683316</v>
      </c>
      <c r="AS63" s="43">
        <f>IF($C63="CE 17:0",('Données brutes POS (Area)'!AR63/('Données brutes POS (Area)'!AR$50)*10),IF($C63="Cer 30:1;O2",('Données brutes POS (Area)'!AR63/('Données brutes POS (Area)'!AR$28)*25)))</f>
        <v>0.28516309090195946</v>
      </c>
      <c r="AT63" s="43">
        <f>IF($C63="CE 17:0",('Données brutes POS (Area)'!AS63/('Données brutes POS (Area)'!AS$50)*10),IF($C63="Cer 30:1;O2",('Données brutes POS (Area)'!AS63/('Données brutes POS (Area)'!AS$28)*25)))</f>
        <v>0.47835304003588841</v>
      </c>
      <c r="AU63" s="43">
        <f>IF($C63="CE 17:0",('Données brutes POS (Area)'!AT63/('Données brutes POS (Area)'!AT$50)*10),IF($C63="Cer 30:1;O2",('Données brutes POS (Area)'!AT63/('Données brutes POS (Area)'!AT$28)*25)))</f>
        <v>0.42101056546794347</v>
      </c>
      <c r="AV63" s="43">
        <f>IF($C63="CE 17:0",('Données brutes POS (Area)'!AU63/('Données brutes POS (Area)'!AU$50)*10),IF($C63="Cer 30:1;O2",('Données brutes POS (Area)'!AU63/('Données brutes POS (Area)'!AU$28)*25)))</f>
        <v>0.19343245934845435</v>
      </c>
      <c r="AW63" s="43">
        <f>IF($C63="CE 17:0",('Données brutes POS (Area)'!AV63/('Données brutes POS (Area)'!AV$50)*10),IF($C63="Cer 30:1;O2",('Données brutes POS (Area)'!AV63/('Données brutes POS (Area)'!AV$28)*25)))</f>
        <v>0.16688341801893303</v>
      </c>
      <c r="AX63" s="43">
        <f>IF($C63="CE 17:0",('Données brutes POS (Area)'!AW63/('Données brutes POS (Area)'!AW$50)*10),IF($C63="Cer 30:1;O2",('Données brutes POS (Area)'!AW63/('Données brutes POS (Area)'!AW$28)*25)))</f>
        <v>0.31282123932001832</v>
      </c>
      <c r="AY63" s="43">
        <f>IF($C63="CE 17:0",('Données brutes POS (Area)'!AX63/('Données brutes POS (Area)'!AX$50)*10),IF($C63="Cer 30:1;O2",('Données brutes POS (Area)'!AX63/('Données brutes POS (Area)'!AX$28)*25)))</f>
        <v>7.3026552139894924E-2</v>
      </c>
      <c r="AZ63" s="43">
        <f>IF($C63="CE 17:0",('Données brutes POS (Area)'!AY63/('Données brutes POS (Area)'!AY$50)*10),IF($C63="Cer 30:1;O2",('Données brutes POS (Area)'!AY63/('Données brutes POS (Area)'!AY$28)*25)))</f>
        <v>9.3976328769693362E-2</v>
      </c>
      <c r="BA63" s="43">
        <f>IF($C63="CE 17:0",('Données brutes POS (Area)'!AZ63/('Données brutes POS (Area)'!AZ$50)*10),IF($C63="Cer 30:1;O2",('Données brutes POS (Area)'!AZ63/('Données brutes POS (Area)'!AZ$28)*25)))</f>
        <v>4.4296741872712785E-2</v>
      </c>
      <c r="BB63" s="43">
        <f>IF($C63="CE 17:0",('Données brutes POS (Area)'!BA63/('Données brutes POS (Area)'!BA$50)*10),IF($C63="Cer 30:1;O2",('Données brutes POS (Area)'!BA63/('Données brutes POS (Area)'!BA$28)*25)))</f>
        <v>8.5190870276919836E-2</v>
      </c>
      <c r="BC63" s="43">
        <f>IF($C63="CE 17:0",('Données brutes POS (Area)'!BB63/('Données brutes POS (Area)'!BB$50)*10),IF($C63="Cer 30:1;O2",('Données brutes POS (Area)'!BB63/('Données brutes POS (Area)'!BB$28)*25)))</f>
        <v>9.3656676651662635E-2</v>
      </c>
      <c r="BD63" s="43">
        <f>IF($C63="CE 17:0",('Données brutes POS (Area)'!BC63/('Données brutes POS (Area)'!BC$50)*10),IF($C63="Cer 30:1;O2",('Données brutes POS (Area)'!BC63/('Données brutes POS (Area)'!BC$28)*25)))</f>
        <v>8.2339944913637483E-2</v>
      </c>
      <c r="BE63" s="43">
        <f>IF($C63="CE 17:0",('Données brutes POS (Area)'!BD63/('Données brutes POS (Area)'!BD$50)*10),IF($C63="Cer 30:1;O2",('Données brutes POS (Area)'!BD63/('Données brutes POS (Area)'!BD$28)*25)))</f>
        <v>0.26191039757943924</v>
      </c>
      <c r="BF63" s="43">
        <f>IF($C63="CE 17:0",('Données brutes POS (Area)'!BE63/('Données brutes POS (Area)'!BE$50)*10),IF($C63="Cer 30:1;O2",('Données brutes POS (Area)'!BE63/('Données brutes POS (Area)'!BE$28)*25)))</f>
        <v>0.29557518361979784</v>
      </c>
      <c r="BG63" s="43" t="s">
        <v>326</v>
      </c>
      <c r="BH63" s="43">
        <f>IF($C63="CE 17:0",('Données brutes POS (Area)'!BG63/('Données brutes POS (Area)'!BG$50)*10),IF($C63="Cer 30:1;O2",('Données brutes POS (Area)'!BG63/('Données brutes POS (Area)'!BG$28)*25)))</f>
        <v>0.12224670714427305</v>
      </c>
      <c r="BI63" s="43">
        <f>IF($C63="CE 17:0",('Données brutes POS (Area)'!BH63/('Données brutes POS (Area)'!BH$50)*10),IF($C63="Cer 30:1;O2",('Données brutes POS (Area)'!BH63/('Données brutes POS (Area)'!BH$28)*25)))</f>
        <v>0.13255291806492792</v>
      </c>
      <c r="BJ63" s="43">
        <f>IF($C63="CE 17:0",('Données brutes POS (Area)'!BI63/('Données brutes POS (Area)'!BI$50)*10),IF($C63="Cer 30:1;O2",('Données brutes POS (Area)'!BI63/('Données brutes POS (Area)'!BI$28)*25)))</f>
        <v>6.3114848332545825E-2</v>
      </c>
      <c r="BK63" s="43">
        <f>IF($C63="CE 17:0",('Données brutes POS (Area)'!BJ63/('Données brutes POS (Area)'!BJ$50)*10),IF($C63="Cer 30:1;O2",('Données brutes POS (Area)'!BJ63/('Données brutes POS (Area)'!BJ$28)*25)))</f>
        <v>0.24602786979486252</v>
      </c>
      <c r="BL63" s="43">
        <f>IF($C63="CE 17:0",('Données brutes POS (Area)'!BK63/('Données brutes POS (Area)'!BK$50)*10),IF($C63="Cer 30:1;O2",('Données brutes POS (Area)'!BK63/('Données brutes POS (Area)'!BK$28)*25)))</f>
        <v>0.18925490077946425</v>
      </c>
      <c r="BM63" s="43">
        <f>IF($C63="CE 17:0",('Données brutes POS (Area)'!BL63/('Données brutes POS (Area)'!BL$50)*10),IF($C63="Cer 30:1;O2",('Données brutes POS (Area)'!BL63/('Données brutes POS (Area)'!BL$28)*25)))</f>
        <v>5.2731153774982983E-2</v>
      </c>
      <c r="BN63" s="43">
        <f>IF($C63="CE 17:0",('Données brutes POS (Area)'!BM63/('Données brutes POS (Area)'!BM$50)*10),IF($C63="Cer 30:1;O2",('Données brutes POS (Area)'!BM63/('Données brutes POS (Area)'!BM$28)*25)))</f>
        <v>0.23574963298420024</v>
      </c>
      <c r="BO63" s="43">
        <f>IF($C63="CE 17:0",('Données brutes POS (Area)'!BN63/('Données brutes POS (Area)'!BN$50)*10),IF($C63="Cer 30:1;O2",('Données brutes POS (Area)'!BN63/('Données brutes POS (Area)'!BN$28)*25)))</f>
        <v>0.2965521828301193</v>
      </c>
      <c r="BP63" s="43">
        <f>IF($C63="CE 17:0",('Données brutes POS (Area)'!BO63/('Données brutes POS (Area)'!BO$50)*10),IF($C63="Cer 30:1;O2",('Données brutes POS (Area)'!BO63/('Données brutes POS (Area)'!BO$28)*25)))</f>
        <v>0.18615315074633101</v>
      </c>
      <c r="BQ63" s="43">
        <f>IF($C63="CE 17:0",('Données brutes POS (Area)'!BP63/('Données brutes POS (Area)'!BP$50)*10),IF($C63="Cer 30:1;O2",('Données brutes POS (Area)'!BP63/('Données brutes POS (Area)'!BP$28)*25)))</f>
        <v>6.9314891493397965E-2</v>
      </c>
    </row>
    <row r="64" spans="1:96" x14ac:dyDescent="0.25">
      <c r="A64" s="14" t="s">
        <v>35</v>
      </c>
      <c r="B64" s="14" t="s">
        <v>42</v>
      </c>
      <c r="C64" s="8" t="s">
        <v>42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</row>
    <row r="65" spans="1:69" x14ac:dyDescent="0.25">
      <c r="A65" s="14" t="s">
        <v>35</v>
      </c>
      <c r="B65" s="14" t="s">
        <v>41</v>
      </c>
      <c r="C65" s="8" t="s">
        <v>41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</row>
    <row r="66" spans="1:69" x14ac:dyDescent="0.25">
      <c r="A66" s="14" t="s">
        <v>44</v>
      </c>
      <c r="B66" s="14" t="s">
        <v>43</v>
      </c>
      <c r="C66" s="8" t="s">
        <v>43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</row>
    <row r="67" spans="1:69" x14ac:dyDescent="0.25">
      <c r="A67" s="9" t="s">
        <v>44</v>
      </c>
      <c r="B67" s="15" t="s">
        <v>45</v>
      </c>
      <c r="C67" s="15" t="s">
        <v>43</v>
      </c>
      <c r="D67" s="49">
        <f>IF($C67="LPC 11:0",('Données brutes POS (Area)'!C67/('Données brutes POS (Area)'!C$66)*60))</f>
        <v>5.7214205985287752</v>
      </c>
      <c r="E67" s="49">
        <f>IF($C67="LPC 11:0",('Données brutes POS (Area)'!D67/('Données brutes POS (Area)'!D$66)*60))</f>
        <v>5.5084534909107674</v>
      </c>
      <c r="F67" s="49">
        <f>IF($C67="LPC 11:0",('Données brutes POS (Area)'!E67/('Données brutes POS (Area)'!E$66)*60))</f>
        <v>8.4990496962421584</v>
      </c>
      <c r="G67" s="49">
        <f>IF($C67="LPC 11:0",('Données brutes POS (Area)'!F67/('Données brutes POS (Area)'!F$66)*60))</f>
        <v>9.7020734990473034</v>
      </c>
      <c r="H67" s="49">
        <f>IF($C67="LPC 11:0",('Données brutes POS (Area)'!G67/('Données brutes POS (Area)'!G$66)*60))</f>
        <v>6.2090052230192345</v>
      </c>
      <c r="I67" s="49">
        <f>IF($C67="LPC 11:0",('Données brutes POS (Area)'!H67/('Données brutes POS (Area)'!H$66)*60))</f>
        <v>6.6345723877764637</v>
      </c>
      <c r="J67" s="49">
        <f>IF($C67="LPC 11:0",('Données brutes POS (Area)'!I67/('Données brutes POS (Area)'!I$66)*60))</f>
        <v>7.1171014334985943</v>
      </c>
      <c r="K67" s="49">
        <f>IF($C67="LPC 11:0",('Données brutes POS (Area)'!J67/('Données brutes POS (Area)'!J$66)*60))</f>
        <v>5.9104279354635763</v>
      </c>
      <c r="L67" s="49">
        <f>IF($C67="LPC 11:0",('Données brutes POS (Area)'!K67/('Données brutes POS (Area)'!K$66)*60))</f>
        <v>7.6186719499936721</v>
      </c>
      <c r="M67" s="49">
        <f>IF($C67="LPC 11:0",('Données brutes POS (Area)'!L67/('Données brutes POS (Area)'!L$66)*60))</f>
        <v>6.0747991477947565</v>
      </c>
      <c r="N67" s="49">
        <f>IF($C67="LPC 11:0",('Données brutes POS (Area)'!M67/('Données brutes POS (Area)'!M$66)*60))</f>
        <v>10.162437688695373</v>
      </c>
      <c r="O67" s="49">
        <f>IF($C67="LPC 11:0",('Données brutes POS (Area)'!N67/('Données brutes POS (Area)'!N$66)*60))</f>
        <v>11.895953662964216</v>
      </c>
      <c r="P67" s="49">
        <f>IF($C67="LPC 11:0",('Données brutes POS (Area)'!O67/('Données brutes POS (Area)'!O$66)*60))</f>
        <v>10.791675858360884</v>
      </c>
      <c r="Q67" s="49">
        <f>IF($C67="LPC 11:0",('Données brutes POS (Area)'!P67/('Données brutes POS (Area)'!P$66)*60))</f>
        <v>7.0442639159222411</v>
      </c>
      <c r="R67" s="49">
        <f>IF($C67="LPC 11:0",('Données brutes POS (Area)'!Q67/('Données brutes POS (Area)'!Q$66)*60))</f>
        <v>9.0152532396940348</v>
      </c>
      <c r="S67" s="49">
        <f>IF($C67="LPC 11:0",('Données brutes POS (Area)'!R67/('Données brutes POS (Area)'!R$66)*60))</f>
        <v>12.542723705821889</v>
      </c>
      <c r="T67" s="49">
        <f>IF($C67="LPC 11:0",('Données brutes POS (Area)'!S67/('Données brutes POS (Area)'!S$66)*60))</f>
        <v>11.537890761616275</v>
      </c>
      <c r="U67" s="49">
        <f>IF($C67="LPC 11:0",('Données brutes POS (Area)'!T67/('Données brutes POS (Area)'!T$66)*60))</f>
        <v>8.0325428836756316</v>
      </c>
      <c r="V67" s="49">
        <f>IF($C67="LPC 11:0",('Données brutes POS (Area)'!U67/('Données brutes POS (Area)'!U$66)*60))</f>
        <v>10.772324404078082</v>
      </c>
      <c r="W67" s="49">
        <f>IF($C67="LPC 11:0",('Données brutes POS (Area)'!V67/('Données brutes POS (Area)'!V$66)*60))</f>
        <v>10.02659390704158</v>
      </c>
      <c r="X67" s="49">
        <f>IF($C67="LPC 11:0",('Données brutes POS (Area)'!W67/('Données brutes POS (Area)'!W$66)*60))</f>
        <v>9.0804192362645786</v>
      </c>
      <c r="Y67" s="49">
        <f>IF($C67="LPC 11:0",('Données brutes POS (Area)'!X67/('Données brutes POS (Area)'!X$66)*60))</f>
        <v>10.477332149212014</v>
      </c>
      <c r="Z67" s="49">
        <f>IF($C67="LPC 11:0",('Données brutes POS (Area)'!Y67/('Données brutes POS (Area)'!Y$66)*60))</f>
        <v>8.1238008399468882</v>
      </c>
      <c r="AA67" s="49">
        <f>IF($C67="LPC 11:0",('Données brutes POS (Area)'!Z67/('Données brutes POS (Area)'!Z$66)*60))</f>
        <v>8.0866188108416068</v>
      </c>
      <c r="AB67" s="49">
        <f>IF($C67="LPC 11:0",('Données brutes POS (Area)'!AA67/('Données brutes POS (Area)'!AA$66)*60))</f>
        <v>12.167253399287095</v>
      </c>
      <c r="AC67" s="49">
        <f>IF($C67="LPC 11:0",('Données brutes POS (Area)'!AB67/('Données brutes POS (Area)'!AB$66)*60))</f>
        <v>8.7581385842792407</v>
      </c>
      <c r="AD67" s="49">
        <f>IF($C67="LPC 11:0",('Données brutes POS (Area)'!AC67/('Données brutes POS (Area)'!AC$66)*60))</f>
        <v>8.2397016340997755</v>
      </c>
      <c r="AE67" s="49">
        <f>IF($C67="LPC 11:0",('Données brutes POS (Area)'!AD67/('Données brutes POS (Area)'!AD$66)*60))</f>
        <v>8.8200609365486073</v>
      </c>
      <c r="AF67" s="49">
        <f>IF($C67="LPC 11:0",('Données brutes POS (Area)'!AE67/('Données brutes POS (Area)'!AE$66)*60))</f>
        <v>8.715326309457522</v>
      </c>
      <c r="AG67" s="49">
        <f>IF($C67="LPC 11:0",('Données brutes POS (Area)'!AF67/('Données brutes POS (Area)'!AF$66)*60))</f>
        <v>9.6169894798352651</v>
      </c>
      <c r="AH67" s="49">
        <f>IF($C67="LPC 11:0",('Données brutes POS (Area)'!AG67/('Données brutes POS (Area)'!AG$66)*60))</f>
        <v>9.4789060068598623</v>
      </c>
      <c r="AI67" s="49">
        <f>IF($C67="LPC 11:0",('Données brutes POS (Area)'!AH67/('Données brutes POS (Area)'!AH$66)*60))</f>
        <v>20.538358789359236</v>
      </c>
      <c r="AJ67" s="49">
        <f>IF($C67="LPC 11:0",('Données brutes POS (Area)'!AI67/('Données brutes POS (Area)'!AI$66)*60))</f>
        <v>10.062178536556642</v>
      </c>
      <c r="AK67" s="49">
        <f>IF($C67="LPC 11:0",('Données brutes POS (Area)'!AJ67/('Données brutes POS (Area)'!AJ$66)*60))</f>
        <v>7.4696314588563739</v>
      </c>
      <c r="AL67" s="49">
        <f>IF($C67="LPC 11:0",('Données brutes POS (Area)'!AK67/('Données brutes POS (Area)'!AK$66)*60))</f>
        <v>10.008903330682935</v>
      </c>
      <c r="AM67" s="49">
        <f>IF($C67="LPC 11:0",('Données brutes POS (Area)'!AL67/('Données brutes POS (Area)'!AL$66)*60))</f>
        <v>8.3315525868938956</v>
      </c>
      <c r="AN67" s="49">
        <f>IF($C67="LPC 11:0",('Données brutes POS (Area)'!AM67/('Données brutes POS (Area)'!AM$66)*60))</f>
        <v>15.300693685536137</v>
      </c>
      <c r="AO67" s="49">
        <f>IF($C67="LPC 11:0",('Données brutes POS (Area)'!AN67/('Données brutes POS (Area)'!AN$66)*60))</f>
        <v>8.3908725282558283</v>
      </c>
      <c r="AP67" s="49">
        <f>IF($C67="LPC 11:0",('Données brutes POS (Area)'!AO67/('Données brutes POS (Area)'!AO$66)*60))</f>
        <v>12.4670920619531</v>
      </c>
      <c r="AQ67" s="49">
        <f>IF($C67="LPC 11:0",('Données brutes POS (Area)'!AP67/('Données brutes POS (Area)'!AP$66)*60))</f>
        <v>9.3850771969162903</v>
      </c>
      <c r="AR67" s="49">
        <f>IF($C67="LPC 11:0",('Données brutes POS (Area)'!AQ67/('Données brutes POS (Area)'!AQ$66)*60))</f>
        <v>10.038203337900672</v>
      </c>
      <c r="AS67" s="49">
        <f>IF($C67="LPC 11:0",('Données brutes POS (Area)'!AR67/('Données brutes POS (Area)'!AR$66)*60))</f>
        <v>15.006085162380327</v>
      </c>
      <c r="AT67" s="49">
        <f>IF($C67="LPC 11:0",('Données brutes POS (Area)'!AS67/('Données brutes POS (Area)'!AS$66)*60))</f>
        <v>9.303435443118774</v>
      </c>
      <c r="AU67" s="49">
        <f>IF($C67="LPC 11:0",('Données brutes POS (Area)'!AT67/('Données brutes POS (Area)'!AT$66)*60))</f>
        <v>7.6552025718596575</v>
      </c>
      <c r="AV67" s="49">
        <f>IF($C67="LPC 11:0",('Données brutes POS (Area)'!AU67/('Données brutes POS (Area)'!AU$66)*60))</f>
        <v>9.1391983467251574</v>
      </c>
      <c r="AW67" s="49">
        <f>IF($C67="LPC 11:0",('Données brutes POS (Area)'!AV67/('Données brutes POS (Area)'!AV$66)*60))</f>
        <v>8.5243504682899971</v>
      </c>
      <c r="AX67" s="49">
        <f>IF($C67="LPC 11:0",('Données brutes POS (Area)'!AW67/('Données brutes POS (Area)'!AW$66)*60))</f>
        <v>10.159955245994365</v>
      </c>
      <c r="AY67" s="49">
        <f>IF($C67="LPC 11:0",('Données brutes POS (Area)'!AX67/('Données brutes POS (Area)'!AX$66)*60))</f>
        <v>25.62480031078255</v>
      </c>
      <c r="AZ67" s="49">
        <f>IF($C67="LPC 11:0",('Données brutes POS (Area)'!AY67/('Données brutes POS (Area)'!AY$66)*60))</f>
        <v>18.014433062381237</v>
      </c>
      <c r="BA67" s="49">
        <f>IF($C67="LPC 11:0",('Données brutes POS (Area)'!AZ67/('Données brutes POS (Area)'!AZ$66)*60))</f>
        <v>24.323102203844194</v>
      </c>
      <c r="BB67" s="49">
        <f>IF($C67="LPC 11:0",('Données brutes POS (Area)'!BA67/('Données brutes POS (Area)'!BA$66)*60))</f>
        <v>15.733391892184656</v>
      </c>
      <c r="BC67" s="49">
        <f>IF($C67="LPC 11:0",('Données brutes POS (Area)'!BB67/('Données brutes POS (Area)'!BB$66)*60))</f>
        <v>19.317291885390866</v>
      </c>
      <c r="BD67" s="49">
        <f>IF($C67="LPC 11:0",('Données brutes POS (Area)'!BC67/('Données brutes POS (Area)'!BC$66)*60))</f>
        <v>17.609079450192688</v>
      </c>
      <c r="BE67" s="49">
        <f>IF($C67="LPC 11:0",('Données brutes POS (Area)'!BD67/('Données brutes POS (Area)'!BD$66)*60))</f>
        <v>17.919556244639018</v>
      </c>
      <c r="BF67" s="49">
        <f>IF($C67="LPC 11:0",('Données brutes POS (Area)'!BE67/('Données brutes POS (Area)'!BE$66)*60))</f>
        <v>19.311954733727962</v>
      </c>
      <c r="BG67" s="49">
        <f>IF($C67="LPC 11:0",('Données brutes POS (Area)'!BF67/('Données brutes POS (Area)'!BF$66)*60))</f>
        <v>17.852555946856771</v>
      </c>
      <c r="BH67" s="49">
        <f>IF($C67="LPC 11:0",('Données brutes POS (Area)'!BG67/('Données brutes POS (Area)'!BG$66)*60))</f>
        <v>18.031272343451011</v>
      </c>
      <c r="BI67" s="49">
        <f>IF($C67="LPC 11:0",('Données brutes POS (Area)'!BH67/('Données brutes POS (Area)'!BH$66)*60))</f>
        <v>21.795707382909384</v>
      </c>
      <c r="BJ67" s="49">
        <f>IF($C67="LPC 11:0",('Données brutes POS (Area)'!BI67/('Données brutes POS (Area)'!BI$66)*60))</f>
        <v>16.327773015491896</v>
      </c>
      <c r="BK67" s="49">
        <f>IF($C67="LPC 11:0",('Données brutes POS (Area)'!BJ67/('Données brutes POS (Area)'!BJ$66)*60))</f>
        <v>54.353918112788108</v>
      </c>
      <c r="BL67" s="49">
        <f>IF($C67="LPC 11:0",('Données brutes POS (Area)'!BK67/('Données brutes POS (Area)'!BK$66)*60))</f>
        <v>23.396715906530574</v>
      </c>
      <c r="BM67" s="49">
        <f>IF($C67="LPC 11:0",('Données brutes POS (Area)'!BL67/('Données brutes POS (Area)'!BL$66)*60))</f>
        <v>30.757724595362081</v>
      </c>
      <c r="BN67" s="49">
        <f>IF($C67="LPC 11:0",('Données brutes POS (Area)'!BM67/('Données brutes POS (Area)'!BM$66)*60))</f>
        <v>15.292928487963762</v>
      </c>
      <c r="BO67" s="49">
        <f>IF($C67="LPC 11:0",('Données brutes POS (Area)'!BN67/('Données brutes POS (Area)'!BN$66)*60))</f>
        <v>13.654987160132531</v>
      </c>
      <c r="BP67" s="49">
        <f>IF($C67="LPC 11:0",('Données brutes POS (Area)'!BO67/('Données brutes POS (Area)'!BO$66)*60))</f>
        <v>13.189030831499426</v>
      </c>
      <c r="BQ67" s="49">
        <f>IF($C67="LPC 11:0",('Données brutes POS (Area)'!BP67/('Données brutes POS (Area)'!BP$66)*60))</f>
        <v>17.868719414912238</v>
      </c>
    </row>
    <row r="68" spans="1:69" x14ac:dyDescent="0.25">
      <c r="A68" s="11" t="s">
        <v>44</v>
      </c>
      <c r="B68" s="16" t="s">
        <v>173</v>
      </c>
      <c r="C68" s="16" t="s">
        <v>43</v>
      </c>
      <c r="D68" s="50" t="s">
        <v>326</v>
      </c>
      <c r="E68" s="50">
        <f>IF($C68="LPC 11:0",('Données brutes POS (Area)'!D68/('Données brutes POS (Area)'!D$66)*60))</f>
        <v>0.39613892771595649</v>
      </c>
      <c r="F68" s="50">
        <f>IF($C68="LPC 11:0",('Données brutes POS (Area)'!E68/('Données brutes POS (Area)'!E$66)*60))</f>
        <v>0.60301929541838428</v>
      </c>
      <c r="G68" s="50">
        <f>IF($C68="LPC 11:0",('Données brutes POS (Area)'!F68/('Données brutes POS (Area)'!F$66)*60))</f>
        <v>0.5374469827314533</v>
      </c>
      <c r="H68" s="50">
        <f>IF($C68="LPC 11:0",('Données brutes POS (Area)'!G68/('Données brutes POS (Area)'!G$66)*60))</f>
        <v>0.43889334573723443</v>
      </c>
      <c r="I68" s="50">
        <f>IF($C68="LPC 11:0",('Données brutes POS (Area)'!H68/('Données brutes POS (Area)'!H$66)*60))</f>
        <v>0.77311155273427401</v>
      </c>
      <c r="J68" s="50">
        <f>IF($C68="LPC 11:0",('Données brutes POS (Area)'!I68/('Données brutes POS (Area)'!I$66)*60))</f>
        <v>0.44510350765602569</v>
      </c>
      <c r="K68" s="50">
        <f>IF($C68="LPC 11:0",('Données brutes POS (Area)'!J68/('Données brutes POS (Area)'!J$66)*60))</f>
        <v>0.26594803276397788</v>
      </c>
      <c r="L68" s="50">
        <f>IF($C68="LPC 11:0",('Données brutes POS (Area)'!K68/('Données brutes POS (Area)'!K$66)*60))</f>
        <v>0.21482635485812757</v>
      </c>
      <c r="M68" s="50">
        <f>IF($C68="LPC 11:0",('Données brutes POS (Area)'!L68/('Données brutes POS (Area)'!L$66)*60))</f>
        <v>0.19700743413830402</v>
      </c>
      <c r="N68" s="50">
        <f>IF($C68="LPC 11:0",('Données brutes POS (Area)'!M68/('Données brutes POS (Area)'!M$66)*60))</f>
        <v>0.62457115804563579</v>
      </c>
      <c r="O68" s="50">
        <f>IF($C68="LPC 11:0",('Données brutes POS (Area)'!N68/('Données brutes POS (Area)'!N$66)*60))</f>
        <v>1.4248487738838804</v>
      </c>
      <c r="P68" s="50">
        <f>IF($C68="LPC 11:0",('Données brutes POS (Area)'!O68/('Données brutes POS (Area)'!O$66)*60))</f>
        <v>0.44053406774567611</v>
      </c>
      <c r="Q68" s="50">
        <f>IF($C68="LPC 11:0",('Données brutes POS (Area)'!P68/('Données brutes POS (Area)'!P$66)*60))</f>
        <v>0.25097118430158871</v>
      </c>
      <c r="R68" s="50">
        <f>IF($C68="LPC 11:0",('Données brutes POS (Area)'!Q68/('Données brutes POS (Area)'!Q$66)*60))</f>
        <v>0.40564400463731076</v>
      </c>
      <c r="S68" s="50" t="s">
        <v>326</v>
      </c>
      <c r="T68" s="50">
        <f>IF($C68="LPC 11:0",('Données brutes POS (Area)'!S68/('Données brutes POS (Area)'!S$66)*60))</f>
        <v>0.70552718711136453</v>
      </c>
      <c r="U68" s="50">
        <f>IF($C68="LPC 11:0",('Données brutes POS (Area)'!T68/('Données brutes POS (Area)'!T$66)*60))</f>
        <v>0.30724058603790633</v>
      </c>
      <c r="V68" s="50">
        <f>IF($C68="LPC 11:0",('Données brutes POS (Area)'!U68/('Données brutes POS (Area)'!U$66)*60))</f>
        <v>2.4816839997007412</v>
      </c>
      <c r="W68" s="50">
        <f>IF($C68="LPC 11:0",('Données brutes POS (Area)'!V68/('Données brutes POS (Area)'!V$66)*60))</f>
        <v>0.59462073521162373</v>
      </c>
      <c r="X68" s="50">
        <f>IF($C68="LPC 11:0",('Données brutes POS (Area)'!W68/('Données brutes POS (Area)'!W$66)*60))</f>
        <v>1.1275370717474105</v>
      </c>
      <c r="Y68" s="50">
        <f>IF($C68="LPC 11:0",('Données brutes POS (Area)'!X68/('Données brutes POS (Area)'!X$66)*60))</f>
        <v>0.69462838903267121</v>
      </c>
      <c r="Z68" s="50">
        <f>IF($C68="LPC 11:0",('Données brutes POS (Area)'!Y68/('Données brutes POS (Area)'!Y$66)*60))</f>
        <v>0.74524171885512225</v>
      </c>
      <c r="AA68" s="50">
        <f>IF($C68="LPC 11:0",('Données brutes POS (Area)'!Z68/('Données brutes POS (Area)'!Z$66)*60))</f>
        <v>0.81135141167023173</v>
      </c>
      <c r="AB68" s="50">
        <f>IF($C68="LPC 11:0",('Données brutes POS (Area)'!AA68/('Données brutes POS (Area)'!AA$66)*60))</f>
        <v>0.32324092088662937</v>
      </c>
      <c r="AC68" s="50">
        <f>IF($C68="LPC 11:0",('Données brutes POS (Area)'!AB68/('Données brutes POS (Area)'!AB$66)*60))</f>
        <v>0.6481384337110413</v>
      </c>
      <c r="AD68" s="50">
        <f>IF($C68="LPC 11:0",('Données brutes POS (Area)'!AC68/('Données brutes POS (Area)'!AC$66)*60))</f>
        <v>0.66117750597054992</v>
      </c>
      <c r="AE68" s="50">
        <f>IF($C68="LPC 11:0",('Données brutes POS (Area)'!AD68/('Données brutes POS (Area)'!AD$66)*60))</f>
        <v>0.46339645650428929</v>
      </c>
      <c r="AF68" s="50">
        <f>IF($C68="LPC 11:0",('Données brutes POS (Area)'!AE68/('Données brutes POS (Area)'!AE$66)*60))</f>
        <v>1.6794741894370049</v>
      </c>
      <c r="AG68" s="50">
        <f>IF($C68="LPC 11:0",('Données brutes POS (Area)'!AF68/('Données brutes POS (Area)'!AF$66)*60))</f>
        <v>0.53849457242871945</v>
      </c>
      <c r="AH68" s="50">
        <f>IF($C68="LPC 11:0",('Données brutes POS (Area)'!AG68/('Données brutes POS (Area)'!AG$66)*60))</f>
        <v>0.49414141743317336</v>
      </c>
      <c r="AI68" s="50">
        <f>IF($C68="LPC 11:0",('Données brutes POS (Area)'!AH68/('Données brutes POS (Area)'!AH$66)*60))</f>
        <v>1.3671685743031834</v>
      </c>
      <c r="AJ68" s="50">
        <f>IF($C68="LPC 11:0",('Données brutes POS (Area)'!AI68/('Données brutes POS (Area)'!AI$66)*60))</f>
        <v>0.56650563851558267</v>
      </c>
      <c r="AK68" s="50">
        <f>IF($C68="LPC 11:0",('Données brutes POS (Area)'!AJ68/('Données brutes POS (Area)'!AJ$66)*60))</f>
        <v>0.26398991332708732</v>
      </c>
      <c r="AL68" s="44" t="s">
        <v>326</v>
      </c>
      <c r="AM68" s="50">
        <f>IF($C68="LPC 11:0",('Données brutes POS (Area)'!AL68/('Données brutes POS (Area)'!AL$66)*60))</f>
        <v>0.84830031061291522</v>
      </c>
      <c r="AN68" s="50">
        <f>IF($C68="LPC 11:0",('Données brutes POS (Area)'!AM68/('Données brutes POS (Area)'!AM$66)*60))</f>
        <v>0.56169806144111012</v>
      </c>
      <c r="AO68" s="50">
        <f>IF($C68="LPC 11:0",('Données brutes POS (Area)'!AN68/('Données brutes POS (Area)'!AN$66)*60))</f>
        <v>0.3586138600586643</v>
      </c>
      <c r="AP68" s="50">
        <f>IF($C68="LPC 11:0",('Données brutes POS (Area)'!AO68/('Données brutes POS (Area)'!AO$66)*60))</f>
        <v>1.4191129893679137</v>
      </c>
      <c r="AQ68" s="50">
        <f>IF($C68="LPC 11:0",('Données brutes POS (Area)'!AP68/('Données brutes POS (Area)'!AP$66)*60))</f>
        <v>0.52619599769705516</v>
      </c>
      <c r="AR68" s="50">
        <f>IF($C68="LPC 11:0",('Données brutes POS (Area)'!AQ68/('Données brutes POS (Area)'!AQ$66)*60))</f>
        <v>0.68897317380241041</v>
      </c>
      <c r="AS68" s="50">
        <f>IF($C68="LPC 11:0",('Données brutes POS (Area)'!AR68/('Données brutes POS (Area)'!AR$66)*60))</f>
        <v>1.8744433019533029</v>
      </c>
      <c r="AT68" s="50">
        <f>IF($C68="LPC 11:0",('Données brutes POS (Area)'!AS68/('Données brutes POS (Area)'!AS$66)*60))</f>
        <v>0.46306952257616563</v>
      </c>
      <c r="AU68" s="50">
        <f>IF($C68="LPC 11:0",('Données brutes POS (Area)'!AT68/('Données brutes POS (Area)'!AT$66)*60))</f>
        <v>0.98091924384470019</v>
      </c>
      <c r="AV68" s="50">
        <f>IF($C68="LPC 11:0",('Données brutes POS (Area)'!AU68/('Données brutes POS (Area)'!AU$66)*60))</f>
        <v>1.869454635440025</v>
      </c>
      <c r="AW68" s="50">
        <f>IF($C68="LPC 11:0",('Données brutes POS (Area)'!AV68/('Données brutes POS (Area)'!AV$66)*60))</f>
        <v>1.9385848162284935</v>
      </c>
      <c r="AX68" s="50">
        <f>IF($C68="LPC 11:0",('Données brutes POS (Area)'!AW68/('Données brutes POS (Area)'!AW$66)*60))</f>
        <v>1.5994186504855614</v>
      </c>
      <c r="AY68" s="50">
        <f>IF($C68="LPC 11:0",('Données brutes POS (Area)'!AX68/('Données brutes POS (Area)'!AX$66)*60))</f>
        <v>1.0967042082492964</v>
      </c>
      <c r="AZ68" s="50">
        <f>IF($C68="LPC 11:0",('Données brutes POS (Area)'!AY68/('Données brutes POS (Area)'!AY$66)*60))</f>
        <v>0.61476281004245958</v>
      </c>
      <c r="BA68" s="50">
        <f>IF($C68="LPC 11:0",('Données brutes POS (Area)'!AZ68/('Données brutes POS (Area)'!AZ$66)*60))</f>
        <v>0.64344659852248376</v>
      </c>
      <c r="BB68" s="50">
        <f>IF($C68="LPC 11:0",('Données brutes POS (Area)'!BA68/('Données brutes POS (Area)'!BA$66)*60))</f>
        <v>0.72045260795786181</v>
      </c>
      <c r="BC68" s="50">
        <f>IF($C68="LPC 11:0",('Données brutes POS (Area)'!BB68/('Données brutes POS (Area)'!BB$66)*60))</f>
        <v>2.1843969929784781</v>
      </c>
      <c r="BD68" s="50">
        <f>IF($C68="LPC 11:0",('Données brutes POS (Area)'!BC68/('Données brutes POS (Area)'!BC$66)*60))</f>
        <v>1.9596640390672513</v>
      </c>
      <c r="BE68" s="50">
        <f>IF($C68="LPC 11:0",('Données brutes POS (Area)'!BD68/('Données brutes POS (Area)'!BD$66)*60))</f>
        <v>1.9672842533190826</v>
      </c>
      <c r="BF68" s="50">
        <f>IF($C68="LPC 11:0",('Données brutes POS (Area)'!BE68/('Données brutes POS (Area)'!BE$66)*60))</f>
        <v>0.45513184248495903</v>
      </c>
      <c r="BG68" s="50">
        <f>IF($C68="LPC 11:0",('Données brutes POS (Area)'!BF68/('Données brutes POS (Area)'!BF$66)*60))</f>
        <v>0.47276345042704754</v>
      </c>
      <c r="BH68" s="50">
        <f>IF($C68="LPC 11:0",('Données brutes POS (Area)'!BG68/('Données brutes POS (Area)'!BG$66)*60))</f>
        <v>0.66412559037036578</v>
      </c>
      <c r="BI68" s="50">
        <f>IF($C68="LPC 11:0",('Données brutes POS (Area)'!BH68/('Données brutes POS (Area)'!BH$66)*60))</f>
        <v>0.27568847623425402</v>
      </c>
      <c r="BJ68" s="50">
        <f>IF($C68="LPC 11:0",('Données brutes POS (Area)'!BI68/('Données brutes POS (Area)'!BI$66)*60))</f>
        <v>0.44745018213068466</v>
      </c>
      <c r="BK68" s="50">
        <f>IF($C68="LPC 11:0",('Données brutes POS (Area)'!BJ68/('Données brutes POS (Area)'!BJ$66)*60))</f>
        <v>2.1139326581035984</v>
      </c>
      <c r="BL68" s="50">
        <f>IF($C68="LPC 11:0",('Données brutes POS (Area)'!BK68/('Données brutes POS (Area)'!BK$66)*60))</f>
        <v>3.2061990761180175</v>
      </c>
      <c r="BM68" s="50">
        <f>IF($C68="LPC 11:0",('Données brutes POS (Area)'!BL68/('Données brutes POS (Area)'!BL$66)*60))</f>
        <v>0.39351094483131011</v>
      </c>
      <c r="BN68" s="50">
        <f>IF($C68="LPC 11:0",('Données brutes POS (Area)'!BM68/('Données brutes POS (Area)'!BM$66)*60))</f>
        <v>2.9546368867096393</v>
      </c>
      <c r="BO68" s="50">
        <f>IF($C68="LPC 11:0",('Données brutes POS (Area)'!BN68/('Données brutes POS (Area)'!BN$66)*60))</f>
        <v>0.45832234206064382</v>
      </c>
      <c r="BP68" s="50">
        <f>IF($C68="LPC 11:0",('Données brutes POS (Area)'!BO68/('Données brutes POS (Area)'!BO$66)*60))</f>
        <v>0.42740589285643482</v>
      </c>
      <c r="BQ68" s="50">
        <f>IF($C68="LPC 11:0",('Données brutes POS (Area)'!BP68/('Données brutes POS (Area)'!BP$66)*60))</f>
        <v>0.68964095141473336</v>
      </c>
    </row>
    <row r="69" spans="1:69" x14ac:dyDescent="0.25">
      <c r="A69" s="9" t="s">
        <v>44</v>
      </c>
      <c r="B69" s="15" t="s">
        <v>174</v>
      </c>
      <c r="C69" s="15" t="s">
        <v>43</v>
      </c>
      <c r="D69" s="43" t="s">
        <v>326</v>
      </c>
      <c r="E69" s="49">
        <f>IF($C69="LPC 11:0",('Données brutes POS (Area)'!D69/('Données brutes POS (Area)'!D$66)*60))</f>
        <v>0.47372861503633801</v>
      </c>
      <c r="F69" s="49">
        <f>IF($C69="LPC 11:0",('Données brutes POS (Area)'!E69/('Données brutes POS (Area)'!E$66)*60))</f>
        <v>0.70884043706579503</v>
      </c>
      <c r="G69" s="49">
        <f>IF($C69="LPC 11:0",('Données brutes POS (Area)'!F69/('Données brutes POS (Area)'!F$66)*60))</f>
        <v>0.60122110924382988</v>
      </c>
      <c r="H69" s="49">
        <f>IF($C69="LPC 11:0",('Données brutes POS (Area)'!G69/('Données brutes POS (Area)'!G$66)*60))</f>
        <v>0.33957767674850214</v>
      </c>
      <c r="I69" s="49">
        <f>IF($C69="LPC 11:0",('Données brutes POS (Area)'!H69/('Données brutes POS (Area)'!H$66)*60))</f>
        <v>0.91031441647696476</v>
      </c>
      <c r="J69" s="49">
        <f>IF($C69="LPC 11:0",('Données brutes POS (Area)'!I69/('Données brutes POS (Area)'!I$66)*60))</f>
        <v>0.47685505160199648</v>
      </c>
      <c r="K69" s="49">
        <f>IF($C69="LPC 11:0",('Données brutes POS (Area)'!J69/('Données brutes POS (Area)'!J$66)*60))</f>
        <v>0.29167033707010026</v>
      </c>
      <c r="L69" s="49">
        <f>IF($C69="LPC 11:0",('Données brutes POS (Area)'!K69/('Données brutes POS (Area)'!K$66)*60))</f>
        <v>0.33296879380892758</v>
      </c>
      <c r="M69" s="49">
        <f>IF($C69="LPC 11:0",('Données brutes POS (Area)'!L69/('Données brutes POS (Area)'!L$66)*60))</f>
        <v>0.21802013746102411</v>
      </c>
      <c r="N69" s="49">
        <f>IF($C69="LPC 11:0",('Données brutes POS (Area)'!M69/('Données brutes POS (Area)'!M$66)*60))</f>
        <v>0.46693401608201857</v>
      </c>
      <c r="O69" s="49">
        <f>IF($C69="LPC 11:0",('Données brutes POS (Area)'!N69/('Données brutes POS (Area)'!N$66)*60))</f>
        <v>1.0635220454755236</v>
      </c>
      <c r="P69" s="49">
        <f>IF($C69="LPC 11:0",('Données brutes POS (Area)'!O69/('Données brutes POS (Area)'!O$66)*60))</f>
        <v>0.45555845336078943</v>
      </c>
      <c r="Q69" s="49">
        <f>IF($C69="LPC 11:0",('Données brutes POS (Area)'!P69/('Données brutes POS (Area)'!P$66)*60))</f>
        <v>0.23317232103612959</v>
      </c>
      <c r="R69" s="49">
        <f>IF($C69="LPC 11:0",('Données brutes POS (Area)'!Q69/('Données brutes POS (Area)'!Q$66)*60))</f>
        <v>0.42251011340281369</v>
      </c>
      <c r="S69" s="43" t="s">
        <v>326</v>
      </c>
      <c r="T69" s="49">
        <f>IF($C69="LPC 11:0",('Données brutes POS (Area)'!S69/('Données brutes POS (Area)'!S$66)*60))</f>
        <v>0.74845976997076702</v>
      </c>
      <c r="U69" s="49">
        <f>IF($C69="LPC 11:0",('Données brutes POS (Area)'!T69/('Données brutes POS (Area)'!T$66)*60))</f>
        <v>0.35972914019416785</v>
      </c>
      <c r="V69" s="49">
        <f>IF($C69="LPC 11:0",('Données brutes POS (Area)'!U69/('Données brutes POS (Area)'!U$66)*60))</f>
        <v>1.5663467793449404</v>
      </c>
      <c r="W69" s="49">
        <f>IF($C69="LPC 11:0",('Données brutes POS (Area)'!V69/('Données brutes POS (Area)'!V$66)*60))</f>
        <v>0.59533596667565669</v>
      </c>
      <c r="X69" s="49">
        <f>IF($C69="LPC 11:0",('Données brutes POS (Area)'!W69/('Données brutes POS (Area)'!W$66)*60))</f>
        <v>0.82805027773283713</v>
      </c>
      <c r="Y69" s="49">
        <f>IF($C69="LPC 11:0",('Données brutes POS (Area)'!X69/('Données brutes POS (Area)'!X$66)*60))</f>
        <v>0.78851952042405971</v>
      </c>
      <c r="Z69" s="49">
        <f>IF($C69="LPC 11:0",('Données brutes POS (Area)'!Y69/('Données brutes POS (Area)'!Y$66)*60))</f>
        <v>0.5870551511219031</v>
      </c>
      <c r="AA69" s="49">
        <f>IF($C69="LPC 11:0",('Données brutes POS (Area)'!Z69/('Données brutes POS (Area)'!Z$66)*60))</f>
        <v>0.79677241119074738</v>
      </c>
      <c r="AB69" s="49">
        <f>IF($C69="LPC 11:0",('Données brutes POS (Area)'!AA69/('Données brutes POS (Area)'!AA$66)*60))</f>
        <v>0.31182900263927976</v>
      </c>
      <c r="AC69" s="49">
        <f>IF($C69="LPC 11:0",('Données brutes POS (Area)'!AB69/('Données brutes POS (Area)'!AB$66)*60))</f>
        <v>0.54823991667686822</v>
      </c>
      <c r="AD69" s="49">
        <f>IF($C69="LPC 11:0",('Données brutes POS (Area)'!AC69/('Données brutes POS (Area)'!AC$66)*60))</f>
        <v>0.51444953005723471</v>
      </c>
      <c r="AE69" s="49">
        <f>IF($C69="LPC 11:0",('Données brutes POS (Area)'!AD69/('Données brutes POS (Area)'!AD$66)*60))</f>
        <v>0.45320591048816011</v>
      </c>
      <c r="AF69" s="49">
        <f>IF($C69="LPC 11:0",('Données brutes POS (Area)'!AE69/('Données brutes POS (Area)'!AE$66)*60))</f>
        <v>1.0481969965211939</v>
      </c>
      <c r="AG69" s="49">
        <f>IF($C69="LPC 11:0",('Données brutes POS (Area)'!AF69/('Données brutes POS (Area)'!AF$66)*60))</f>
        <v>0.50955516805651446</v>
      </c>
      <c r="AH69" s="49">
        <f>IF($C69="LPC 11:0",('Données brutes POS (Area)'!AG69/('Données brutes POS (Area)'!AG$66)*60))</f>
        <v>0.39318608800501859</v>
      </c>
      <c r="AI69" s="49">
        <f>IF($C69="LPC 11:0",('Données brutes POS (Area)'!AH69/('Données brutes POS (Area)'!AH$66)*60))</f>
        <v>1.2766981084556881</v>
      </c>
      <c r="AJ69" s="49">
        <f>IF($C69="LPC 11:0",('Données brutes POS (Area)'!AI69/('Données brutes POS (Area)'!AI$66)*60))</f>
        <v>0.87079708252516796</v>
      </c>
      <c r="AK69" s="49">
        <f>IF($C69="LPC 11:0",('Données brutes POS (Area)'!AJ69/('Données brutes POS (Area)'!AJ$66)*60))</f>
        <v>0.2483578991701543</v>
      </c>
      <c r="AL69" s="49">
        <f>IF($C69="LPC 11:0",('Données brutes POS (Area)'!AK69/('Données brutes POS (Area)'!AK$66)*60))</f>
        <v>0.24950975348526927</v>
      </c>
      <c r="AM69" s="49">
        <f>IF($C69="LPC 11:0",('Données brutes POS (Area)'!AL69/('Données brutes POS (Area)'!AL$66)*60))</f>
        <v>0.53967934671843487</v>
      </c>
      <c r="AN69" s="49">
        <f>IF($C69="LPC 11:0",('Données brutes POS (Area)'!AM69/('Données brutes POS (Area)'!AM$66)*60))</f>
        <v>0.55342756428382556</v>
      </c>
      <c r="AO69" s="49">
        <f>IF($C69="LPC 11:0",('Données brutes POS (Area)'!AN69/('Données brutes POS (Area)'!AN$66)*60))</f>
        <v>0.33072235724965404</v>
      </c>
      <c r="AP69" s="49">
        <f>IF($C69="LPC 11:0",('Données brutes POS (Area)'!AO69/('Données brutes POS (Area)'!AO$66)*60))</f>
        <v>1.6367152954218054</v>
      </c>
      <c r="AQ69" s="49">
        <f>IF($C69="LPC 11:0",('Données brutes POS (Area)'!AP69/('Données brutes POS (Area)'!AP$66)*60))</f>
        <v>0.39810326170520771</v>
      </c>
      <c r="AR69" s="49">
        <f>IF($C69="LPC 11:0",('Données brutes POS (Area)'!AQ69/('Données brutes POS (Area)'!AQ$66)*60))</f>
        <v>0.52663722706167015</v>
      </c>
      <c r="AS69" s="49">
        <f>IF($C69="LPC 11:0",('Données brutes POS (Area)'!AR69/('Données brutes POS (Area)'!AR$66)*60))</f>
        <v>1.2807084670660067</v>
      </c>
      <c r="AT69" s="49">
        <f>IF($C69="LPC 11:0",('Données brutes POS (Area)'!AS69/('Données brutes POS (Area)'!AS$66)*60))</f>
        <v>0.47357199691962937</v>
      </c>
      <c r="AU69" s="49">
        <f>IF($C69="LPC 11:0",('Données brutes POS (Area)'!AT69/('Données brutes POS (Area)'!AT$66)*60))</f>
        <v>0.89142977519572575</v>
      </c>
      <c r="AV69" s="49">
        <f>IF($C69="LPC 11:0",('Données brutes POS (Area)'!AU69/('Données brutes POS (Area)'!AU$66)*60))</f>
        <v>1.4035981081821753</v>
      </c>
      <c r="AW69" s="49">
        <f>IF($C69="LPC 11:0",('Données brutes POS (Area)'!AV69/('Données brutes POS (Area)'!AV$66)*60))</f>
        <v>1.1991206322818468</v>
      </c>
      <c r="AX69" s="49">
        <f>IF($C69="LPC 11:0",('Données brutes POS (Area)'!AW69/('Données brutes POS (Area)'!AW$66)*60))</f>
        <v>1.2024241197023875</v>
      </c>
      <c r="AY69" s="49">
        <f>IF($C69="LPC 11:0",('Données brutes POS (Area)'!AX69/('Données brutes POS (Area)'!AX$66)*60))</f>
        <v>0.71890575005858415</v>
      </c>
      <c r="AZ69" s="49">
        <f>IF($C69="LPC 11:0",('Données brutes POS (Area)'!AY69/('Données brutes POS (Area)'!AY$66)*60))</f>
        <v>0.73101433049090525</v>
      </c>
      <c r="BA69" s="49">
        <f>IF($C69="LPC 11:0",('Données brutes POS (Area)'!AZ69/('Données brutes POS (Area)'!AZ$66)*60))</f>
        <v>0.74396841115222234</v>
      </c>
      <c r="BB69" s="49">
        <f>IF($C69="LPC 11:0",('Données brutes POS (Area)'!BA69/('Données brutes POS (Area)'!BA$66)*60))</f>
        <v>1.1157643068214618</v>
      </c>
      <c r="BC69" s="49">
        <f>IF($C69="LPC 11:0",('Données brutes POS (Area)'!BB69/('Données brutes POS (Area)'!BB$66)*60))</f>
        <v>1.428703880189665</v>
      </c>
      <c r="BD69" s="49">
        <f>IF($C69="LPC 11:0",('Données brutes POS (Area)'!BC69/('Données brutes POS (Area)'!BC$66)*60))</f>
        <v>1.1815208357382665</v>
      </c>
      <c r="BE69" s="49">
        <f>IF($C69="LPC 11:0",('Données brutes POS (Area)'!BD69/('Données brutes POS (Area)'!BD$66)*60))</f>
        <v>1.2826632492355854</v>
      </c>
      <c r="BF69" s="49">
        <f>IF($C69="LPC 11:0",('Données brutes POS (Area)'!BE69/('Données brutes POS (Area)'!BE$66)*60))</f>
        <v>0.45644709977720366</v>
      </c>
      <c r="BG69" s="49">
        <f>IF($C69="LPC 11:0",('Données brutes POS (Area)'!BF69/('Données brutes POS (Area)'!BF$66)*60))</f>
        <v>0.37537509952904319</v>
      </c>
      <c r="BH69" s="49">
        <f>IF($C69="LPC 11:0",('Données brutes POS (Area)'!BG69/('Données brutes POS (Area)'!BG$66)*60))</f>
        <v>0.78853586902026174</v>
      </c>
      <c r="BI69" s="49">
        <f>IF($C69="LPC 11:0",('Données brutes POS (Area)'!BH69/('Données brutes POS (Area)'!BH$66)*60))</f>
        <v>0.35252691791713725</v>
      </c>
      <c r="BJ69" s="49">
        <f>IF($C69="LPC 11:0",('Données brutes POS (Area)'!BI69/('Données brutes POS (Area)'!BI$66)*60))</f>
        <v>0.49541556588976021</v>
      </c>
      <c r="BK69" s="49">
        <f>IF($C69="LPC 11:0",('Données brutes POS (Area)'!BJ69/('Données brutes POS (Area)'!BJ$66)*60))</f>
        <v>2.4897672106180302</v>
      </c>
      <c r="BL69" s="49">
        <f>IF($C69="LPC 11:0",('Données brutes POS (Area)'!BK69/('Données brutes POS (Area)'!BK$66)*60))</f>
        <v>2.516025494748618</v>
      </c>
      <c r="BM69" s="49">
        <f>IF($C69="LPC 11:0",('Données brutes POS (Area)'!BL69/('Données brutes POS (Area)'!BL$66)*60))</f>
        <v>0.42686334125011083</v>
      </c>
      <c r="BN69" s="49">
        <f>IF($C69="LPC 11:0",('Données brutes POS (Area)'!BM69/('Données brutes POS (Area)'!BM$66)*60))</f>
        <v>1.697961581508338</v>
      </c>
      <c r="BO69" s="49">
        <f>IF($C69="LPC 11:0",('Données brutes POS (Area)'!BN69/('Données brutes POS (Area)'!BN$66)*60))</f>
        <v>0.54358018339683334</v>
      </c>
      <c r="BP69" s="49">
        <f>IF($C69="LPC 11:0",('Données brutes POS (Area)'!BO69/('Données brutes POS (Area)'!BO$66)*60))</f>
        <v>0.37981989949722461</v>
      </c>
      <c r="BQ69" s="49">
        <f>IF($C69="LPC 11:0",('Données brutes POS (Area)'!BP69/('Données brutes POS (Area)'!BP$66)*60))</f>
        <v>0.84568077065950265</v>
      </c>
    </row>
    <row r="70" spans="1:69" x14ac:dyDescent="0.25">
      <c r="A70" s="11" t="s">
        <v>44</v>
      </c>
      <c r="B70" s="16" t="s">
        <v>46</v>
      </c>
      <c r="C70" s="16" t="s">
        <v>43</v>
      </c>
      <c r="D70" s="50">
        <f>IF($C70="LPC 11:0",('Données brutes POS (Area)'!C70/('Données brutes POS (Area)'!C$66)*60))</f>
        <v>64.462199142610757</v>
      </c>
      <c r="E70" s="50">
        <f>IF($C70="LPC 11:0",('Données brutes POS (Area)'!D70/('Données brutes POS (Area)'!D$66)*60))</f>
        <v>84.185783135317138</v>
      </c>
      <c r="F70" s="50">
        <f>IF($C70="LPC 11:0",('Données brutes POS (Area)'!E70/('Données brutes POS (Area)'!E$66)*60))</f>
        <v>131.24175342166973</v>
      </c>
      <c r="G70" s="50">
        <f>IF($C70="LPC 11:0",('Données brutes POS (Area)'!F70/('Données brutes POS (Area)'!F$66)*60))</f>
        <v>96.099528226989221</v>
      </c>
      <c r="H70" s="50">
        <f>IF($C70="LPC 11:0",('Données brutes POS (Area)'!G70/('Données brutes POS (Area)'!G$66)*60))</f>
        <v>93.35213524717588</v>
      </c>
      <c r="I70" s="50">
        <f>IF($C70="LPC 11:0",('Données brutes POS (Area)'!H70/('Données brutes POS (Area)'!H$66)*60))</f>
        <v>136.00902950473585</v>
      </c>
      <c r="J70" s="50">
        <f>IF($C70="LPC 11:0",('Données brutes POS (Area)'!I70/('Données brutes POS (Area)'!I$66)*60))</f>
        <v>79.079781037867249</v>
      </c>
      <c r="K70" s="50">
        <f>IF($C70="LPC 11:0",('Données brutes POS (Area)'!J70/('Données brutes POS (Area)'!J$66)*60))</f>
        <v>77.174429436426323</v>
      </c>
      <c r="L70" s="50">
        <f>IF($C70="LPC 11:0",('Données brutes POS (Area)'!K70/('Données brutes POS (Area)'!K$66)*60))</f>
        <v>91.726247350145769</v>
      </c>
      <c r="M70" s="50">
        <f>IF($C70="LPC 11:0",('Données brutes POS (Area)'!L70/('Données brutes POS (Area)'!L$66)*60))</f>
        <v>45.665147527033383</v>
      </c>
      <c r="N70" s="50">
        <f>IF($C70="LPC 11:0",('Données brutes POS (Area)'!M70/('Données brutes POS (Area)'!M$66)*60))</f>
        <v>84.679223413797828</v>
      </c>
      <c r="O70" s="50">
        <f>IF($C70="LPC 11:0",('Données brutes POS (Area)'!N70/('Données brutes POS (Area)'!N$66)*60))</f>
        <v>163.34512784222025</v>
      </c>
      <c r="P70" s="50">
        <f>IF($C70="LPC 11:0",('Données brutes POS (Area)'!O70/('Données brutes POS (Area)'!O$66)*60))</f>
        <v>101.31552577202986</v>
      </c>
      <c r="Q70" s="50">
        <f>IF($C70="LPC 11:0",('Données brutes POS (Area)'!P70/('Données brutes POS (Area)'!P$66)*60))</f>
        <v>51.422036076213089</v>
      </c>
      <c r="R70" s="50">
        <f>IF($C70="LPC 11:0",('Données brutes POS (Area)'!Q70/('Données brutes POS (Area)'!Q$66)*60))</f>
        <v>109.82855595569325</v>
      </c>
      <c r="S70" s="50">
        <f>IF($C70="LPC 11:0",('Données brutes POS (Area)'!R70/('Données brutes POS (Area)'!R$66)*60))</f>
        <v>103.98228923876167</v>
      </c>
      <c r="T70" s="50">
        <f>IF($C70="LPC 11:0",('Données brutes POS (Area)'!S70/('Données brutes POS (Area)'!S$66)*60))</f>
        <v>140.58460999372755</v>
      </c>
      <c r="U70" s="50">
        <f>IF($C70="LPC 11:0",('Données brutes POS (Area)'!T70/('Données brutes POS (Area)'!T$66)*60))</f>
        <v>76.789949924024739</v>
      </c>
      <c r="V70" s="50">
        <f>IF($C70="LPC 11:0",('Données brutes POS (Area)'!U70/('Données brutes POS (Area)'!U$66)*60))</f>
        <v>212.70393278662101</v>
      </c>
      <c r="W70" s="50">
        <f>IF($C70="LPC 11:0",('Données brutes POS (Area)'!V70/('Données brutes POS (Area)'!V$66)*60))</f>
        <v>144.86579216090377</v>
      </c>
      <c r="X70" s="50">
        <f>IF($C70="LPC 11:0",('Données brutes POS (Area)'!W70/('Données brutes POS (Area)'!W$66)*60))</f>
        <v>168.78293158118771</v>
      </c>
      <c r="Y70" s="50">
        <f>IF($C70="LPC 11:0",('Données brutes POS (Area)'!X70/('Données brutes POS (Area)'!X$66)*60))</f>
        <v>129.60994369731782</v>
      </c>
      <c r="Z70" s="50">
        <f>IF($C70="LPC 11:0",('Données brutes POS (Area)'!Y70/('Données brutes POS (Area)'!Y$66)*60))</f>
        <v>126.92958922708941</v>
      </c>
      <c r="AA70" s="50">
        <f>IF($C70="LPC 11:0",('Données brutes POS (Area)'!Z70/('Données brutes POS (Area)'!Z$66)*60))</f>
        <v>128.83468641593117</v>
      </c>
      <c r="AB70" s="50">
        <f>IF($C70="LPC 11:0",('Données brutes POS (Area)'!AA70/('Données brutes POS (Area)'!AA$66)*60))</f>
        <v>104.8816150955098</v>
      </c>
      <c r="AC70" s="50">
        <f>IF($C70="LPC 11:0",('Données brutes POS (Area)'!AB70/('Données brutes POS (Area)'!AB$66)*60))</f>
        <v>113.84823526870206</v>
      </c>
      <c r="AD70" s="50">
        <f>IF($C70="LPC 11:0",('Données brutes POS (Area)'!AC70/('Données brutes POS (Area)'!AC$66)*60))</f>
        <v>89.096991043139397</v>
      </c>
      <c r="AE70" s="50">
        <f>IF($C70="LPC 11:0",('Données brutes POS (Area)'!AD70/('Données brutes POS (Area)'!AD$66)*60))</f>
        <v>113.05709972370607</v>
      </c>
      <c r="AF70" s="50">
        <f>IF($C70="LPC 11:0",('Données brutes POS (Area)'!AE70/('Données brutes POS (Area)'!AE$66)*60))</f>
        <v>158.71891609782509</v>
      </c>
      <c r="AG70" s="50">
        <f>IF($C70="LPC 11:0",('Données brutes POS (Area)'!AF70/('Données brutes POS (Area)'!AF$66)*60))</f>
        <v>127.011969948767</v>
      </c>
      <c r="AH70" s="50">
        <f>IF($C70="LPC 11:0",('Données brutes POS (Area)'!AG70/('Données brutes POS (Area)'!AG$66)*60))</f>
        <v>102.83037533708642</v>
      </c>
      <c r="AI70" s="50">
        <f>IF($C70="LPC 11:0",('Données brutes POS (Area)'!AH70/('Données brutes POS (Area)'!AH$66)*60))</f>
        <v>246.83372004066018</v>
      </c>
      <c r="AJ70" s="50">
        <f>IF($C70="LPC 11:0",('Données brutes POS (Area)'!AI70/('Données brutes POS (Area)'!AI$66)*60))</f>
        <v>188.95901338159612</v>
      </c>
      <c r="AK70" s="50">
        <f>IF($C70="LPC 11:0",('Données brutes POS (Area)'!AJ70/('Données brutes POS (Area)'!AJ$66)*60))</f>
        <v>60.156077798506765</v>
      </c>
      <c r="AL70" s="50">
        <f>IF($C70="LPC 11:0",('Données brutes POS (Area)'!AK70/('Données brutes POS (Area)'!AK$66)*60))</f>
        <v>62.724810480447935</v>
      </c>
      <c r="AM70" s="50">
        <f>IF($C70="LPC 11:0",('Données brutes POS (Area)'!AL70/('Données brutes POS (Area)'!AL$66)*60))</f>
        <v>103.15802716149283</v>
      </c>
      <c r="AN70" s="50">
        <f>IF($C70="LPC 11:0",('Données brutes POS (Area)'!AM70/('Données brutes POS (Area)'!AM$66)*60))</f>
        <v>128.49943061355648</v>
      </c>
      <c r="AO70" s="50">
        <f>IF($C70="LPC 11:0",('Données brutes POS (Area)'!AN70/('Données brutes POS (Area)'!AN$66)*60))</f>
        <v>57.136266813088561</v>
      </c>
      <c r="AP70" s="50">
        <f>IF($C70="LPC 11:0",('Données brutes POS (Area)'!AO70/('Données brutes POS (Area)'!AO$66)*60))</f>
        <v>240.22203166124922</v>
      </c>
      <c r="AQ70" s="50">
        <f>IF($C70="LPC 11:0",('Données brutes POS (Area)'!AP70/('Données brutes POS (Area)'!AP$66)*60))</f>
        <v>153.0044783072986</v>
      </c>
      <c r="AR70" s="50">
        <f>IF($C70="LPC 11:0",('Données brutes POS (Area)'!AQ70/('Données brutes POS (Area)'!AQ$66)*60))</f>
        <v>172.91757966339551</v>
      </c>
      <c r="AS70" s="50">
        <f>IF($C70="LPC 11:0",('Données brutes POS (Area)'!AR70/('Données brutes POS (Area)'!AR$66)*60))</f>
        <v>175.2292554880473</v>
      </c>
      <c r="AT70" s="50">
        <f>IF($C70="LPC 11:0",('Données brutes POS (Area)'!AS70/('Données brutes POS (Area)'!AS$66)*60))</f>
        <v>169.03175430171825</v>
      </c>
      <c r="AU70" s="50">
        <f>IF($C70="LPC 11:0",('Données brutes POS (Area)'!AT70/('Données brutes POS (Area)'!AT$66)*60))</f>
        <v>172.0078473635819</v>
      </c>
      <c r="AV70" s="50">
        <f>IF($C70="LPC 11:0",('Données brutes POS (Area)'!AU70/('Données brutes POS (Area)'!AU$66)*60))</f>
        <v>164.48932417187535</v>
      </c>
      <c r="AW70" s="50">
        <f>IF($C70="LPC 11:0",('Données brutes POS (Area)'!AV70/('Données brutes POS (Area)'!AV$66)*60))</f>
        <v>182.04023085070597</v>
      </c>
      <c r="AX70" s="50">
        <f>IF($C70="LPC 11:0",('Données brutes POS (Area)'!AW70/('Données brutes POS (Area)'!AW$66)*60))</f>
        <v>164.20703934933647</v>
      </c>
      <c r="AY70" s="50">
        <f>IF($C70="LPC 11:0",('Données brutes POS (Area)'!AX70/('Données brutes POS (Area)'!AX$66)*60))</f>
        <v>201.74734509781814</v>
      </c>
      <c r="AZ70" s="50">
        <f>IF($C70="LPC 11:0",('Données brutes POS (Area)'!AY70/('Données brutes POS (Area)'!AY$66)*60))</f>
        <v>156.16737807198768</v>
      </c>
      <c r="BA70" s="50">
        <f>IF($C70="LPC 11:0",('Données brutes POS (Area)'!AZ70/('Données brutes POS (Area)'!AZ$66)*60))</f>
        <v>140.5986096597901</v>
      </c>
      <c r="BB70" s="50">
        <f>IF($C70="LPC 11:0",('Données brutes POS (Area)'!BA70/('Données brutes POS (Area)'!BA$66)*60))</f>
        <v>196.98734504776806</v>
      </c>
      <c r="BC70" s="50">
        <f>IF($C70="LPC 11:0",('Données brutes POS (Area)'!BB70/('Données brutes POS (Area)'!BB$66)*60))</f>
        <v>185.59994929541199</v>
      </c>
      <c r="BD70" s="50">
        <f>IF($C70="LPC 11:0",('Données brutes POS (Area)'!BC70/('Données brutes POS (Area)'!BC$66)*60))</f>
        <v>163.48274490844142</v>
      </c>
      <c r="BE70" s="50">
        <f>IF($C70="LPC 11:0",('Données brutes POS (Area)'!BD70/('Données brutes POS (Area)'!BD$66)*60))</f>
        <v>155.53121940041939</v>
      </c>
      <c r="BF70" s="50">
        <f>IF($C70="LPC 11:0",('Données brutes POS (Area)'!BE70/('Données brutes POS (Area)'!BE$66)*60))</f>
        <v>85.748651158621968</v>
      </c>
      <c r="BG70" s="50">
        <f>IF($C70="LPC 11:0",('Données brutes POS (Area)'!BF70/('Données brutes POS (Area)'!BF$66)*60))</f>
        <v>81.69345548339669</v>
      </c>
      <c r="BH70" s="50">
        <f>IF($C70="LPC 11:0",('Données brutes POS (Area)'!BG70/('Données brutes POS (Area)'!BG$66)*60))</f>
        <v>131.84683758900741</v>
      </c>
      <c r="BI70" s="50">
        <f>IF($C70="LPC 11:0",('Données brutes POS (Area)'!BH70/('Données brutes POS (Area)'!BH$66)*60))</f>
        <v>108.12781404190707</v>
      </c>
      <c r="BJ70" s="50">
        <f>IF($C70="LPC 11:0",('Données brutes POS (Area)'!BI70/('Données brutes POS (Area)'!BI$66)*60))</f>
        <v>98.383169335557483</v>
      </c>
      <c r="BK70" s="50">
        <f>IF($C70="LPC 11:0",('Données brutes POS (Area)'!BJ70/('Données brutes POS (Area)'!BJ$66)*60))</f>
        <v>371.39041806580855</v>
      </c>
      <c r="BL70" s="50">
        <f>IF($C70="LPC 11:0",('Données brutes POS (Area)'!BK70/('Données brutes POS (Area)'!BK$66)*60))</f>
        <v>268.60926569045262</v>
      </c>
      <c r="BM70" s="50">
        <f>IF($C70="LPC 11:0",('Données brutes POS (Area)'!BL70/('Données brutes POS (Area)'!BL$66)*60))</f>
        <v>169.06409724212833</v>
      </c>
      <c r="BN70" s="50">
        <f>IF($C70="LPC 11:0",('Données brutes POS (Area)'!BM70/('Données brutes POS (Area)'!BM$66)*60))</f>
        <v>266.06478400730833</v>
      </c>
      <c r="BO70" s="50">
        <f>IF($C70="LPC 11:0",('Données brutes POS (Area)'!BN70/('Données brutes POS (Area)'!BN$66)*60))</f>
        <v>107.71316025258299</v>
      </c>
      <c r="BP70" s="50">
        <f>IF($C70="LPC 11:0",('Données brutes POS (Area)'!BO70/('Données brutes POS (Area)'!BO$66)*60))</f>
        <v>83.058796296552885</v>
      </c>
      <c r="BQ70" s="50">
        <f>IF($C70="LPC 11:0",('Données brutes POS (Area)'!BP70/('Données brutes POS (Area)'!BP$66)*60))</f>
        <v>104.83373029154873</v>
      </c>
    </row>
    <row r="71" spans="1:69" x14ac:dyDescent="0.25">
      <c r="A71" s="9" t="s">
        <v>44</v>
      </c>
      <c r="B71" s="15" t="s">
        <v>175</v>
      </c>
      <c r="C71" s="15" t="s">
        <v>43</v>
      </c>
      <c r="D71" s="49">
        <f>IF($C71="LPC 11:0",('Données brutes POS (Area)'!C71/('Données brutes POS (Area)'!C$66)*60))</f>
        <v>0.53753938201327545</v>
      </c>
      <c r="E71" s="49">
        <f>IF($C71="LPC 11:0",('Données brutes POS (Area)'!D71/('Données brutes POS (Area)'!D$66)*60))</f>
        <v>1.0346421127521275</v>
      </c>
      <c r="F71" s="49">
        <f>IF($C71="LPC 11:0",('Données brutes POS (Area)'!E71/('Données brutes POS (Area)'!E$66)*60))</f>
        <v>1.7031235833843201</v>
      </c>
      <c r="G71" s="49">
        <f>IF($C71="LPC 11:0",('Données brutes POS (Area)'!F71/('Données brutes POS (Area)'!F$66)*60))</f>
        <v>2.1065645772072639</v>
      </c>
      <c r="H71" s="49">
        <f>IF($C71="LPC 11:0",('Données brutes POS (Area)'!G71/('Données brutes POS (Area)'!G$66)*60))</f>
        <v>1.2639260331945619</v>
      </c>
      <c r="I71" s="49">
        <f>IF($C71="LPC 11:0",('Données brutes POS (Area)'!H71/('Données brutes POS (Area)'!H$66)*60))</f>
        <v>3.1871487166320076</v>
      </c>
      <c r="J71" s="49">
        <f>IF($C71="LPC 11:0",('Données brutes POS (Area)'!I71/('Données brutes POS (Area)'!I$66)*60))</f>
        <v>1.6684854194289072</v>
      </c>
      <c r="K71" s="49">
        <f>IF($C71="LPC 11:0",('Données brutes POS (Area)'!J71/('Données brutes POS (Area)'!J$66)*60))</f>
        <v>1.0479904133378284</v>
      </c>
      <c r="L71" s="49">
        <f>IF($C71="LPC 11:0",('Données brutes POS (Area)'!K71/('Données brutes POS (Area)'!K$66)*60))</f>
        <v>0.99354582109428391</v>
      </c>
      <c r="M71" s="49">
        <f>IF($C71="LPC 11:0",('Données brutes POS (Area)'!L71/('Données brutes POS (Area)'!L$66)*60))</f>
        <v>0.76540979677164644</v>
      </c>
      <c r="N71" s="49">
        <f>IF($C71="LPC 11:0",('Données brutes POS (Area)'!M71/('Données brutes POS (Area)'!M$66)*60))</f>
        <v>2.5419877181898149</v>
      </c>
      <c r="O71" s="49">
        <f>IF($C71="LPC 11:0",('Données brutes POS (Area)'!N71/('Données brutes POS (Area)'!N$66)*60))</f>
        <v>4.5797033937417311</v>
      </c>
      <c r="P71" s="49">
        <f>IF($C71="LPC 11:0",('Données brutes POS (Area)'!O71/('Données brutes POS (Area)'!O$66)*60))</f>
        <v>1.3402748242770444</v>
      </c>
      <c r="Q71" s="49">
        <f>IF($C71="LPC 11:0",('Données brutes POS (Area)'!P71/('Données brutes POS (Area)'!P$66)*60))</f>
        <v>0.55161666217827443</v>
      </c>
      <c r="R71" s="49">
        <f>IF($C71="LPC 11:0",('Données brutes POS (Area)'!Q71/('Données brutes POS (Area)'!Q$66)*60))</f>
        <v>2.1529515853435788</v>
      </c>
      <c r="S71" s="49">
        <f>IF($C71="LPC 11:0",('Données brutes POS (Area)'!R71/('Données brutes POS (Area)'!R$66)*60))</f>
        <v>0.76866926438034366</v>
      </c>
      <c r="T71" s="49">
        <f>IF($C71="LPC 11:0",('Données brutes POS (Area)'!S71/('Données brutes POS (Area)'!S$66)*60))</f>
        <v>1.5267009789625923</v>
      </c>
      <c r="U71" s="49">
        <f>IF($C71="LPC 11:0",('Données brutes POS (Area)'!T71/('Données brutes POS (Area)'!T$66)*60))</f>
        <v>1.4350644746546648</v>
      </c>
      <c r="V71" s="49">
        <f>IF($C71="LPC 11:0",('Données brutes POS (Area)'!U71/('Données brutes POS (Area)'!U$66)*60))</f>
        <v>5.1720655175781536</v>
      </c>
      <c r="W71" s="49">
        <f>IF($C71="LPC 11:0",('Données brutes POS (Area)'!V71/('Données brutes POS (Area)'!V$66)*60))</f>
        <v>2.4918102199390342</v>
      </c>
      <c r="X71" s="49">
        <f>IF($C71="LPC 11:0",('Données brutes POS (Area)'!W71/('Données brutes POS (Area)'!W$66)*60))</f>
        <v>3.1423069117055071</v>
      </c>
      <c r="Y71" s="49">
        <f>IF($C71="LPC 11:0",('Données brutes POS (Area)'!X71/('Données brutes POS (Area)'!X$66)*60))</f>
        <v>1.6809987347037063</v>
      </c>
      <c r="Z71" s="49">
        <f>IF($C71="LPC 11:0",('Données brutes POS (Area)'!Y71/('Données brutes POS (Area)'!Y$66)*60))</f>
        <v>1.8002349215267908</v>
      </c>
      <c r="AA71" s="49">
        <f>IF($C71="LPC 11:0",('Données brutes POS (Area)'!Z71/('Données brutes POS (Area)'!Z$66)*60))</f>
        <v>2.1418952720824902</v>
      </c>
      <c r="AB71" s="49">
        <f>IF($C71="LPC 11:0",('Données brutes POS (Area)'!AA71/('Données brutes POS (Area)'!AA$66)*60))</f>
        <v>1.2489970628931231</v>
      </c>
      <c r="AC71" s="49">
        <f>IF($C71="LPC 11:0",('Données brutes POS (Area)'!AB71/('Données brutes POS (Area)'!AB$66)*60))</f>
        <v>1.8200166410591623</v>
      </c>
      <c r="AD71" s="49">
        <f>IF($C71="LPC 11:0",('Données brutes POS (Area)'!AC71/('Données brutes POS (Area)'!AC$66)*60))</f>
        <v>1.2972332043377357</v>
      </c>
      <c r="AE71" s="49">
        <f>IF($C71="LPC 11:0",('Données brutes POS (Area)'!AD71/('Données brutes POS (Area)'!AD$66)*60))</f>
        <v>1.478019255261146</v>
      </c>
      <c r="AF71" s="49">
        <f>IF($C71="LPC 11:0",('Données brutes POS (Area)'!AE71/('Données brutes POS (Area)'!AE$66)*60))</f>
        <v>4.5261634564031423</v>
      </c>
      <c r="AG71" s="49">
        <f>IF($C71="LPC 11:0",('Données brutes POS (Area)'!AF71/('Données brutes POS (Area)'!AF$66)*60))</f>
        <v>2.4333727242443923</v>
      </c>
      <c r="AH71" s="49">
        <f>IF($C71="LPC 11:0",('Données brutes POS (Area)'!AG71/('Données brutes POS (Area)'!AG$66)*60))</f>
        <v>1.5692759668575804</v>
      </c>
      <c r="AI71" s="49">
        <f>IF($C71="LPC 11:0",('Données brutes POS (Area)'!AH71/('Données brutes POS (Area)'!AH$66)*60))</f>
        <v>3.7962788608435623</v>
      </c>
      <c r="AJ71" s="49">
        <f>IF($C71="LPC 11:0",('Données brutes POS (Area)'!AI71/('Données brutes POS (Area)'!AI$66)*60))</f>
        <v>2.2545598140975369</v>
      </c>
      <c r="AK71" s="49">
        <f>IF($C71="LPC 11:0",('Données brutes POS (Area)'!AJ71/('Données brutes POS (Area)'!AJ$66)*60))</f>
        <v>0.69507004857264276</v>
      </c>
      <c r="AL71" s="49">
        <f>IF($C71="LPC 11:0",('Données brutes POS (Area)'!AK71/('Données brutes POS (Area)'!AK$66)*60))</f>
        <v>0.48556537640996783</v>
      </c>
      <c r="AM71" s="49">
        <f>IF($C71="LPC 11:0",('Données brutes POS (Area)'!AL71/('Données brutes POS (Area)'!AL$66)*60))</f>
        <v>3.4977825174442474</v>
      </c>
      <c r="AN71" s="49">
        <f>IF($C71="LPC 11:0",('Données brutes POS (Area)'!AM71/('Données brutes POS (Area)'!AM$66)*60))</f>
        <v>1.3306616733824723</v>
      </c>
      <c r="AO71" s="49">
        <f>IF($C71="LPC 11:0",('Données brutes POS (Area)'!AN71/('Données brutes POS (Area)'!AN$66)*60))</f>
        <v>0.70840181642333555</v>
      </c>
      <c r="AP71" s="49">
        <f>IF($C71="LPC 11:0",('Données brutes POS (Area)'!AO71/('Données brutes POS (Area)'!AO$66)*60))</f>
        <v>4.8975800457565288</v>
      </c>
      <c r="AQ71" s="49">
        <f>IF($C71="LPC 11:0",('Données brutes POS (Area)'!AP71/('Données brutes POS (Area)'!AP$66)*60))</f>
        <v>4.6969176090621874</v>
      </c>
      <c r="AR71" s="49">
        <f>IF($C71="LPC 11:0",('Données brutes POS (Area)'!AQ71/('Données brutes POS (Area)'!AQ$66)*60))</f>
        <v>2.1164594873207734</v>
      </c>
      <c r="AS71" s="49">
        <f>IF($C71="LPC 11:0",('Données brutes POS (Area)'!AR71/('Données brutes POS (Area)'!AR$66)*60))</f>
        <v>5.3683973483522376</v>
      </c>
      <c r="AT71" s="49">
        <f>IF($C71="LPC 11:0",('Données brutes POS (Area)'!AS71/('Données brutes POS (Area)'!AS$66)*60))</f>
        <v>1.8399160450379508</v>
      </c>
      <c r="AU71" s="49">
        <f>IF($C71="LPC 11:0",('Données brutes POS (Area)'!AT71/('Données brutes POS (Area)'!AT$66)*60))</f>
        <v>2.3793345243804023</v>
      </c>
      <c r="AV71" s="49">
        <f>IF($C71="LPC 11:0",('Données brutes POS (Area)'!AU71/('Données brutes POS (Area)'!AU$66)*60))</f>
        <v>6.5918201671972687</v>
      </c>
      <c r="AW71" s="49">
        <f>IF($C71="LPC 11:0",('Données brutes POS (Area)'!AV71/('Données brutes POS (Area)'!AV$66)*60))</f>
        <v>3.5191972489178873</v>
      </c>
      <c r="AX71" s="49">
        <f>IF($C71="LPC 11:0",('Données brutes POS (Area)'!AW71/('Données brutes POS (Area)'!AW$66)*60))</f>
        <v>10.132397750173464</v>
      </c>
      <c r="AY71" s="49">
        <f>IF($C71="LPC 11:0",('Données brutes POS (Area)'!AX71/('Données brutes POS (Area)'!AX$66)*60))</f>
        <v>8.0294520911005041</v>
      </c>
      <c r="AZ71" s="49">
        <f>IF($C71="LPC 11:0",('Données brutes POS (Area)'!AY71/('Données brutes POS (Area)'!AY$66)*60))</f>
        <v>2.7722438781183327</v>
      </c>
      <c r="BA71" s="49">
        <f>IF($C71="LPC 11:0",('Données brutes POS (Area)'!AZ71/('Données brutes POS (Area)'!AZ$66)*60))</f>
        <v>2.0218473509535904</v>
      </c>
      <c r="BB71" s="49">
        <f>IF($C71="LPC 11:0",('Données brutes POS (Area)'!BA71/('Données brutes POS (Area)'!BA$66)*60))</f>
        <v>2.0863813842683268</v>
      </c>
      <c r="BC71" s="49">
        <f>IF($C71="LPC 11:0",('Données brutes POS (Area)'!BB71/('Données brutes POS (Area)'!BB$66)*60))</f>
        <v>4.2299378374950285</v>
      </c>
      <c r="BD71" s="49">
        <f>IF($C71="LPC 11:0",('Données brutes POS (Area)'!BC71/('Données brutes POS (Area)'!BC$66)*60))</f>
        <v>4.898039575428796</v>
      </c>
      <c r="BE71" s="49">
        <f>IF($C71="LPC 11:0",('Données brutes POS (Area)'!BD71/('Données brutes POS (Area)'!BD$66)*60))</f>
        <v>5.8900745681635609</v>
      </c>
      <c r="BF71" s="49">
        <f>IF($C71="LPC 11:0",('Données brutes POS (Area)'!BE71/('Données brutes POS (Area)'!BE$66)*60))</f>
        <v>1.9748011906714411</v>
      </c>
      <c r="BG71" s="49">
        <f>IF($C71="LPC 11:0",('Données brutes POS (Area)'!BF71/('Données brutes POS (Area)'!BF$66)*60))</f>
        <v>2.0728227490811686</v>
      </c>
      <c r="BH71" s="49">
        <f>IF($C71="LPC 11:0",('Données brutes POS (Area)'!BG71/('Données brutes POS (Area)'!BG$66)*60))</f>
        <v>3.9385096915728308</v>
      </c>
      <c r="BI71" s="49">
        <f>IF($C71="LPC 11:0",('Données brutes POS (Area)'!BH71/('Données brutes POS (Area)'!BH$66)*60))</f>
        <v>1.2295691641303006</v>
      </c>
      <c r="BJ71" s="49">
        <f>IF($C71="LPC 11:0",('Données brutes POS (Area)'!BI71/('Données brutes POS (Area)'!BI$66)*60))</f>
        <v>2.5384904377661153</v>
      </c>
      <c r="BK71" s="49">
        <f>IF($C71="LPC 11:0",('Données brutes POS (Area)'!BJ71/('Données brutes POS (Area)'!BJ$66)*60))</f>
        <v>11.768571956121148</v>
      </c>
      <c r="BL71" s="49">
        <f>IF($C71="LPC 11:0",('Données brutes POS (Area)'!BK71/('Données brutes POS (Area)'!BK$66)*60))</f>
        <v>10.982068179972991</v>
      </c>
      <c r="BM71" s="49">
        <f>IF($C71="LPC 11:0",('Données brutes POS (Area)'!BL71/('Données brutes POS (Area)'!BL$66)*60))</f>
        <v>4.0578499527403658</v>
      </c>
      <c r="BN71" s="49">
        <f>IF($C71="LPC 11:0",('Données brutes POS (Area)'!BM71/('Données brutes POS (Area)'!BM$66)*60))</f>
        <v>11.155374472335364</v>
      </c>
      <c r="BO71" s="49">
        <f>IF($C71="LPC 11:0",('Données brutes POS (Area)'!BN71/('Données brutes POS (Area)'!BN$66)*60))</f>
        <v>1.5647921459927241</v>
      </c>
      <c r="BP71" s="49">
        <f>IF($C71="LPC 11:0",('Données brutes POS (Area)'!BO71/('Données brutes POS (Area)'!BO$66)*60))</f>
        <v>1.4717683578909877</v>
      </c>
      <c r="BQ71" s="49">
        <f>IF($C71="LPC 11:0",('Données brutes POS (Area)'!BP71/('Données brutes POS (Area)'!BP$66)*60))</f>
        <v>2.0880747637984585</v>
      </c>
    </row>
    <row r="72" spans="1:69" x14ac:dyDescent="0.25">
      <c r="A72" s="11" t="s">
        <v>44</v>
      </c>
      <c r="B72" s="16" t="s">
        <v>176</v>
      </c>
      <c r="C72" s="16" t="s">
        <v>43</v>
      </c>
      <c r="D72" s="50">
        <f>IF($C72="LPC 11:0",('Données brutes POS (Area)'!C72/('Données brutes POS (Area)'!C$66)*60))</f>
        <v>0.5575967155365964</v>
      </c>
      <c r="E72" s="50">
        <f>IF($C72="LPC 11:0",('Données brutes POS (Area)'!D72/('Données brutes POS (Area)'!D$66)*60))</f>
        <v>0.72669128696926455</v>
      </c>
      <c r="F72" s="50">
        <f>IF($C72="LPC 11:0",('Données brutes POS (Area)'!E72/('Données brutes POS (Area)'!E$66)*60))</f>
        <v>1.5138207431634827</v>
      </c>
      <c r="G72" s="50">
        <f>IF($C72="LPC 11:0",('Données brutes POS (Area)'!F72/('Données brutes POS (Area)'!F$66)*60))</f>
        <v>1.2358087805717639</v>
      </c>
      <c r="H72" s="50">
        <f>IF($C72="LPC 11:0",('Données brutes POS (Area)'!G72/('Données brutes POS (Area)'!G$66)*60))</f>
        <v>0.85617026385163808</v>
      </c>
      <c r="I72" s="50">
        <f>IF($C72="LPC 11:0",('Données brutes POS (Area)'!H72/('Données brutes POS (Area)'!H$66)*60))</f>
        <v>1.432680810972127</v>
      </c>
      <c r="J72" s="50">
        <f>IF($C72="LPC 11:0",('Données brutes POS (Area)'!I72/('Données brutes POS (Area)'!I$66)*60))</f>
        <v>0.94238953404110859</v>
      </c>
      <c r="K72" s="50">
        <f>IF($C72="LPC 11:0",('Données brutes POS (Area)'!J72/('Données brutes POS (Area)'!J$66)*60))</f>
        <v>0.78025425219255307</v>
      </c>
      <c r="L72" s="50">
        <f>IF($C72="LPC 11:0",('Données brutes POS (Area)'!K72/('Données brutes POS (Area)'!K$66)*60))</f>
        <v>0.71475042306288006</v>
      </c>
      <c r="M72" s="50">
        <f>IF($C72="LPC 11:0",('Données brutes POS (Area)'!L72/('Données brutes POS (Area)'!L$66)*60))</f>
        <v>0.47803868169575903</v>
      </c>
      <c r="N72" s="50">
        <f>IF($C72="LPC 11:0",('Données brutes POS (Area)'!M72/('Données brutes POS (Area)'!M$66)*60))</f>
        <v>1.2030818606877334</v>
      </c>
      <c r="O72" s="50">
        <f>IF($C72="LPC 11:0",('Données brutes POS (Area)'!N72/('Données brutes POS (Area)'!N$66)*60))</f>
        <v>2.65287898833882</v>
      </c>
      <c r="P72" s="50">
        <f>IF($C72="LPC 11:0",('Données brutes POS (Area)'!O72/('Données brutes POS (Area)'!O$66)*60))</f>
        <v>1.0635495101112786</v>
      </c>
      <c r="Q72" s="50">
        <f>IF($C72="LPC 11:0",('Données brutes POS (Area)'!P72/('Données brutes POS (Area)'!P$66)*60))</f>
        <v>0.65116179713959066</v>
      </c>
      <c r="R72" s="50">
        <f>IF($C72="LPC 11:0",('Données brutes POS (Area)'!Q72/('Données brutes POS (Area)'!Q$66)*60))</f>
        <v>0.95896572620939036</v>
      </c>
      <c r="S72" s="50">
        <f>IF($C72="LPC 11:0",('Données brutes POS (Area)'!R72/('Données brutes POS (Area)'!R$66)*60))</f>
        <v>0.88354335170583331</v>
      </c>
      <c r="T72" s="50">
        <f>IF($C72="LPC 11:0",('Données brutes POS (Area)'!S72/('Données brutes POS (Area)'!S$66)*60))</f>
        <v>1.7121418093618572</v>
      </c>
      <c r="U72" s="50">
        <f>IF($C72="LPC 11:0",('Données brutes POS (Area)'!T72/('Données brutes POS (Area)'!T$66)*60))</f>
        <v>0.92353137885702352</v>
      </c>
      <c r="V72" s="50">
        <f>IF($C72="LPC 11:0",('Données brutes POS (Area)'!U72/('Données brutes POS (Area)'!U$66)*60))</f>
        <v>3.6039777022434301</v>
      </c>
      <c r="W72" s="50">
        <f>IF($C72="LPC 11:0",('Données brutes POS (Area)'!V72/('Données brutes POS (Area)'!V$66)*60))</f>
        <v>1.3540816320586613</v>
      </c>
      <c r="X72" s="50">
        <f>IF($C72="LPC 11:0",('Données brutes POS (Area)'!W72/('Données brutes POS (Area)'!W$66)*60))</f>
        <v>2.3997811137943743</v>
      </c>
      <c r="Y72" s="50">
        <f>IF($C72="LPC 11:0",('Données brutes POS (Area)'!X72/('Données brutes POS (Area)'!X$66)*60))</f>
        <v>1.6377447483988228</v>
      </c>
      <c r="Z72" s="50">
        <f>IF($C72="LPC 11:0",('Données brutes POS (Area)'!Y72/('Données brutes POS (Area)'!Y$66)*60))</f>
        <v>1.5539830950919875</v>
      </c>
      <c r="AA72" s="50">
        <f>IF($C72="LPC 11:0",('Données brutes POS (Area)'!Z72/('Données brutes POS (Area)'!Z$66)*60))</f>
        <v>2.1134752227311151</v>
      </c>
      <c r="AB72" s="50">
        <f>IF($C72="LPC 11:0",('Données brutes POS (Area)'!AA72/('Données brutes POS (Area)'!AA$66)*60))</f>
        <v>0.89786708382997038</v>
      </c>
      <c r="AC72" s="50">
        <f>IF($C72="LPC 11:0",('Données brutes POS (Area)'!AB72/('Données brutes POS (Area)'!AB$66)*60))</f>
        <v>0.9879362402597105</v>
      </c>
      <c r="AD72" s="50">
        <f>IF($C72="LPC 11:0",('Données brutes POS (Area)'!AC72/('Données brutes POS (Area)'!AC$66)*60))</f>
        <v>1.0365834969560555</v>
      </c>
      <c r="AE72" s="50">
        <f>IF($C72="LPC 11:0",('Données brutes POS (Area)'!AD72/('Données brutes POS (Area)'!AD$66)*60))</f>
        <v>1.1020744522031505</v>
      </c>
      <c r="AF72" s="50">
        <f>IF($C72="LPC 11:0",('Données brutes POS (Area)'!AE72/('Données brutes POS (Area)'!AE$66)*60))</f>
        <v>2.9801092223845314</v>
      </c>
      <c r="AG72" s="50">
        <f>IF($C72="LPC 11:0",('Données brutes POS (Area)'!AF72/('Données brutes POS (Area)'!AF$66)*60))</f>
        <v>1.4271588855659916</v>
      </c>
      <c r="AH72" s="50">
        <f>IF($C72="LPC 11:0",('Données brutes POS (Area)'!AG72/('Données brutes POS (Area)'!AG$66)*60))</f>
        <v>1.3364871316490554</v>
      </c>
      <c r="AI72" s="50">
        <f>IF($C72="LPC 11:0",('Données brutes POS (Area)'!AH72/('Données brutes POS (Area)'!AH$66)*60))</f>
        <v>3.2581824607566161</v>
      </c>
      <c r="AJ72" s="50">
        <f>IF($C72="LPC 11:0",('Données brutes POS (Area)'!AI72/('Données brutes POS (Area)'!AI$66)*60))</f>
        <v>3.1287230644537498</v>
      </c>
      <c r="AK72" s="50">
        <f>IF($C72="LPC 11:0",('Données brutes POS (Area)'!AJ72/('Données brutes POS (Area)'!AJ$66)*60))</f>
        <v>0.68911106909622355</v>
      </c>
      <c r="AL72" s="50">
        <f>IF($C72="LPC 11:0",('Données brutes POS (Area)'!AK72/('Données brutes POS (Area)'!AK$66)*60))</f>
        <v>0.81391304338221182</v>
      </c>
      <c r="AM72" s="50">
        <f>IF($C72="LPC 11:0",('Données brutes POS (Area)'!AL72/('Données brutes POS (Area)'!AL$66)*60))</f>
        <v>1.1766207197356233</v>
      </c>
      <c r="AN72" s="50">
        <f>IF($C72="LPC 11:0",('Données brutes POS (Area)'!AM72/('Données brutes POS (Area)'!AM$66)*60))</f>
        <v>1.5033757095631286</v>
      </c>
      <c r="AO72" s="50">
        <f>IF($C72="LPC 11:0",('Données brutes POS (Area)'!AN72/('Données brutes POS (Area)'!AN$66)*60))</f>
        <v>0.65043341430077051</v>
      </c>
      <c r="AP72" s="50">
        <f>IF($C72="LPC 11:0",('Données brutes POS (Area)'!AO72/('Données brutes POS (Area)'!AO$66)*60))</f>
        <v>3.2877730241960723</v>
      </c>
      <c r="AQ72" s="50">
        <f>IF($C72="LPC 11:0",('Données brutes POS (Area)'!AP72/('Données brutes POS (Area)'!AP$66)*60))</f>
        <v>1.7518521536833271</v>
      </c>
      <c r="AR72" s="50">
        <f>IF($C72="LPC 11:0",('Données brutes POS (Area)'!AQ72/('Données brutes POS (Area)'!AQ$66)*60))</f>
        <v>1.4970900904111817</v>
      </c>
      <c r="AS72" s="50">
        <f>IF($C72="LPC 11:0",('Données brutes POS (Area)'!AR72/('Données brutes POS (Area)'!AR$66)*60))</f>
        <v>2.4096328000810909</v>
      </c>
      <c r="AT72" s="50">
        <f>IF($C72="LPC 11:0",('Données brutes POS (Area)'!AS72/('Données brutes POS (Area)'!AS$66)*60))</f>
        <v>1.3003927036350842</v>
      </c>
      <c r="AU72" s="50">
        <f>IF($C72="LPC 11:0",('Données brutes POS (Area)'!AT72/('Données brutes POS (Area)'!AT$66)*60))</f>
        <v>1.9794785733695348</v>
      </c>
      <c r="AV72" s="50">
        <f>IF($C72="LPC 11:0",('Données brutes POS (Area)'!AU72/('Données brutes POS (Area)'!AU$66)*60))</f>
        <v>3.0794877472790216</v>
      </c>
      <c r="AW72" s="50">
        <f>IF($C72="LPC 11:0",('Données brutes POS (Area)'!AV72/('Données brutes POS (Area)'!AV$66)*60))</f>
        <v>2.2748448902319351</v>
      </c>
      <c r="AX72" s="50">
        <f>IF($C72="LPC 11:0",('Données brutes POS (Area)'!AW72/('Données brutes POS (Area)'!AW$66)*60))</f>
        <v>2.3030268569724845</v>
      </c>
      <c r="AY72" s="50">
        <f>IF($C72="LPC 11:0",('Données brutes POS (Area)'!AX72/('Données brutes POS (Area)'!AX$66)*60))</f>
        <v>1.7875187282763489</v>
      </c>
      <c r="AZ72" s="50">
        <f>IF($C72="LPC 11:0",('Données brutes POS (Area)'!AY72/('Données brutes POS (Area)'!AY$66)*60))</f>
        <v>1.7865654366317134</v>
      </c>
      <c r="BA72" s="50">
        <f>IF($C72="LPC 11:0",('Données brutes POS (Area)'!AZ72/('Données brutes POS (Area)'!AZ$66)*60))</f>
        <v>1.7616749050138594</v>
      </c>
      <c r="BB72" s="50">
        <f>IF($C72="LPC 11:0",('Données brutes POS (Area)'!BA72/('Données brutes POS (Area)'!BA$66)*60))</f>
        <v>2.994849209957239</v>
      </c>
      <c r="BC72" s="50">
        <f>IF($C72="LPC 11:0",('Données brutes POS (Area)'!BB72/('Données brutes POS (Area)'!BB$66)*60))</f>
        <v>3.5741052503015638</v>
      </c>
      <c r="BD72" s="50">
        <f>IF($C72="LPC 11:0",('Données brutes POS (Area)'!BC72/('Données brutes POS (Area)'!BC$66)*60))</f>
        <v>2.0347728223809209</v>
      </c>
      <c r="BE72" s="50">
        <f>IF($C72="LPC 11:0",('Données brutes POS (Area)'!BD72/('Données brutes POS (Area)'!BD$66)*60))</f>
        <v>2.5219757709019857</v>
      </c>
      <c r="BF72" s="50">
        <f>IF($C72="LPC 11:0",('Données brutes POS (Area)'!BE72/('Données brutes POS (Area)'!BE$66)*60))</f>
        <v>1.0407176211781421</v>
      </c>
      <c r="BG72" s="50">
        <f>IF($C72="LPC 11:0",('Données brutes POS (Area)'!BF72/('Données brutes POS (Area)'!BF$66)*60))</f>
        <v>0.90593542968909124</v>
      </c>
      <c r="BH72" s="50">
        <f>IF($C72="LPC 11:0",('Données brutes POS (Area)'!BG72/('Données brutes POS (Area)'!BG$66)*60))</f>
        <v>2.283809882189086</v>
      </c>
      <c r="BI72" s="50">
        <f>IF($C72="LPC 11:0",('Données brutes POS (Area)'!BH72/('Données brutes POS (Area)'!BH$66)*60))</f>
        <v>0.99220432558102534</v>
      </c>
      <c r="BJ72" s="50">
        <f>IF($C72="LPC 11:0",('Données brutes POS (Area)'!BI72/('Données brutes POS (Area)'!BI$66)*60))</f>
        <v>1.3491190288337929</v>
      </c>
      <c r="BK72" s="50">
        <f>IF($C72="LPC 11:0",('Données brutes POS (Area)'!BJ72/('Données brutes POS (Area)'!BJ$66)*60))</f>
        <v>8.0590083046138776</v>
      </c>
      <c r="BL72" s="50">
        <f>IF($C72="LPC 11:0",('Données brutes POS (Area)'!BK72/('Données brutes POS (Area)'!BK$66)*60))</f>
        <v>4.9597989474977089</v>
      </c>
      <c r="BM72" s="50">
        <f>IF($C72="LPC 11:0",('Données brutes POS (Area)'!BL72/('Données brutes POS (Area)'!BL$66)*60))</f>
        <v>1.5092093848003172</v>
      </c>
      <c r="BN72" s="50">
        <f>IF($C72="LPC 11:0",('Données brutes POS (Area)'!BM72/('Données brutes POS (Area)'!BM$66)*60))</f>
        <v>3.4351273295231124</v>
      </c>
      <c r="BO72" s="50">
        <f>IF($C72="LPC 11:0",('Données brutes POS (Area)'!BN72/('Données brutes POS (Area)'!BN$66)*60))</f>
        <v>2.0782839244183444</v>
      </c>
      <c r="BP72" s="50">
        <f>IF($C72="LPC 11:0",('Données brutes POS (Area)'!BO72/('Données brutes POS (Area)'!BO$66)*60))</f>
        <v>0.91250538639172019</v>
      </c>
      <c r="BQ72" s="50">
        <f>IF($C72="LPC 11:0",('Données brutes POS (Area)'!BP72/('Données brutes POS (Area)'!BP$66)*60))</f>
        <v>1.8909905585958959</v>
      </c>
    </row>
    <row r="73" spans="1:69" x14ac:dyDescent="0.25">
      <c r="A73" s="9" t="s">
        <v>44</v>
      </c>
      <c r="B73" s="15" t="s">
        <v>177</v>
      </c>
      <c r="C73" s="15" t="s">
        <v>43</v>
      </c>
      <c r="D73" s="49">
        <f>IF($C73="LPC 11:0",('Données brutes POS (Area)'!C73/('Données brutes POS (Area)'!C$66)*60))</f>
        <v>13.122821161469114</v>
      </c>
      <c r="E73" s="49">
        <f>IF($C73="LPC 11:0",('Données brutes POS (Area)'!D73/('Données brutes POS (Area)'!D$66)*60))</f>
        <v>19.714081772874863</v>
      </c>
      <c r="F73" s="49">
        <f>IF($C73="LPC 11:0",('Données brutes POS (Area)'!E73/('Données brutes POS (Area)'!E$66)*60))</f>
        <v>29.384015679012986</v>
      </c>
      <c r="G73" s="49">
        <f>IF($C73="LPC 11:0",('Données brutes POS (Area)'!F73/('Données brutes POS (Area)'!F$66)*60))</f>
        <v>29.491917148671682</v>
      </c>
      <c r="H73" s="49">
        <f>IF($C73="LPC 11:0",('Données brutes POS (Area)'!G73/('Données brutes POS (Area)'!G$66)*60))</f>
        <v>17.662272696583223</v>
      </c>
      <c r="I73" s="49">
        <f>IF($C73="LPC 11:0",('Données brutes POS (Area)'!H73/('Données brutes POS (Area)'!H$66)*60))</f>
        <v>38.320574997076655</v>
      </c>
      <c r="J73" s="49">
        <f>IF($C73="LPC 11:0",('Données brutes POS (Area)'!I73/('Données brutes POS (Area)'!I$66)*60))</f>
        <v>20.52551418822403</v>
      </c>
      <c r="K73" s="49">
        <f>IF($C73="LPC 11:0",('Données brutes POS (Area)'!J73/('Données brutes POS (Area)'!J$66)*60))</f>
        <v>20.878800579311459</v>
      </c>
      <c r="L73" s="49">
        <f>IF($C73="LPC 11:0",('Données brutes POS (Area)'!K73/('Données brutes POS (Area)'!K$66)*60))</f>
        <v>20.834758195039743</v>
      </c>
      <c r="M73" s="49">
        <f>IF($C73="LPC 11:0",('Données brutes POS (Area)'!L73/('Données brutes POS (Area)'!L$66)*60))</f>
        <v>10.941355098688199</v>
      </c>
      <c r="N73" s="49">
        <f>IF($C73="LPC 11:0",('Données brutes POS (Area)'!M73/('Données brutes POS (Area)'!M$66)*60))</f>
        <v>25.184844346747177</v>
      </c>
      <c r="O73" s="49">
        <f>IF($C73="LPC 11:0",('Données brutes POS (Area)'!N73/('Données brutes POS (Area)'!N$66)*60))</f>
        <v>40.508296975477677</v>
      </c>
      <c r="P73" s="49">
        <f>IF($C73="LPC 11:0",('Données brutes POS (Area)'!O73/('Données brutes POS (Area)'!O$66)*60))</f>
        <v>30.300458246065208</v>
      </c>
      <c r="Q73" s="49">
        <f>IF($C73="LPC 11:0",('Données brutes POS (Area)'!P73/('Données brutes POS (Area)'!P$66)*60))</f>
        <v>15.420234222778243</v>
      </c>
      <c r="R73" s="49">
        <f>IF($C73="LPC 11:0",('Données brutes POS (Area)'!Q73/('Données brutes POS (Area)'!Q$66)*60))</f>
        <v>25.664355463043641</v>
      </c>
      <c r="S73" s="49">
        <f>IF($C73="LPC 11:0",('Données brutes POS (Area)'!R73/('Données brutes POS (Area)'!R$66)*60))</f>
        <v>46.723315762978885</v>
      </c>
      <c r="T73" s="49">
        <f>IF($C73="LPC 11:0",('Données brutes POS (Area)'!S73/('Données brutes POS (Area)'!S$66)*60))</f>
        <v>37.624747918318498</v>
      </c>
      <c r="U73" s="49">
        <f>IF($C73="LPC 11:0",('Données brutes POS (Area)'!T73/('Données brutes POS (Area)'!T$66)*60))</f>
        <v>20.770194031872581</v>
      </c>
      <c r="V73" s="49">
        <f>IF($C73="LPC 11:0",('Données brutes POS (Area)'!U73/('Données brutes POS (Area)'!U$66)*60))</f>
        <v>68.361318378929653</v>
      </c>
      <c r="W73" s="49">
        <f>IF($C73="LPC 11:0",('Données brutes POS (Area)'!V73/('Données brutes POS (Area)'!V$66)*60))</f>
        <v>39.854402491287082</v>
      </c>
      <c r="X73" s="49">
        <f>IF($C73="LPC 11:0",('Données brutes POS (Area)'!W73/('Données brutes POS (Area)'!W$66)*60))</f>
        <v>50.717304648261532</v>
      </c>
      <c r="Y73" s="49">
        <f>IF($C73="LPC 11:0",('Données brutes POS (Area)'!X73/('Données brutes POS (Area)'!X$66)*60))</f>
        <v>35.059283014116787</v>
      </c>
      <c r="Z73" s="49">
        <f>IF($C73="LPC 11:0",('Données brutes POS (Area)'!Y73/('Données brutes POS (Area)'!Y$66)*60))</f>
        <v>41.530934211867887</v>
      </c>
      <c r="AA73" s="49">
        <f>IF($C73="LPC 11:0",('Données brutes POS (Area)'!Z73/('Données brutes POS (Area)'!Z$66)*60))</f>
        <v>40.803752530269392</v>
      </c>
      <c r="AB73" s="49">
        <f>IF($C73="LPC 11:0",('Données brutes POS (Area)'!AA73/('Données brutes POS (Area)'!AA$66)*60))</f>
        <v>31.441912298391799</v>
      </c>
      <c r="AC73" s="49">
        <f>IF($C73="LPC 11:0",('Données brutes POS (Area)'!AB73/('Données brutes POS (Area)'!AB$66)*60))</f>
        <v>31.284463888836157</v>
      </c>
      <c r="AD73" s="49">
        <f>IF($C73="LPC 11:0",('Données brutes POS (Area)'!AC73/('Données brutes POS (Area)'!AC$66)*60))</f>
        <v>21.728366016762831</v>
      </c>
      <c r="AE73" s="49">
        <f>IF($C73="LPC 11:0",('Données brutes POS (Area)'!AD73/('Données brutes POS (Area)'!AD$66)*60))</f>
        <v>46.847138265544736</v>
      </c>
      <c r="AF73" s="49">
        <f>IF($C73="LPC 11:0",('Données brutes POS (Area)'!AE73/('Données brutes POS (Area)'!AE$66)*60))</f>
        <v>56.127103649022942</v>
      </c>
      <c r="AG73" s="49">
        <f>IF($C73="LPC 11:0",('Données brutes POS (Area)'!AF73/('Données brutes POS (Area)'!AF$66)*60))</f>
        <v>28.229200166000119</v>
      </c>
      <c r="AH73" s="49">
        <f>IF($C73="LPC 11:0",('Données brutes POS (Area)'!AG73/('Données brutes POS (Area)'!AG$66)*60))</f>
        <v>37.766690401896653</v>
      </c>
      <c r="AI73" s="49">
        <f>IF($C73="LPC 11:0",('Données brutes POS (Area)'!AH73/('Données brutes POS (Area)'!AH$66)*60))</f>
        <v>70.359958553788616</v>
      </c>
      <c r="AJ73" s="49">
        <f>IF($C73="LPC 11:0",('Données brutes POS (Area)'!AI73/('Données brutes POS (Area)'!AI$66)*60))</f>
        <v>61.206485372169766</v>
      </c>
      <c r="AK73" s="49">
        <f>IF($C73="LPC 11:0",('Données brutes POS (Area)'!AJ73/('Données brutes POS (Area)'!AJ$66)*60))</f>
        <v>20.024144954567177</v>
      </c>
      <c r="AL73" s="49">
        <f>IF($C73="LPC 11:0",('Données brutes POS (Area)'!AK73/('Données brutes POS (Area)'!AK$66)*60))</f>
        <v>23.490369618285644</v>
      </c>
      <c r="AM73" s="49">
        <f>IF($C73="LPC 11:0",('Données brutes POS (Area)'!AL73/('Données brutes POS (Area)'!AL$66)*60))</f>
        <v>31.359174827657061</v>
      </c>
      <c r="AN73" s="49">
        <f>IF($C73="LPC 11:0",('Données brutes POS (Area)'!AM73/('Données brutes POS (Area)'!AM$66)*60))</f>
        <v>41.446002737816443</v>
      </c>
      <c r="AO73" s="49">
        <f>IF($C73="LPC 11:0",('Données brutes POS (Area)'!AN73/('Données brutes POS (Area)'!AN$66)*60))</f>
        <v>18.351949258603135</v>
      </c>
      <c r="AP73" s="49">
        <f>IF($C73="LPC 11:0",('Données brutes POS (Area)'!AO73/('Données brutes POS (Area)'!AO$66)*60))</f>
        <v>52.789907807328873</v>
      </c>
      <c r="AQ73" s="49">
        <f>IF($C73="LPC 11:0",('Données brutes POS (Area)'!AP73/('Données brutes POS (Area)'!AP$66)*60))</f>
        <v>42.68316844543574</v>
      </c>
      <c r="AR73" s="49">
        <f>IF($C73="LPC 11:0",('Données brutes POS (Area)'!AQ73/('Données brutes POS (Area)'!AQ$66)*60))</f>
        <v>49.286521195509302</v>
      </c>
      <c r="AS73" s="49">
        <f>IF($C73="LPC 11:0",('Données brutes POS (Area)'!AR73/('Données brutes POS (Area)'!AR$66)*60))</f>
        <v>63.615759216750945</v>
      </c>
      <c r="AT73" s="49">
        <f>IF($C73="LPC 11:0",('Données brutes POS (Area)'!AS73/('Données brutes POS (Area)'!AS$66)*60))</f>
        <v>47.595566833093841</v>
      </c>
      <c r="AU73" s="49">
        <f>IF($C73="LPC 11:0",('Données brutes POS (Area)'!AT73/('Données brutes POS (Area)'!AT$66)*60))</f>
        <v>41.279428044370803</v>
      </c>
      <c r="AV73" s="49">
        <f>IF($C73="LPC 11:0",('Données brutes POS (Area)'!AU73/('Données brutes POS (Area)'!AU$66)*60))</f>
        <v>52.314522157775862</v>
      </c>
      <c r="AW73" s="49">
        <f>IF($C73="LPC 11:0",('Données brutes POS (Area)'!AV73/('Données brutes POS (Area)'!AV$66)*60))</f>
        <v>44.06657885592125</v>
      </c>
      <c r="AX73" s="49">
        <f>IF($C73="LPC 11:0",('Données brutes POS (Area)'!AW73/('Données brutes POS (Area)'!AW$66)*60))</f>
        <v>28.525648227046435</v>
      </c>
      <c r="AY73" s="49">
        <f>IF($C73="LPC 11:0",('Données brutes POS (Area)'!AX73/('Données brutes POS (Area)'!AX$66)*60))</f>
        <v>61.51446057317257</v>
      </c>
      <c r="AZ73" s="49">
        <f>IF($C73="LPC 11:0",('Données brutes POS (Area)'!AY73/('Données brutes POS (Area)'!AY$66)*60))</f>
        <v>40.838090191612316</v>
      </c>
      <c r="BA73" s="49">
        <f>IF($C73="LPC 11:0",('Données brutes POS (Area)'!AZ73/('Données brutes POS (Area)'!AZ$66)*60))</f>
        <v>40.063789252996678</v>
      </c>
      <c r="BB73" s="49">
        <f>IF($C73="LPC 11:0",('Données brutes POS (Area)'!BA73/('Données brutes POS (Area)'!BA$66)*60))</f>
        <v>47.057928372797804</v>
      </c>
      <c r="BC73" s="49">
        <f>IF($C73="LPC 11:0",('Données brutes POS (Area)'!BB73/('Données brutes POS (Area)'!BB$66)*60))</f>
        <v>60.848943893351183</v>
      </c>
      <c r="BD73" s="49">
        <f>IF($C73="LPC 11:0",('Données brutes POS (Area)'!BC73/('Données brutes POS (Area)'!BC$66)*60))</f>
        <v>49.603959700410066</v>
      </c>
      <c r="BE73" s="49">
        <f>IF($C73="LPC 11:0",('Données brutes POS (Area)'!BD73/('Données brutes POS (Area)'!BD$66)*60))</f>
        <v>43.269232168854366</v>
      </c>
      <c r="BF73" s="49">
        <f>IF($C73="LPC 11:0",('Données brutes POS (Area)'!BE73/('Données brutes POS (Area)'!BE$66)*60))</f>
        <v>21.892710447115817</v>
      </c>
      <c r="BG73" s="49">
        <f>IF($C73="LPC 11:0",('Données brutes POS (Area)'!BF73/('Données brutes POS (Area)'!BF$66)*60))</f>
        <v>24.921213533234098</v>
      </c>
      <c r="BH73" s="49">
        <f>IF($C73="LPC 11:0",('Données brutes POS (Area)'!BG73/('Données brutes POS (Area)'!BG$66)*60))</f>
        <v>35.795825221060888</v>
      </c>
      <c r="BI73" s="49">
        <f>IF($C73="LPC 11:0",('Données brutes POS (Area)'!BH73/('Données brutes POS (Area)'!BH$66)*60))</f>
        <v>35.666614650775855</v>
      </c>
      <c r="BJ73" s="49">
        <f>IF($C73="LPC 11:0",('Données brutes POS (Area)'!BI73/('Données brutes POS (Area)'!BI$66)*60))</f>
        <v>29.311521597122237</v>
      </c>
      <c r="BK73" s="49">
        <f>IF($C73="LPC 11:0",('Données brutes POS (Area)'!BJ73/('Données brutes POS (Area)'!BJ$66)*60))</f>
        <v>138.51249820506291</v>
      </c>
      <c r="BL73" s="49">
        <f>IF($C73="LPC 11:0",('Données brutes POS (Area)'!BK73/('Données brutes POS (Area)'!BK$66)*60))</f>
        <v>55.974716389177004</v>
      </c>
      <c r="BM73" s="49">
        <f>IF($C73="LPC 11:0",('Données brutes POS (Area)'!BL73/('Données brutes POS (Area)'!BL$66)*60))</f>
        <v>49.700886251064794</v>
      </c>
      <c r="BN73" s="49">
        <f>IF($C73="LPC 11:0",('Données brutes POS (Area)'!BM73/('Données brutes POS (Area)'!BM$66)*60))</f>
        <v>61.89922398046965</v>
      </c>
      <c r="BO73" s="49">
        <f>IF($C73="LPC 11:0",('Données brutes POS (Area)'!BN73/('Données brutes POS (Area)'!BN$66)*60))</f>
        <v>35.0639339722551</v>
      </c>
      <c r="BP73" s="49">
        <f>IF($C73="LPC 11:0",('Données brutes POS (Area)'!BO73/('Données brutes POS (Area)'!BO$66)*60))</f>
        <v>27.079106842917799</v>
      </c>
      <c r="BQ73" s="49">
        <f>IF($C73="LPC 11:0",('Données brutes POS (Area)'!BP73/('Données brutes POS (Area)'!BP$66)*60))</f>
        <v>35.412849893810602</v>
      </c>
    </row>
    <row r="74" spans="1:69" x14ac:dyDescent="0.25">
      <c r="A74" s="11" t="s">
        <v>44</v>
      </c>
      <c r="B74" s="16" t="s">
        <v>47</v>
      </c>
      <c r="C74" s="16" t="s">
        <v>43</v>
      </c>
      <c r="D74" s="50">
        <f>IF($C74="LPC 11:0",('Données brutes POS (Area)'!C74/('Données brutes POS (Area)'!C$66)*60))</f>
        <v>14.285651944488642</v>
      </c>
      <c r="E74" s="50">
        <f>IF($C74="LPC 11:0",('Données brutes POS (Area)'!D74/('Données brutes POS (Area)'!D$66)*60))</f>
        <v>18.828697131140657</v>
      </c>
      <c r="F74" s="50">
        <f>IF($C74="LPC 11:0",('Données brutes POS (Area)'!E74/('Données brutes POS (Area)'!E$66)*60))</f>
        <v>21.954085114666352</v>
      </c>
      <c r="G74" s="50">
        <f>IF($C74="LPC 11:0",('Données brutes POS (Area)'!F74/('Données brutes POS (Area)'!F$66)*60))</f>
        <v>28.133803415740839</v>
      </c>
      <c r="H74" s="50">
        <f>IF($C74="LPC 11:0",('Données brutes POS (Area)'!G74/('Données brutes POS (Area)'!G$66)*60))</f>
        <v>19.604901160532144</v>
      </c>
      <c r="I74" s="50">
        <f>IF($C74="LPC 11:0",('Données brutes POS (Area)'!H74/('Données brutes POS (Area)'!H$66)*60))</f>
        <v>28.467970845558259</v>
      </c>
      <c r="J74" s="50">
        <f>IF($C74="LPC 11:0",('Données brutes POS (Area)'!I74/('Données brutes POS (Area)'!I$66)*60))</f>
        <v>20.462893316024939</v>
      </c>
      <c r="K74" s="50">
        <f>IF($C74="LPC 11:0",('Données brutes POS (Area)'!J74/('Données brutes POS (Area)'!J$66)*60))</f>
        <v>9.9320907699145025</v>
      </c>
      <c r="L74" s="50">
        <f>IF($C74="LPC 11:0",('Données brutes POS (Area)'!K74/('Données brutes POS (Area)'!K$66)*60))</f>
        <v>18.249575899053067</v>
      </c>
      <c r="M74" s="50">
        <f>IF($C74="LPC 11:0",('Données brutes POS (Area)'!L74/('Données brutes POS (Area)'!L$66)*60))</f>
        <v>9.6134433679444395</v>
      </c>
      <c r="N74" s="50">
        <f>IF($C74="LPC 11:0",('Données brutes POS (Area)'!M74/('Données brutes POS (Area)'!M$66)*60))</f>
        <v>29.521206655593573</v>
      </c>
      <c r="O74" s="50">
        <f>IF($C74="LPC 11:0",('Données brutes POS (Area)'!N74/('Données brutes POS (Area)'!N$66)*60))</f>
        <v>42.801207039783392</v>
      </c>
      <c r="P74" s="50">
        <f>IF($C74="LPC 11:0",('Données brutes POS (Area)'!O74/('Données brutes POS (Area)'!O$66)*60))</f>
        <v>27.870833128992999</v>
      </c>
      <c r="Q74" s="50">
        <f>IF($C74="LPC 11:0",('Données brutes POS (Area)'!P74/('Données brutes POS (Area)'!P$66)*60))</f>
        <v>9.8114041169168793</v>
      </c>
      <c r="R74" s="50">
        <f>IF($C74="LPC 11:0",('Données brutes POS (Area)'!Q74/('Données brutes POS (Area)'!Q$66)*60))</f>
        <v>25.492176592351019</v>
      </c>
      <c r="S74" s="50">
        <f>IF($C74="LPC 11:0",('Données brutes POS (Area)'!R74/('Données brutes POS (Area)'!R$66)*60))</f>
        <v>20.676600039945903</v>
      </c>
      <c r="T74" s="50">
        <f>IF($C74="LPC 11:0",('Données brutes POS (Area)'!S74/('Données brutes POS (Area)'!S$66)*60))</f>
        <v>27.523649103103406</v>
      </c>
      <c r="U74" s="50">
        <f>IF($C74="LPC 11:0",('Données brutes POS (Area)'!T74/('Données brutes POS (Area)'!T$66)*60))</f>
        <v>21.464905405299646</v>
      </c>
      <c r="V74" s="50">
        <f>IF($C74="LPC 11:0",('Données brutes POS (Area)'!U74/('Données brutes POS (Area)'!U$66)*60))</f>
        <v>56.416493796294077</v>
      </c>
      <c r="W74" s="50">
        <f>IF($C74="LPC 11:0",('Données brutes POS (Area)'!V74/('Données brutes POS (Area)'!V$66)*60))</f>
        <v>34.824092367753764</v>
      </c>
      <c r="X74" s="50">
        <f>IF($C74="LPC 11:0",('Données brutes POS (Area)'!W74/('Données brutes POS (Area)'!W$66)*60))</f>
        <v>36.505847838069975</v>
      </c>
      <c r="Y74" s="50">
        <f>IF($C74="LPC 11:0",('Données brutes POS (Area)'!X74/('Données brutes POS (Area)'!X$66)*60))</f>
        <v>29.393589946173456</v>
      </c>
      <c r="Z74" s="50">
        <f>IF($C74="LPC 11:0",('Données brutes POS (Area)'!Y74/('Données brutes POS (Area)'!Y$66)*60))</f>
        <v>20.246287115648528</v>
      </c>
      <c r="AA74" s="50">
        <f>IF($C74="LPC 11:0",('Données brutes POS (Area)'!Z74/('Données brutes POS (Area)'!Z$66)*60))</f>
        <v>30.216575428140121</v>
      </c>
      <c r="AB74" s="50">
        <f>IF($C74="LPC 11:0",('Données brutes POS (Area)'!AA74/('Données brutes POS (Area)'!AA$66)*60))</f>
        <v>29.785981627803384</v>
      </c>
      <c r="AC74" s="50">
        <f>IF($C74="LPC 11:0",('Données brutes POS (Area)'!AB74/('Données brutes POS (Area)'!AB$66)*60))</f>
        <v>33.157604132638802</v>
      </c>
      <c r="AD74" s="50">
        <f>IF($C74="LPC 11:0",('Données brutes POS (Area)'!AC74/('Données brutes POS (Area)'!AC$66)*60))</f>
        <v>18.640042055863947</v>
      </c>
      <c r="AE74" s="50">
        <f>IF($C74="LPC 11:0",('Données brutes POS (Area)'!AD74/('Données brutes POS (Area)'!AD$66)*60))</f>
        <v>20.924192799104365</v>
      </c>
      <c r="AF74" s="50">
        <f>IF($C74="LPC 11:0",('Données brutes POS (Area)'!AE74/('Données brutes POS (Area)'!AE$66)*60))</f>
        <v>59.35771156154965</v>
      </c>
      <c r="AG74" s="50">
        <f>IF($C74="LPC 11:0",('Données brutes POS (Area)'!AF74/('Données brutes POS (Area)'!AF$66)*60))</f>
        <v>29.666101695546097</v>
      </c>
      <c r="AH74" s="50">
        <f>IF($C74="LPC 11:0",('Données brutes POS (Area)'!AG74/('Données brutes POS (Area)'!AG$66)*60))</f>
        <v>24.381479351164629</v>
      </c>
      <c r="AI74" s="50">
        <f>IF($C74="LPC 11:0",('Données brutes POS (Area)'!AH74/('Données brutes POS (Area)'!AH$66)*60))</f>
        <v>68.446213549631437</v>
      </c>
      <c r="AJ74" s="50">
        <f>IF($C74="LPC 11:0",('Données brutes POS (Area)'!AI74/('Données brutes POS (Area)'!AI$66)*60))</f>
        <v>39.682055982495321</v>
      </c>
      <c r="AK74" s="50">
        <f>IF($C74="LPC 11:0",('Données brutes POS (Area)'!AJ74/('Données brutes POS (Area)'!AJ$66)*60))</f>
        <v>10.929613309528284</v>
      </c>
      <c r="AL74" s="50">
        <f>IF($C74="LPC 11:0",('Données brutes POS (Area)'!AK74/('Données brutes POS (Area)'!AK$66)*60))</f>
        <v>11.382317613025936</v>
      </c>
      <c r="AM74" s="50">
        <f>IF($C74="LPC 11:0",('Données brutes POS (Area)'!AL74/('Données brutes POS (Area)'!AL$66)*60))</f>
        <v>31.141879881290244</v>
      </c>
      <c r="AN74" s="50">
        <f>IF($C74="LPC 11:0",('Données brutes POS (Area)'!AM74/('Données brutes POS (Area)'!AM$66)*60))</f>
        <v>30.483667191914169</v>
      </c>
      <c r="AO74" s="50">
        <f>IF($C74="LPC 11:0",('Données brutes POS (Area)'!AN74/('Données brutes POS (Area)'!AN$66)*60))</f>
        <v>14.70977592491864</v>
      </c>
      <c r="AP74" s="50">
        <f>IF($C74="LPC 11:0",('Données brutes POS (Area)'!AO74/('Données brutes POS (Area)'!AO$66)*60))</f>
        <v>59.954618731267814</v>
      </c>
      <c r="AQ74" s="50">
        <f>IF($C74="LPC 11:0",('Données brutes POS (Area)'!AP74/('Données brutes POS (Area)'!AP$66)*60))</f>
        <v>58.779349228189076</v>
      </c>
      <c r="AR74" s="50">
        <f>IF($C74="LPC 11:0",('Données brutes POS (Area)'!AQ74/('Données brutes POS (Area)'!AQ$66)*60))</f>
        <v>36.016216726243059</v>
      </c>
      <c r="AS74" s="50">
        <f>IF($C74="LPC 11:0",('Données brutes POS (Area)'!AR74/('Données brutes POS (Area)'!AR$66)*60))</f>
        <v>54.039447782130935</v>
      </c>
      <c r="AT74" s="50">
        <f>IF($C74="LPC 11:0",('Données brutes POS (Area)'!AS74/('Données brutes POS (Area)'!AS$66)*60))</f>
        <v>29.359087972496386</v>
      </c>
      <c r="AU74" s="50">
        <f>IF($C74="LPC 11:0",('Données brutes POS (Area)'!AT74/('Données brutes POS (Area)'!AT$66)*60))</f>
        <v>37.023700736380931</v>
      </c>
      <c r="AV74" s="50">
        <f>IF($C74="LPC 11:0",('Données brutes POS (Area)'!AU74/('Données brutes POS (Area)'!AU$66)*60))</f>
        <v>50.396872419817704</v>
      </c>
      <c r="AW74" s="50">
        <f>IF($C74="LPC 11:0",('Données brutes POS (Area)'!AV74/('Données brutes POS (Area)'!AV$66)*60))</f>
        <v>40.322836261130405</v>
      </c>
      <c r="AX74" s="50">
        <f>IF($C74="LPC 11:0",('Données brutes POS (Area)'!AW74/('Données brutes POS (Area)'!AW$66)*60))</f>
        <v>59.519326328486777</v>
      </c>
      <c r="AY74" s="50">
        <f>IF($C74="LPC 11:0",('Données brutes POS (Area)'!AX74/('Données brutes POS (Area)'!AX$66)*60))</f>
        <v>126.86509498050083</v>
      </c>
      <c r="AZ74" s="50">
        <f>IF($C74="LPC 11:0",('Données brutes POS (Area)'!AY74/('Données brutes POS (Area)'!AY$66)*60))</f>
        <v>49.784957411908927</v>
      </c>
      <c r="BA74" s="50">
        <f>IF($C74="LPC 11:0",('Données brutes POS (Area)'!AZ74/('Données brutes POS (Area)'!AZ$66)*60))</f>
        <v>54.696251683233129</v>
      </c>
      <c r="BB74" s="50">
        <f>IF($C74="LPC 11:0",('Données brutes POS (Area)'!BA74/('Données brutes POS (Area)'!BA$66)*60))</f>
        <v>53.177649673238619</v>
      </c>
      <c r="BC74" s="50">
        <f>IF($C74="LPC 11:0",('Données brutes POS (Area)'!BB74/('Données brutes POS (Area)'!BB$66)*60))</f>
        <v>66.148911294996566</v>
      </c>
      <c r="BD74" s="50">
        <f>IF($C74="LPC 11:0",('Données brutes POS (Area)'!BC74/('Données brutes POS (Area)'!BC$66)*60))</f>
        <v>75.262395297224685</v>
      </c>
      <c r="BE74" s="50">
        <f>IF($C74="LPC 11:0",('Données brutes POS (Area)'!BD74/('Données brutes POS (Area)'!BD$66)*60))</f>
        <v>67.613308658979392</v>
      </c>
      <c r="BF74" s="50">
        <f>IF($C74="LPC 11:0",('Données brutes POS (Area)'!BE74/('Données brutes POS (Area)'!BE$66)*60))</f>
        <v>38.018777771462169</v>
      </c>
      <c r="BG74" s="50">
        <f>IF($C74="LPC 11:0",('Données brutes POS (Area)'!BF74/('Données brutes POS (Area)'!BF$66)*60))</f>
        <v>33.516944665693522</v>
      </c>
      <c r="BH74" s="50">
        <f>IF($C74="LPC 11:0",('Données brutes POS (Area)'!BG74/('Données brutes POS (Area)'!BG$66)*60))</f>
        <v>87.600740605883004</v>
      </c>
      <c r="BI74" s="50">
        <f>IF($C74="LPC 11:0",('Données brutes POS (Area)'!BH74/('Données brutes POS (Area)'!BH$66)*60))</f>
        <v>35.074947253364385</v>
      </c>
      <c r="BJ74" s="50">
        <f>IF($C74="LPC 11:0",('Données brutes POS (Area)'!BI74/('Données brutes POS (Area)'!BI$66)*60))</f>
        <v>41.428028813689288</v>
      </c>
      <c r="BK74" s="50">
        <f>IF($C74="LPC 11:0",('Données brutes POS (Area)'!BJ74/('Données brutes POS (Area)'!BJ$66)*60))</f>
        <v>172.89148872098261</v>
      </c>
      <c r="BL74" s="50">
        <f>IF($C74="LPC 11:0",('Données brutes POS (Area)'!BK74/('Données brutes POS (Area)'!BK$66)*60))</f>
        <v>115.06244178097494</v>
      </c>
      <c r="BM74" s="50">
        <f>IF($C74="LPC 11:0",('Données brutes POS (Area)'!BL74/('Données brutes POS (Area)'!BL$66)*60))</f>
        <v>78.424613718393317</v>
      </c>
      <c r="BN74" s="50">
        <f>IF($C74="LPC 11:0",('Données brutes POS (Area)'!BM74/('Données brutes POS (Area)'!BM$66)*60))</f>
        <v>108.5584577873795</v>
      </c>
      <c r="BO74" s="50">
        <f>IF($C74="LPC 11:0",('Données brutes POS (Area)'!BN74/('Données brutes POS (Area)'!BN$66)*60))</f>
        <v>37.786221285512113</v>
      </c>
      <c r="BP74" s="50">
        <f>IF($C74="LPC 11:0",('Données brutes POS (Area)'!BO74/('Données brutes POS (Area)'!BO$66)*60))</f>
        <v>37.516473252551208</v>
      </c>
      <c r="BQ74" s="50">
        <f>IF($C74="LPC 11:0",('Données brutes POS (Area)'!BP74/('Données brutes POS (Area)'!BP$66)*60))</f>
        <v>29.821803860959371</v>
      </c>
    </row>
    <row r="75" spans="1:69" x14ac:dyDescent="0.25">
      <c r="A75" s="9" t="s">
        <v>44</v>
      </c>
      <c r="B75" s="15" t="s">
        <v>48</v>
      </c>
      <c r="C75" s="15" t="s">
        <v>43</v>
      </c>
      <c r="D75" s="49">
        <f>IF($C75="LPC 11:0",('Données brutes POS (Area)'!C75/('Données brutes POS (Area)'!C$66)*60))</f>
        <v>16.205347236720559</v>
      </c>
      <c r="E75" s="49">
        <f>IF($C75="LPC 11:0",('Données brutes POS (Area)'!D75/('Données brutes POS (Area)'!D$66)*60))</f>
        <v>27.669337454325227</v>
      </c>
      <c r="F75" s="49">
        <f>IF($C75="LPC 11:0",('Données brutes POS (Area)'!E75/('Données brutes POS (Area)'!E$66)*60))</f>
        <v>27.86924516368056</v>
      </c>
      <c r="G75" s="49">
        <f>IF($C75="LPC 11:0",('Données brutes POS (Area)'!F75/('Données brutes POS (Area)'!F$66)*60))</f>
        <v>33.889523727888573</v>
      </c>
      <c r="H75" s="49">
        <f>IF($C75="LPC 11:0",('Données brutes POS (Area)'!G75/('Données brutes POS (Area)'!G$66)*60))</f>
        <v>23.649332843267349</v>
      </c>
      <c r="I75" s="49">
        <f>IF($C75="LPC 11:0",('Données brutes POS (Area)'!H75/('Données brutes POS (Area)'!H$66)*60))</f>
        <v>41.035188815168453</v>
      </c>
      <c r="J75" s="49">
        <f>IF($C75="LPC 11:0",('Données brutes POS (Area)'!I75/('Données brutes POS (Area)'!I$66)*60))</f>
        <v>23.215692984965408</v>
      </c>
      <c r="K75" s="49">
        <f>IF($C75="LPC 11:0",('Données brutes POS (Area)'!J75/('Données brutes POS (Area)'!J$66)*60))</f>
        <v>17.764708142320565</v>
      </c>
      <c r="L75" s="49">
        <f>IF($C75="LPC 11:0",('Données brutes POS (Area)'!K75/('Données brutes POS (Area)'!K$66)*60))</f>
        <v>32.84104179930646</v>
      </c>
      <c r="M75" s="49">
        <f>IF($C75="LPC 11:0",('Données brutes POS (Area)'!L75/('Données brutes POS (Area)'!L$66)*60))</f>
        <v>9.7689541252088841</v>
      </c>
      <c r="N75" s="49">
        <f>IF($C75="LPC 11:0",('Données brutes POS (Area)'!M75/('Données brutes POS (Area)'!M$66)*60))</f>
        <v>28.281759006763235</v>
      </c>
      <c r="O75" s="49">
        <f>IF($C75="LPC 11:0",('Données brutes POS (Area)'!N75/('Données brutes POS (Area)'!N$66)*60))</f>
        <v>41.953127288391123</v>
      </c>
      <c r="P75" s="49">
        <f>IF($C75="LPC 11:0",('Données brutes POS (Area)'!O75/('Données brutes POS (Area)'!O$66)*60))</f>
        <v>40.938167801586339</v>
      </c>
      <c r="Q75" s="49">
        <f>IF($C75="LPC 11:0",('Données brutes POS (Area)'!P75/('Données brutes POS (Area)'!P$66)*60))</f>
        <v>12.945189119322386</v>
      </c>
      <c r="R75" s="49">
        <f>IF($C75="LPC 11:0",('Données brutes POS (Area)'!Q75/('Données brutes POS (Area)'!Q$66)*60))</f>
        <v>28.125966570944712</v>
      </c>
      <c r="S75" s="49">
        <f>IF($C75="LPC 11:0",('Données brutes POS (Area)'!R75/('Données brutes POS (Area)'!R$66)*60))</f>
        <v>40.429938894139525</v>
      </c>
      <c r="T75" s="49">
        <f>IF($C75="LPC 11:0",('Données brutes POS (Area)'!S75/('Données brutes POS (Area)'!S$66)*60))</f>
        <v>31.407301575738494</v>
      </c>
      <c r="U75" s="49">
        <f>IF($C75="LPC 11:0",('Données brutes POS (Area)'!T75/('Données brutes POS (Area)'!T$66)*60))</f>
        <v>39.449618468392671</v>
      </c>
      <c r="V75" s="49">
        <f>IF($C75="LPC 11:0",('Données brutes POS (Area)'!U75/('Données brutes POS (Area)'!U$66)*60))</f>
        <v>71.882961573445257</v>
      </c>
      <c r="W75" s="49">
        <f>IF($C75="LPC 11:0",('Données brutes POS (Area)'!V75/('Données brutes POS (Area)'!V$66)*60))</f>
        <v>38.57278180325892</v>
      </c>
      <c r="X75" s="49">
        <f>IF($C75="LPC 11:0",('Données brutes POS (Area)'!W75/('Données brutes POS (Area)'!W$66)*60))</f>
        <v>57.814938520581563</v>
      </c>
      <c r="Y75" s="49">
        <f>IF($C75="LPC 11:0",('Données brutes POS (Area)'!X75/('Données brutes POS (Area)'!X$66)*60))</f>
        <v>48.582281470355611</v>
      </c>
      <c r="Z75" s="49">
        <f>IF($C75="LPC 11:0",('Données brutes POS (Area)'!Y75/('Données brutes POS (Area)'!Y$66)*60))</f>
        <v>36.251100441298803</v>
      </c>
      <c r="AA75" s="49">
        <f>IF($C75="LPC 11:0",('Données brutes POS (Area)'!Z75/('Données brutes POS (Area)'!Z$66)*60))</f>
        <v>35.178225146646938</v>
      </c>
      <c r="AB75" s="49">
        <f>IF($C75="LPC 11:0",('Données brutes POS (Area)'!AA75/('Données brutes POS (Area)'!AA$66)*60))</f>
        <v>31.536893823939206</v>
      </c>
      <c r="AC75" s="49">
        <f>IF($C75="LPC 11:0",('Données brutes POS (Area)'!AB75/('Données brutes POS (Area)'!AB$66)*60))</f>
        <v>47.321059554959682</v>
      </c>
      <c r="AD75" s="49">
        <f>IF($C75="LPC 11:0",('Données brutes POS (Area)'!AC75/('Données brutes POS (Area)'!AC$66)*60))</f>
        <v>22.154378653133993</v>
      </c>
      <c r="AE75" s="49">
        <f>IF($C75="LPC 11:0",('Données brutes POS (Area)'!AD75/('Données brutes POS (Area)'!AD$66)*60))</f>
        <v>33.047988132788703</v>
      </c>
      <c r="AF75" s="49">
        <f>IF($C75="LPC 11:0",('Données brutes POS (Area)'!AE75/('Données brutes POS (Area)'!AE$66)*60))</f>
        <v>81.382872843088123</v>
      </c>
      <c r="AG75" s="49">
        <f>IF($C75="LPC 11:0",('Données brutes POS (Area)'!AF75/('Données brutes POS (Area)'!AF$66)*60))</f>
        <v>25.695625599005488</v>
      </c>
      <c r="AH75" s="49">
        <f>IF($C75="LPC 11:0",('Données brutes POS (Area)'!AG75/('Données brutes POS (Area)'!AG$66)*60))</f>
        <v>30.163744083165639</v>
      </c>
      <c r="AI75" s="49">
        <f>IF($C75="LPC 11:0",('Données brutes POS (Area)'!AH75/('Données brutes POS (Area)'!AH$66)*60))</f>
        <v>105.94969180742389</v>
      </c>
      <c r="AJ75" s="49">
        <f>IF($C75="LPC 11:0",('Données brutes POS (Area)'!AI75/('Données brutes POS (Area)'!AI$66)*60))</f>
        <v>67.213913865665077</v>
      </c>
      <c r="AK75" s="49">
        <f>IF($C75="LPC 11:0",('Données brutes POS (Area)'!AJ75/('Données brutes POS (Area)'!AJ$66)*60))</f>
        <v>20.426089247344709</v>
      </c>
      <c r="AL75" s="49">
        <f>IF($C75="LPC 11:0",('Données brutes POS (Area)'!AK75/('Données brutes POS (Area)'!AK$66)*60))</f>
        <v>20.071893801562037</v>
      </c>
      <c r="AM75" s="49">
        <f>IF($C75="LPC 11:0",('Données brutes POS (Area)'!AL75/('Données brutes POS (Area)'!AL$66)*60))</f>
        <v>29.982950717411271</v>
      </c>
      <c r="AN75" s="49">
        <f>IF($C75="LPC 11:0",('Données brutes POS (Area)'!AM75/('Données brutes POS (Area)'!AM$66)*60))</f>
        <v>50.76470008447582</v>
      </c>
      <c r="AO75" s="49">
        <f>IF($C75="LPC 11:0",('Données brutes POS (Area)'!AN75/('Données brutes POS (Area)'!AN$66)*60))</f>
        <v>21.330901323967666</v>
      </c>
      <c r="AP75" s="49">
        <f>IF($C75="LPC 11:0",('Données brutes POS (Area)'!AO75/('Données brutes POS (Area)'!AO$66)*60))</f>
        <v>63.864469411401551</v>
      </c>
      <c r="AQ75" s="49">
        <f>IF($C75="LPC 11:0",('Données brutes POS (Area)'!AP75/('Données brutes POS (Area)'!AP$66)*60))</f>
        <v>61.696946883784889</v>
      </c>
      <c r="AR75" s="49">
        <f>IF($C75="LPC 11:0",('Données brutes POS (Area)'!AQ75/('Données brutes POS (Area)'!AQ$66)*60))</f>
        <v>61.918812291667848</v>
      </c>
      <c r="AS75" s="49">
        <f>IF($C75="LPC 11:0",('Données brutes POS (Area)'!AR75/('Données brutes POS (Area)'!AR$66)*60))</f>
        <v>80.218390593935155</v>
      </c>
      <c r="AT75" s="49">
        <f>IF($C75="LPC 11:0",('Données brutes POS (Area)'!AS75/('Données brutes POS (Area)'!AS$66)*60))</f>
        <v>64.386883406418221</v>
      </c>
      <c r="AU75" s="49">
        <f>IF($C75="LPC 11:0",('Données brutes POS (Area)'!AT75/('Données brutes POS (Area)'!AT$66)*60))</f>
        <v>49.612889710792196</v>
      </c>
      <c r="AV75" s="49">
        <f>IF($C75="LPC 11:0",('Données brutes POS (Area)'!AU75/('Données brutes POS (Area)'!AU$66)*60))</f>
        <v>71.447227291205181</v>
      </c>
      <c r="AW75" s="49">
        <f>IF($C75="LPC 11:0",('Données brutes POS (Area)'!AV75/('Données brutes POS (Area)'!AV$66)*60))</f>
        <v>45.488915774520244</v>
      </c>
      <c r="AX75" s="49">
        <f>IF($C75="LPC 11:0",('Données brutes POS (Area)'!AW75/('Données brutes POS (Area)'!AW$66)*60))</f>
        <v>62.265734995046159</v>
      </c>
      <c r="AY75" s="49">
        <f>IF($C75="LPC 11:0",('Données brutes POS (Area)'!AX75/('Données brutes POS (Area)'!AX$66)*60))</f>
        <v>123.22595248137443</v>
      </c>
      <c r="AZ75" s="49">
        <f>IF($C75="LPC 11:0",('Données brutes POS (Area)'!AY75/('Données brutes POS (Area)'!AY$66)*60))</f>
        <v>110.76776810250624</v>
      </c>
      <c r="BA75" s="49">
        <f>IF($C75="LPC 11:0",('Données brutes POS (Area)'!AZ75/('Données brutes POS (Area)'!AZ$66)*60))</f>
        <v>111.31639181109671</v>
      </c>
      <c r="BB75" s="49">
        <f>IF($C75="LPC 11:0",('Données brutes POS (Area)'!BA75/('Données brutes POS (Area)'!BA$66)*60))</f>
        <v>108.89374218659502</v>
      </c>
      <c r="BC75" s="49">
        <f>IF($C75="LPC 11:0",('Données brutes POS (Area)'!BB75/('Données brutes POS (Area)'!BB$66)*60))</f>
        <v>113.90988112291286</v>
      </c>
      <c r="BD75" s="49">
        <f>IF($C75="LPC 11:0",('Données brutes POS (Area)'!BC75/('Données brutes POS (Area)'!BC$66)*60))</f>
        <v>107.11292386522656</v>
      </c>
      <c r="BE75" s="49">
        <f>IF($C75="LPC 11:0",('Données brutes POS (Area)'!BD75/('Données brutes POS (Area)'!BD$66)*60))</f>
        <v>86.993442483506925</v>
      </c>
      <c r="BF75" s="49">
        <f>IF($C75="LPC 11:0",('Données brutes POS (Area)'!BE75/('Données brutes POS (Area)'!BE$66)*60))</f>
        <v>52.726891545830483</v>
      </c>
      <c r="BG75" s="49">
        <f>IF($C75="LPC 11:0",('Données brutes POS (Area)'!BF75/('Données brutes POS (Area)'!BF$66)*60))</f>
        <v>49.28429899933866</v>
      </c>
      <c r="BH75" s="49">
        <f>IF($C75="LPC 11:0",('Données brutes POS (Area)'!BG75/('Données brutes POS (Area)'!BG$66)*60))</f>
        <v>93.844171244233152</v>
      </c>
      <c r="BI75" s="49">
        <f>IF($C75="LPC 11:0",('Données brutes POS (Area)'!BH75/('Données brutes POS (Area)'!BH$66)*60))</f>
        <v>92.238646061320921</v>
      </c>
      <c r="BJ75" s="49">
        <f>IF($C75="LPC 11:0",('Données brutes POS (Area)'!BI75/('Données brutes POS (Area)'!BI$66)*60))</f>
        <v>56.809594601322004</v>
      </c>
      <c r="BK75" s="49">
        <f>IF($C75="LPC 11:0",('Données brutes POS (Area)'!BJ75/('Données brutes POS (Area)'!BJ$66)*60))</f>
        <v>303.93561359765971</v>
      </c>
      <c r="BL75" s="49">
        <f>IF($C75="LPC 11:0",('Données brutes POS (Area)'!BK75/('Données brutes POS (Area)'!BK$66)*60))</f>
        <v>178.29181116834866</v>
      </c>
      <c r="BM75" s="49">
        <f>IF($C75="LPC 11:0",('Données brutes POS (Area)'!BL75/('Données brutes POS (Area)'!BL$66)*60))</f>
        <v>88.663403263083453</v>
      </c>
      <c r="BN75" s="49">
        <f>IF($C75="LPC 11:0",('Données brutes POS (Area)'!BM75/('Données brutes POS (Area)'!BM$66)*60))</f>
        <v>130.63914565518894</v>
      </c>
      <c r="BO75" s="49">
        <f>IF($C75="LPC 11:0",('Données brutes POS (Area)'!BN75/('Données brutes POS (Area)'!BN$66)*60))</f>
        <v>55.840487789385698</v>
      </c>
      <c r="BP75" s="49">
        <f>IF($C75="LPC 11:0",('Données brutes POS (Area)'!BO75/('Données brutes POS (Area)'!BO$66)*60))</f>
        <v>52.176990198639452</v>
      </c>
      <c r="BQ75" s="49">
        <f>IF($C75="LPC 11:0",('Données brutes POS (Area)'!BP75/('Données brutes POS (Area)'!BP$66)*60))</f>
        <v>47.766235265067607</v>
      </c>
    </row>
    <row r="76" spans="1:69" x14ac:dyDescent="0.25">
      <c r="A76" s="11" t="s">
        <v>44</v>
      </c>
      <c r="B76" s="16" t="s">
        <v>178</v>
      </c>
      <c r="C76" s="16" t="s">
        <v>43</v>
      </c>
      <c r="D76" s="50">
        <f>IF($C76="LPC 11:0",('Données brutes POS (Area)'!C76/('Données brutes POS (Area)'!C$66)*60))</f>
        <v>3.5598903900799552</v>
      </c>
      <c r="E76" s="50">
        <f>IF($C76="LPC 11:0",('Données brutes POS (Area)'!D76/('Données brutes POS (Area)'!D$66)*60))</f>
        <v>4.8331927272720092</v>
      </c>
      <c r="F76" s="50">
        <f>IF($C76="LPC 11:0",('Données brutes POS (Area)'!E76/('Données brutes POS (Area)'!E$66)*60))</f>
        <v>6.3868453572815724</v>
      </c>
      <c r="G76" s="50">
        <f>IF($C76="LPC 11:0",('Données brutes POS (Area)'!F76/('Données brutes POS (Area)'!F$66)*60))</f>
        <v>6.3209289199673711</v>
      </c>
      <c r="H76" s="50">
        <f>IF($C76="LPC 11:0",('Données brutes POS (Area)'!G76/('Données brutes POS (Area)'!G$66)*60))</f>
        <v>4.5495592318338325</v>
      </c>
      <c r="I76" s="50">
        <f>IF($C76="LPC 11:0",('Données brutes POS (Area)'!H76/('Données brutes POS (Area)'!H$66)*60))</f>
        <v>4.5263800274395578</v>
      </c>
      <c r="J76" s="50">
        <f>IF($C76="LPC 11:0",('Données brutes POS (Area)'!I76/('Données brutes POS (Area)'!I$66)*60))</f>
        <v>2.8586599001470909</v>
      </c>
      <c r="K76" s="50">
        <f>IF($C76="LPC 11:0",('Données brutes POS (Area)'!J76/('Données brutes POS (Area)'!J$66)*60))</f>
        <v>2.2580237067316129</v>
      </c>
      <c r="L76" s="50">
        <f>IF($C76="LPC 11:0",('Données brutes POS (Area)'!K76/('Données brutes POS (Area)'!K$66)*60))</f>
        <v>2.3671014075123491</v>
      </c>
      <c r="M76" s="50">
        <f>IF($C76="LPC 11:0",('Données brutes POS (Area)'!L76/('Données brutes POS (Area)'!L$66)*60))</f>
        <v>1.0398811384859457</v>
      </c>
      <c r="N76" s="50">
        <f>IF($C76="LPC 11:0",('Données brutes POS (Area)'!M76/('Données brutes POS (Area)'!M$66)*60))</f>
        <v>3.0249602447982582</v>
      </c>
      <c r="O76" s="50">
        <f>IF($C76="LPC 11:0",('Données brutes POS (Area)'!N76/('Données brutes POS (Area)'!N$66)*60))</f>
        <v>4.7692037168087129</v>
      </c>
      <c r="P76" s="50">
        <f>IF($C76="LPC 11:0",('Données brutes POS (Area)'!O76/('Données brutes POS (Area)'!O$66)*60))</f>
        <v>3.3607635436859824</v>
      </c>
      <c r="Q76" s="50">
        <f>IF($C76="LPC 11:0",('Données brutes POS (Area)'!P76/('Données brutes POS (Area)'!P$66)*60))</f>
        <v>1.8797458278942032</v>
      </c>
      <c r="R76" s="50">
        <f>IF($C76="LPC 11:0",('Données brutes POS (Area)'!Q76/('Données brutes POS (Area)'!Q$66)*60))</f>
        <v>3.6945373587365533</v>
      </c>
      <c r="S76" s="50">
        <f>IF($C76="LPC 11:0",('Données brutes POS (Area)'!R76/('Données brutes POS (Area)'!R$66)*60))</f>
        <v>4.1617968249938126</v>
      </c>
      <c r="T76" s="50">
        <f>IF($C76="LPC 11:0",('Données brutes POS (Area)'!S76/('Données brutes POS (Area)'!S$66)*60))</f>
        <v>4.3603079996386036</v>
      </c>
      <c r="U76" s="50">
        <f>IF($C76="LPC 11:0",('Données brutes POS (Area)'!T76/('Données brutes POS (Area)'!T$66)*60))</f>
        <v>2.7870893878763798</v>
      </c>
      <c r="V76" s="50">
        <f>IF($C76="LPC 11:0",('Données brutes POS (Area)'!U76/('Données brutes POS (Area)'!U$66)*60))</f>
        <v>4.7429882421964757</v>
      </c>
      <c r="W76" s="50">
        <f>IF($C76="LPC 11:0",('Données brutes POS (Area)'!V76/('Données brutes POS (Area)'!V$66)*60))</f>
        <v>4.6250135055393971</v>
      </c>
      <c r="X76" s="50">
        <f>IF($C76="LPC 11:0",('Données brutes POS (Area)'!W76/('Données brutes POS (Area)'!W$66)*60))</f>
        <v>5.3478230240272424</v>
      </c>
      <c r="Y76" s="50">
        <f>IF($C76="LPC 11:0",('Données brutes POS (Area)'!X76/('Données brutes POS (Area)'!X$66)*60))</f>
        <v>4.5718602983725543</v>
      </c>
      <c r="Z76" s="50">
        <f>IF($C76="LPC 11:0",('Données brutes POS (Area)'!Y76/('Données brutes POS (Area)'!Y$66)*60))</f>
        <v>4.4982628320326477</v>
      </c>
      <c r="AA76" s="50">
        <f>IF($C76="LPC 11:0",('Données brutes POS (Area)'!Z76/('Données brutes POS (Area)'!Z$66)*60))</f>
        <v>4.7040147698697012</v>
      </c>
      <c r="AB76" s="50">
        <f>IF($C76="LPC 11:0",('Données brutes POS (Area)'!AA76/('Données brutes POS (Area)'!AA$66)*60))</f>
        <v>4.1415954703614997</v>
      </c>
      <c r="AC76" s="50">
        <f>IF($C76="LPC 11:0",('Données brutes POS (Area)'!AB76/('Données brutes POS (Area)'!AB$66)*60))</f>
        <v>4.2701280418867631</v>
      </c>
      <c r="AD76" s="50">
        <f>IF($C76="LPC 11:0",('Données brutes POS (Area)'!AC76/('Données brutes POS (Area)'!AC$66)*60))</f>
        <v>3.5616562994593224</v>
      </c>
      <c r="AE76" s="50">
        <f>IF($C76="LPC 11:0",('Données brutes POS (Area)'!AD76/('Données brutes POS (Area)'!AD$66)*60))</f>
        <v>4.4818496720488925</v>
      </c>
      <c r="AF76" s="50">
        <f>IF($C76="LPC 11:0",('Données brutes POS (Area)'!AE76/('Données brutes POS (Area)'!AE$66)*60))</f>
        <v>5.1319556106686424</v>
      </c>
      <c r="AG76" s="50">
        <f>IF($C76="LPC 11:0",('Données brutes POS (Area)'!AF76/('Données brutes POS (Area)'!AF$66)*60))</f>
        <v>4.8354507777999025</v>
      </c>
      <c r="AH76" s="50">
        <f>IF($C76="LPC 11:0",('Données brutes POS (Area)'!AG76/('Données brutes POS (Area)'!AG$66)*60))</f>
        <v>4.1371659483636538</v>
      </c>
      <c r="AI76" s="50">
        <f>IF($C76="LPC 11:0",('Données brutes POS (Area)'!AH76/('Données brutes POS (Area)'!AH$66)*60))</f>
        <v>7.1374862565618962</v>
      </c>
      <c r="AJ76" s="50">
        <f>IF($C76="LPC 11:0",('Données brutes POS (Area)'!AI76/('Données brutes POS (Area)'!AI$66)*60))</f>
        <v>5.7067773381814861</v>
      </c>
      <c r="AK76" s="50">
        <f>IF($C76="LPC 11:0",('Données brutes POS (Area)'!AJ76/('Données brutes POS (Area)'!AJ$66)*60))</f>
        <v>2.4211892479436696</v>
      </c>
      <c r="AL76" s="50">
        <f>IF($C76="LPC 11:0",('Données brutes POS (Area)'!AK76/('Données brutes POS (Area)'!AK$66)*60))</f>
        <v>2.9371323565350673</v>
      </c>
      <c r="AM76" s="50">
        <f>IF($C76="LPC 11:0",('Données brutes POS (Area)'!AL76/('Données brutes POS (Area)'!AL$66)*60))</f>
        <v>4.1250163844048577</v>
      </c>
      <c r="AN76" s="50">
        <f>IF($C76="LPC 11:0",('Données brutes POS (Area)'!AM76/('Données brutes POS (Area)'!AM$66)*60))</f>
        <v>4.9540446363842197</v>
      </c>
      <c r="AO76" s="50">
        <f>IF($C76="LPC 11:0",('Données brutes POS (Area)'!AN76/('Données brutes POS (Area)'!AN$66)*60))</f>
        <v>2.6261088187991946</v>
      </c>
      <c r="AP76" s="50">
        <f>IF($C76="LPC 11:0",('Données brutes POS (Area)'!AO76/('Données brutes POS (Area)'!AO$66)*60))</f>
        <v>6.9019948149696573</v>
      </c>
      <c r="AQ76" s="50">
        <f>IF($C76="LPC 11:0",('Données brutes POS (Area)'!AP76/('Données brutes POS (Area)'!AP$66)*60))</f>
        <v>4.4756030131338003</v>
      </c>
      <c r="AR76" s="50">
        <f>IF($C76="LPC 11:0",('Données brutes POS (Area)'!AQ76/('Données brutes POS (Area)'!AQ$66)*60))</f>
        <v>5.5596318981609416</v>
      </c>
      <c r="AS76" s="50">
        <f>IF($C76="LPC 11:0",('Données brutes POS (Area)'!AR76/('Données brutes POS (Area)'!AR$66)*60))</f>
        <v>4.7769230492443757</v>
      </c>
      <c r="AT76" s="50">
        <f>IF($C76="LPC 11:0",('Données brutes POS (Area)'!AS76/('Données brutes POS (Area)'!AS$66)*60))</f>
        <v>6.4740991290410514</v>
      </c>
      <c r="AU76" s="50">
        <f>IF($C76="LPC 11:0",('Données brutes POS (Area)'!AT76/('Données brutes POS (Area)'!AT$66)*60))</f>
        <v>6.0676533041432519</v>
      </c>
      <c r="AV76" s="50">
        <f>IF($C76="LPC 11:0",('Données brutes POS (Area)'!AU76/('Données brutes POS (Area)'!AU$66)*60))</f>
        <v>5.4097946285952219</v>
      </c>
      <c r="AW76" s="50">
        <f>IF($C76="LPC 11:0",('Données brutes POS (Area)'!AV76/('Données brutes POS (Area)'!AV$66)*60))</f>
        <v>6.4004665942014887</v>
      </c>
      <c r="AX76" s="50">
        <f>IF($C76="LPC 11:0",('Données brutes POS (Area)'!AW76/('Données brutes POS (Area)'!AW$66)*60))</f>
        <v>6.3806050116682567</v>
      </c>
      <c r="AY76" s="50">
        <f>IF($C76="LPC 11:0",('Données brutes POS (Area)'!AX76/('Données brutes POS (Area)'!AX$66)*60))</f>
        <v>5.9583313011745025</v>
      </c>
      <c r="AZ76" s="50">
        <f>IF($C76="LPC 11:0",('Données brutes POS (Area)'!AY76/('Données brutes POS (Area)'!AY$66)*60))</f>
        <v>5.7908716046770179</v>
      </c>
      <c r="BA76" s="50">
        <f>IF($C76="LPC 11:0",('Données brutes POS (Area)'!AZ76/('Données brutes POS (Area)'!AZ$66)*60))</f>
        <v>5.6079896913623726</v>
      </c>
      <c r="BB76" s="50">
        <f>IF($C76="LPC 11:0",('Données brutes POS (Area)'!BA76/('Données brutes POS (Area)'!BA$66)*60))</f>
        <v>6.9596938641872512</v>
      </c>
      <c r="BC76" s="50">
        <f>IF($C76="LPC 11:0",('Données brutes POS (Area)'!BB76/('Données brutes POS (Area)'!BB$66)*60))</f>
        <v>5.6886758586698907</v>
      </c>
      <c r="BD76" s="50">
        <f>IF($C76="LPC 11:0",('Données brutes POS (Area)'!BC76/('Données brutes POS (Area)'!BC$66)*60))</f>
        <v>5.7777770046946832</v>
      </c>
      <c r="BE76" s="50">
        <f>IF($C76="LPC 11:0",('Données brutes POS (Area)'!BD76/('Données brutes POS (Area)'!BD$66)*60))</f>
        <v>5.6929284926720518</v>
      </c>
      <c r="BF76" s="50">
        <f>IF($C76="LPC 11:0",('Données brutes POS (Area)'!BE76/('Données brutes POS (Area)'!BE$66)*60))</f>
        <v>3.8159165600333642</v>
      </c>
      <c r="BG76" s="50">
        <f>IF($C76="LPC 11:0",('Données brutes POS (Area)'!BF76/('Données brutes POS (Area)'!BF$66)*60))</f>
        <v>3.6942494918696878</v>
      </c>
      <c r="BH76" s="50">
        <f>IF($C76="LPC 11:0",('Données brutes POS (Area)'!BG76/('Données brutes POS (Area)'!BG$66)*60))</f>
        <v>4.8140821106736853</v>
      </c>
      <c r="BI76" s="50">
        <f>IF($C76="LPC 11:0",('Données brutes POS (Area)'!BH76/('Données brutes POS (Area)'!BH$66)*60))</f>
        <v>4.9432710392236814</v>
      </c>
      <c r="BJ76" s="50">
        <f>IF($C76="LPC 11:0",('Données brutes POS (Area)'!BI76/('Données brutes POS (Area)'!BI$66)*60))</f>
        <v>4.1295697683229715</v>
      </c>
      <c r="BK76" s="50">
        <f>IF($C76="LPC 11:0",('Données brutes POS (Area)'!BJ76/('Données brutes POS (Area)'!BJ$66)*60))</f>
        <v>8.055274724899121</v>
      </c>
      <c r="BL76" s="50">
        <f>IF($C76="LPC 11:0",('Données brutes POS (Area)'!BK76/('Données brutes POS (Area)'!BK$66)*60))</f>
        <v>8.1967735390617733</v>
      </c>
      <c r="BM76" s="50">
        <f>IF($C76="LPC 11:0",('Données brutes POS (Area)'!BL76/('Données brutes POS (Area)'!BL$66)*60))</f>
        <v>7.7787559981913725</v>
      </c>
      <c r="BN76" s="50">
        <f>IF($C76="LPC 11:0",('Données brutes POS (Area)'!BM76/('Données brutes POS (Area)'!BM$66)*60))</f>
        <v>7.7161381781054459</v>
      </c>
      <c r="BO76" s="50">
        <f>IF($C76="LPC 11:0",('Données brutes POS (Area)'!BN76/('Données brutes POS (Area)'!BN$66)*60))</f>
        <v>4.8073678093122698</v>
      </c>
      <c r="BP76" s="50">
        <f>IF($C76="LPC 11:0",('Données brutes POS (Area)'!BO76/('Données brutes POS (Area)'!BO$66)*60))</f>
        <v>3.8769968909038539</v>
      </c>
      <c r="BQ76" s="50">
        <f>IF($C76="LPC 11:0",('Données brutes POS (Area)'!BP76/('Données brutes POS (Area)'!BP$66)*60))</f>
        <v>4.7109461824069276</v>
      </c>
    </row>
    <row r="77" spans="1:69" x14ac:dyDescent="0.25">
      <c r="A77" s="9" t="s">
        <v>44</v>
      </c>
      <c r="B77" s="15" t="s">
        <v>179</v>
      </c>
      <c r="C77" s="15" t="s">
        <v>43</v>
      </c>
      <c r="D77" s="49">
        <f>IF($C77="LPC 11:0",('Données brutes POS (Area)'!C77/('Données brutes POS (Area)'!C$66)*60))</f>
        <v>2.1775580101184442</v>
      </c>
      <c r="E77" s="49">
        <f>IF($C77="LPC 11:0",('Données brutes POS (Area)'!D77/('Données brutes POS (Area)'!D$66)*60))</f>
        <v>2.78789550371582</v>
      </c>
      <c r="F77" s="49">
        <f>IF($C77="LPC 11:0",('Données brutes POS (Area)'!E77/('Données brutes POS (Area)'!E$66)*60))</f>
        <v>4.6623472563309827</v>
      </c>
      <c r="G77" s="49">
        <f>IF($C77="LPC 11:0",('Données brutes POS (Area)'!F77/('Données brutes POS (Area)'!F$66)*60))</f>
        <v>4.3596674339657184</v>
      </c>
      <c r="H77" s="49">
        <f>IF($C77="LPC 11:0",('Données brutes POS (Area)'!G77/('Données brutes POS (Area)'!G$66)*60))</f>
        <v>3.6868256116392102</v>
      </c>
      <c r="I77" s="49">
        <f>IF($C77="LPC 11:0",('Données brutes POS (Area)'!H77/('Données brutes POS (Area)'!H$66)*60))</f>
        <v>5.0593087990786962</v>
      </c>
      <c r="J77" s="49">
        <f>IF($C77="LPC 11:0",('Données brutes POS (Area)'!I77/('Données brutes POS (Area)'!I$66)*60))</f>
        <v>2.1643219813588215</v>
      </c>
      <c r="K77" s="49">
        <f>IF($C77="LPC 11:0",('Données brutes POS (Area)'!J77/('Données brutes POS (Area)'!J$66)*60))</f>
        <v>2.3412247848404752</v>
      </c>
      <c r="L77" s="49">
        <f>IF($C77="LPC 11:0",('Données brutes POS (Area)'!K77/('Données brutes POS (Area)'!K$66)*60))</f>
        <v>2.2995958727958312</v>
      </c>
      <c r="M77" s="49">
        <f>IF($C77="LPC 11:0",('Données brutes POS (Area)'!L77/('Données brutes POS (Area)'!L$66)*60))</f>
        <v>0.95901418408497652</v>
      </c>
      <c r="N77" s="49">
        <f>IF($C77="LPC 11:0",('Données brutes POS (Area)'!M77/('Données brutes POS (Area)'!M$66)*60))</f>
        <v>4.7030017045675221</v>
      </c>
      <c r="O77" s="49">
        <f>IF($C77="LPC 11:0",('Données brutes POS (Area)'!N77/('Données brutes POS (Area)'!N$66)*60))</f>
        <v>8.9852709147410827</v>
      </c>
      <c r="P77" s="49">
        <f>IF($C77="LPC 11:0",('Données brutes POS (Area)'!O77/('Données brutes POS (Area)'!O$66)*60))</f>
        <v>5.0466571995028806</v>
      </c>
      <c r="Q77" s="49">
        <f>IF($C77="LPC 11:0",('Données brutes POS (Area)'!P77/('Données brutes POS (Area)'!P$66)*60))</f>
        <v>1.5523522299739321</v>
      </c>
      <c r="R77" s="49">
        <f>IF($C77="LPC 11:0",('Données brutes POS (Area)'!Q77/('Données brutes POS (Area)'!Q$66)*60))</f>
        <v>2.8061535724410285</v>
      </c>
      <c r="S77" s="49">
        <f>IF($C77="LPC 11:0",('Données brutes POS (Area)'!R77/('Données brutes POS (Area)'!R$66)*60))</f>
        <v>3.1434346338892478</v>
      </c>
      <c r="T77" s="49">
        <f>IF($C77="LPC 11:0",('Données brutes POS (Area)'!S77/('Données brutes POS (Area)'!S$66)*60))</f>
        <v>5.1564954758569659</v>
      </c>
      <c r="U77" s="49">
        <f>IF($C77="LPC 11:0",('Données brutes POS (Area)'!T77/('Données brutes POS (Area)'!T$66)*60))</f>
        <v>2.9668478345531</v>
      </c>
      <c r="V77" s="49">
        <f>IF($C77="LPC 11:0",('Données brutes POS (Area)'!U77/('Données brutes POS (Area)'!U$66)*60))</f>
        <v>10.57127785811551</v>
      </c>
      <c r="W77" s="49">
        <f>IF($C77="LPC 11:0",('Données brutes POS (Area)'!V77/('Données brutes POS (Area)'!V$66)*60))</f>
        <v>4.5324394027388548</v>
      </c>
      <c r="X77" s="49">
        <f>IF($C77="LPC 11:0",('Données brutes POS (Area)'!W77/('Données brutes POS (Area)'!W$66)*60))</f>
        <v>4.6756112459746983</v>
      </c>
      <c r="Y77" s="49">
        <f>IF($C77="LPC 11:0",('Données brutes POS (Area)'!X77/('Données brutes POS (Area)'!X$66)*60))</f>
        <v>3.9089956889096853</v>
      </c>
      <c r="Z77" s="49">
        <f>IF($C77="LPC 11:0",('Données brutes POS (Area)'!Y77/('Données brutes POS (Area)'!Y$66)*60))</f>
        <v>5.3523494117180359</v>
      </c>
      <c r="AA77" s="49">
        <f>IF($C77="LPC 11:0",('Données brutes POS (Area)'!Z77/('Données brutes POS (Area)'!Z$66)*60))</f>
        <v>4.5984295807509756</v>
      </c>
      <c r="AB77" s="49">
        <f>IF($C77="LPC 11:0",('Données brutes POS (Area)'!AA77/('Données brutes POS (Area)'!AA$66)*60))</f>
        <v>5.2538732638692958</v>
      </c>
      <c r="AC77" s="49">
        <f>IF($C77="LPC 11:0",('Données brutes POS (Area)'!AB77/('Données brutes POS (Area)'!AB$66)*60))</f>
        <v>5.6592964275403634</v>
      </c>
      <c r="AD77" s="49">
        <f>IF($C77="LPC 11:0",('Données brutes POS (Area)'!AC77/('Données brutes POS (Area)'!AC$66)*60))</f>
        <v>2.7314235674085494</v>
      </c>
      <c r="AE77" s="49">
        <f>IF($C77="LPC 11:0",('Données brutes POS (Area)'!AD77/('Données brutes POS (Area)'!AD$66)*60))</f>
        <v>4.6463850028028366</v>
      </c>
      <c r="AF77" s="49">
        <f>IF($C77="LPC 11:0",('Données brutes POS (Area)'!AE77/('Données brutes POS (Area)'!AE$66)*60))</f>
        <v>13.317341871128628</v>
      </c>
      <c r="AG77" s="49">
        <f>IF($C77="LPC 11:0",('Données brutes POS (Area)'!AF77/('Données brutes POS (Area)'!AF$66)*60))</f>
        <v>5.2804275805854299</v>
      </c>
      <c r="AH77" s="49">
        <f>IF($C77="LPC 11:0",('Données brutes POS (Area)'!AG77/('Données brutes POS (Area)'!AG$66)*60))</f>
        <v>3.7123345526832487</v>
      </c>
      <c r="AI77" s="49">
        <f>IF($C77="LPC 11:0",('Données brutes POS (Area)'!AH77/('Données brutes POS (Area)'!AH$66)*60))</f>
        <v>14.387135456786597</v>
      </c>
      <c r="AJ77" s="49">
        <f>IF($C77="LPC 11:0",('Données brutes POS (Area)'!AI77/('Données brutes POS (Area)'!AI$66)*60))</f>
        <v>6.7231802071474371</v>
      </c>
      <c r="AK77" s="49">
        <f>IF($C77="LPC 11:0",('Données brutes POS (Area)'!AJ77/('Données brutes POS (Area)'!AJ$66)*60))</f>
        <v>1.6593613696804319</v>
      </c>
      <c r="AL77" s="49">
        <f>IF($C77="LPC 11:0",('Données brutes POS (Area)'!AK77/('Données brutes POS (Area)'!AK$66)*60))</f>
        <v>2.6075271444995489</v>
      </c>
      <c r="AM77" s="49">
        <f>IF($C77="LPC 11:0",('Données brutes POS (Area)'!AL77/('Données brutes POS (Area)'!AL$66)*60))</f>
        <v>4.8278346736809672</v>
      </c>
      <c r="AN77" s="49">
        <f>IF($C77="LPC 11:0",('Données brutes POS (Area)'!AM77/('Données brutes POS (Area)'!AM$66)*60))</f>
        <v>8.3758688849586385</v>
      </c>
      <c r="AO77" s="49">
        <f>IF($C77="LPC 11:0",('Données brutes POS (Area)'!AN77/('Données brutes POS (Area)'!AN$66)*60))</f>
        <v>3.0855332842370795</v>
      </c>
      <c r="AP77" s="49">
        <f>IF($C77="LPC 11:0",('Données brutes POS (Area)'!AO77/('Données brutes POS (Area)'!AO$66)*60))</f>
        <v>6.3881761379630451</v>
      </c>
      <c r="AQ77" s="49">
        <f>IF($C77="LPC 11:0",('Données brutes POS (Area)'!AP77/('Données brutes POS (Area)'!AP$66)*60))</f>
        <v>4.8414477062463561</v>
      </c>
      <c r="AR77" s="49">
        <f>IF($C77="LPC 11:0",('Données brutes POS (Area)'!AQ77/('Données brutes POS (Area)'!AQ$66)*60))</f>
        <v>5.7699938616150392</v>
      </c>
      <c r="AS77" s="49">
        <f>IF($C77="LPC 11:0",('Données brutes POS (Area)'!AR77/('Données brutes POS (Area)'!AR$66)*60))</f>
        <v>18.259001684726538</v>
      </c>
      <c r="AT77" s="49">
        <f>IF($C77="LPC 11:0",('Données brutes POS (Area)'!AS77/('Données brutes POS (Area)'!AS$66)*60))</f>
        <v>5.3804401425662585</v>
      </c>
      <c r="AU77" s="49">
        <f>IF($C77="LPC 11:0",('Données brutes POS (Area)'!AT77/('Données brutes POS (Area)'!AT$66)*60))</f>
        <v>4.7249047966125586</v>
      </c>
      <c r="AV77" s="49">
        <f>IF($C77="LPC 11:0",('Données brutes POS (Area)'!AU77/('Données brutes POS (Area)'!AU$66)*60))</f>
        <v>7.5511705236901747</v>
      </c>
      <c r="AW77" s="49">
        <f>IF($C77="LPC 11:0",('Données brutes POS (Area)'!AV77/('Données brutes POS (Area)'!AV$66)*60))</f>
        <v>9.8570796162496208</v>
      </c>
      <c r="AX77" s="49">
        <f>IF($C77="LPC 11:0",('Données brutes POS (Area)'!AW77/('Données brutes POS (Area)'!AW$66)*60))</f>
        <v>11.221597673325496</v>
      </c>
      <c r="AY77" s="49">
        <f>IF($C77="LPC 11:0",('Données brutes POS (Area)'!AX77/('Données brutes POS (Area)'!AX$66)*60))</f>
        <v>15.905682545481001</v>
      </c>
      <c r="AZ77" s="49">
        <f>IF($C77="LPC 11:0",('Données brutes POS (Area)'!AY77/('Données brutes POS (Area)'!AY$66)*60))</f>
        <v>11.459232541834233</v>
      </c>
      <c r="BA77" s="49">
        <f>IF($C77="LPC 11:0",('Données brutes POS (Area)'!AZ77/('Données brutes POS (Area)'!AZ$66)*60))</f>
        <v>11.936677453169864</v>
      </c>
      <c r="BB77" s="49">
        <f>IF($C77="LPC 11:0",('Données brutes POS (Area)'!BA77/('Données brutes POS (Area)'!BA$66)*60))</f>
        <v>11.523495118112617</v>
      </c>
      <c r="BC77" s="49">
        <f>IF($C77="LPC 11:0",('Données brutes POS (Area)'!BB77/('Données brutes POS (Area)'!BB$66)*60))</f>
        <v>17.711374333119956</v>
      </c>
      <c r="BD77" s="49">
        <f>IF($C77="LPC 11:0",('Données brutes POS (Area)'!BC77/('Données brutes POS (Area)'!BC$66)*60))</f>
        <v>15.880935204511342</v>
      </c>
      <c r="BE77" s="49">
        <f>IF($C77="LPC 11:0",('Données brutes POS (Area)'!BD77/('Données brutes POS (Area)'!BD$66)*60))</f>
        <v>12.986118561205236</v>
      </c>
      <c r="BF77" s="49">
        <f>IF($C77="LPC 11:0",('Données brutes POS (Area)'!BE77/('Données brutes POS (Area)'!BE$66)*60))</f>
        <v>7.1131367440764928</v>
      </c>
      <c r="BG77" s="49">
        <f>IF($C77="LPC 11:0",('Données brutes POS (Area)'!BF77/('Données brutes POS (Area)'!BF$66)*60))</f>
        <v>7.8950259817485158</v>
      </c>
      <c r="BH77" s="49">
        <f>IF($C77="LPC 11:0",('Données brutes POS (Area)'!BG77/('Données brutes POS (Area)'!BG$66)*60))</f>
        <v>6.4714377355500723</v>
      </c>
      <c r="BI77" s="49">
        <f>IF($C77="LPC 11:0",('Données brutes POS (Area)'!BH77/('Données brutes POS (Area)'!BH$66)*60))</f>
        <v>7.9845947319608825</v>
      </c>
      <c r="BJ77" s="49">
        <f>IF($C77="LPC 11:0",('Données brutes POS (Area)'!BI77/('Données brutes POS (Area)'!BI$66)*60))</f>
        <v>13.717003892168339</v>
      </c>
      <c r="BK77" s="49">
        <f>IF($C77="LPC 11:0",('Données brutes POS (Area)'!BJ77/('Données brutes POS (Area)'!BJ$66)*60))</f>
        <v>53.45518679340546</v>
      </c>
      <c r="BL77" s="49">
        <f>IF($C77="LPC 11:0",('Données brutes POS (Area)'!BK77/('Données brutes POS (Area)'!BK$66)*60))</f>
        <v>36.660077117739306</v>
      </c>
      <c r="BM77" s="49">
        <f>IF($C77="LPC 11:0",('Données brutes POS (Area)'!BL77/('Données brutes POS (Area)'!BL$66)*60))</f>
        <v>26.793547501553519</v>
      </c>
      <c r="BN77" s="49">
        <f>IF($C77="LPC 11:0",('Données brutes POS (Area)'!BM77/('Données brutes POS (Area)'!BM$66)*60))</f>
        <v>30.817156884208799</v>
      </c>
      <c r="BO77" s="49">
        <f>IF($C77="LPC 11:0",('Données brutes POS (Area)'!BN77/('Données brutes POS (Area)'!BN$66)*60))</f>
        <v>11.126575336279178</v>
      </c>
      <c r="BP77" s="49">
        <f>IF($C77="LPC 11:0",('Données brutes POS (Area)'!BO77/('Données brutes POS (Area)'!BO$66)*60))</f>
        <v>7.8713492962243352</v>
      </c>
      <c r="BQ77" s="49">
        <f>IF($C77="LPC 11:0",('Données brutes POS (Area)'!BP77/('Données brutes POS (Area)'!BP$66)*60))</f>
        <v>7.2126269546551649</v>
      </c>
    </row>
    <row r="78" spans="1:69" x14ac:dyDescent="0.25">
      <c r="A78" s="11" t="s">
        <v>44</v>
      </c>
      <c r="B78" s="16" t="s">
        <v>180</v>
      </c>
      <c r="C78" s="16" t="s">
        <v>43</v>
      </c>
      <c r="D78" s="50">
        <f>IF($C78="LPC 11:0",('Données brutes POS (Area)'!C78/('Données brutes POS (Area)'!C$66)*60))</f>
        <v>6.3353496341163806</v>
      </c>
      <c r="E78" s="50">
        <f>IF($C78="LPC 11:0",('Données brutes POS (Area)'!D78/('Données brutes POS (Area)'!D$66)*60))</f>
        <v>10.223415300144188</v>
      </c>
      <c r="F78" s="50">
        <f>IF($C78="LPC 11:0",('Données brutes POS (Area)'!E78/('Données brutes POS (Area)'!E$66)*60))</f>
        <v>21.291263901003919</v>
      </c>
      <c r="G78" s="50">
        <f>IF($C78="LPC 11:0",('Données brutes POS (Area)'!F78/('Données brutes POS (Area)'!F$66)*60))</f>
        <v>15.913867222063306</v>
      </c>
      <c r="H78" s="50">
        <f>IF($C78="LPC 11:0",('Données brutes POS (Area)'!G78/('Données brutes POS (Area)'!G$66)*60))</f>
        <v>12.144089898497024</v>
      </c>
      <c r="I78" s="50">
        <f>IF($C78="LPC 11:0",('Données brutes POS (Area)'!H78/('Données brutes POS (Area)'!H$66)*60))</f>
        <v>19.23319404133365</v>
      </c>
      <c r="J78" s="50">
        <f>IF($C78="LPC 11:0",('Données brutes POS (Area)'!I78/('Données brutes POS (Area)'!I$66)*60))</f>
        <v>10.305507817636785</v>
      </c>
      <c r="K78" s="50">
        <f>IF($C78="LPC 11:0",('Données brutes POS (Area)'!J78/('Données brutes POS (Area)'!J$66)*60))</f>
        <v>9.4985874122287122</v>
      </c>
      <c r="L78" s="50">
        <f>IF($C78="LPC 11:0",('Données brutes POS (Area)'!K78/('Données brutes POS (Area)'!K$66)*60))</f>
        <v>12.556626453433136</v>
      </c>
      <c r="M78" s="50">
        <f>IF($C78="LPC 11:0",('Données brutes POS (Area)'!L78/('Données brutes POS (Area)'!L$66)*60))</f>
        <v>4.6898641131534431</v>
      </c>
      <c r="N78" s="50">
        <f>IF($C78="LPC 11:0",('Données brutes POS (Area)'!M78/('Données brutes POS (Area)'!M$66)*60))</f>
        <v>9.369802717384994</v>
      </c>
      <c r="O78" s="50">
        <f>IF($C78="LPC 11:0",('Données brutes POS (Area)'!N78/('Données brutes POS (Area)'!N$66)*60))</f>
        <v>19.519693855573674</v>
      </c>
      <c r="P78" s="50">
        <f>IF($C78="LPC 11:0",('Données brutes POS (Area)'!O78/('Données brutes POS (Area)'!O$66)*60))</f>
        <v>14.491909127078815</v>
      </c>
      <c r="Q78" s="50">
        <f>IF($C78="LPC 11:0",('Données brutes POS (Area)'!P78/('Données brutes POS (Area)'!P$66)*60))</f>
        <v>9.0020810669430009</v>
      </c>
      <c r="R78" s="50">
        <f>IF($C78="LPC 11:0",('Données brutes POS (Area)'!Q78/('Données brutes POS (Area)'!Q$66)*60))</f>
        <v>17.311271192496857</v>
      </c>
      <c r="S78" s="50">
        <f>IF($C78="LPC 11:0",('Données brutes POS (Area)'!R78/('Données brutes POS (Area)'!R$66)*60))</f>
        <v>17.869252808768415</v>
      </c>
      <c r="T78" s="50">
        <f>IF($C78="LPC 11:0",('Données brutes POS (Area)'!S78/('Données brutes POS (Area)'!S$66)*60))</f>
        <v>13.839695522127721</v>
      </c>
      <c r="U78" s="50">
        <f>IF($C78="LPC 11:0",('Données brutes POS (Area)'!T78/('Données brutes POS (Area)'!T$66)*60))</f>
        <v>14.162762111725911</v>
      </c>
      <c r="V78" s="50">
        <f>IF($C78="LPC 11:0",('Données brutes POS (Area)'!U78/('Données brutes POS (Area)'!U$66)*60))</f>
        <v>44.713364478235185</v>
      </c>
      <c r="W78" s="50">
        <f>IF($C78="LPC 11:0",('Données brutes POS (Area)'!V78/('Données brutes POS (Area)'!V$66)*60))</f>
        <v>17.897017993211406</v>
      </c>
      <c r="X78" s="50">
        <f>IF($C78="LPC 11:0",('Données brutes POS (Area)'!W78/('Données brutes POS (Area)'!W$66)*60))</f>
        <v>16.379786492485547</v>
      </c>
      <c r="Y78" s="50">
        <f>IF($C78="LPC 11:0",('Données brutes POS (Area)'!X78/('Données brutes POS (Area)'!X$66)*60))</f>
        <v>12.597935413875055</v>
      </c>
      <c r="Z78" s="50">
        <f>IF($C78="LPC 11:0",('Données brutes POS (Area)'!Y78/('Données brutes POS (Area)'!Y$66)*60))</f>
        <v>10.261021388228222</v>
      </c>
      <c r="AA78" s="50">
        <f>IF($C78="LPC 11:0",('Données brutes POS (Area)'!Z78/('Données brutes POS (Area)'!Z$66)*60))</f>
        <v>13.823481702148245</v>
      </c>
      <c r="AB78" s="50">
        <f>IF($C78="LPC 11:0",('Données brutes POS (Area)'!AA78/('Données brutes POS (Area)'!AA$66)*60))</f>
        <v>17.258535529445641</v>
      </c>
      <c r="AC78" s="50">
        <f>IF($C78="LPC 11:0",('Données brutes POS (Area)'!AB78/('Données brutes POS (Area)'!AB$66)*60))</f>
        <v>17.13508373883095</v>
      </c>
      <c r="AD78" s="50">
        <f>IF($C78="LPC 11:0",('Données brutes POS (Area)'!AC78/('Données brutes POS (Area)'!AC$66)*60))</f>
        <v>11.788735928618927</v>
      </c>
      <c r="AE78" s="50">
        <f>IF($C78="LPC 11:0",('Données brutes POS (Area)'!AD78/('Données brutes POS (Area)'!AD$66)*60))</f>
        <v>16.241275296178003</v>
      </c>
      <c r="AF78" s="50">
        <f>IF($C78="LPC 11:0",('Données brutes POS (Area)'!AE78/('Données brutes POS (Area)'!AE$66)*60))</f>
        <v>28.177281575592538</v>
      </c>
      <c r="AG78" s="50">
        <f>IF($C78="LPC 11:0",('Données brutes POS (Area)'!AF78/('Données brutes POS (Area)'!AF$66)*60))</f>
        <v>25.216981887004533</v>
      </c>
      <c r="AH78" s="50">
        <f>IF($C78="LPC 11:0",('Données brutes POS (Area)'!AG78/('Données brutes POS (Area)'!AG$66)*60))</f>
        <v>17.094020840292316</v>
      </c>
      <c r="AI78" s="50">
        <f>IF($C78="LPC 11:0",('Données brutes POS (Area)'!AH78/('Données brutes POS (Area)'!AH$66)*60))</f>
        <v>42.131145245224047</v>
      </c>
      <c r="AJ78" s="50">
        <f>IF($C78="LPC 11:0",('Données brutes POS (Area)'!AI78/('Données brutes POS (Area)'!AI$66)*60))</f>
        <v>25.304715916934143</v>
      </c>
      <c r="AK78" s="50">
        <f>IF($C78="LPC 11:0",('Données brutes POS (Area)'!AJ78/('Données brutes POS (Area)'!AJ$66)*60))</f>
        <v>7.5764654425885745</v>
      </c>
      <c r="AL78" s="50">
        <f>IF($C78="LPC 11:0",('Données brutes POS (Area)'!AK78/('Données brutes POS (Area)'!AK$66)*60))</f>
        <v>13.245235591430291</v>
      </c>
      <c r="AM78" s="50">
        <f>IF($C78="LPC 11:0",('Données brutes POS (Area)'!AL78/('Données brutes POS (Area)'!AL$66)*60))</f>
        <v>20.994728807660216</v>
      </c>
      <c r="AN78" s="50">
        <f>IF($C78="LPC 11:0",('Données brutes POS (Area)'!AM78/('Données brutes POS (Area)'!AM$66)*60))</f>
        <v>21.73397569613423</v>
      </c>
      <c r="AO78" s="50">
        <f>IF($C78="LPC 11:0",('Données brutes POS (Area)'!AN78/('Données brutes POS (Area)'!AN$66)*60))</f>
        <v>8.6814709468557574</v>
      </c>
      <c r="AP78" s="50">
        <f>IF($C78="LPC 11:0",('Données brutes POS (Area)'!AO78/('Données brutes POS (Area)'!AO$66)*60))</f>
        <v>34.080409151285657</v>
      </c>
      <c r="AQ78" s="50">
        <f>IF($C78="LPC 11:0",('Données brutes POS (Area)'!AP78/('Données brutes POS (Area)'!AP$66)*60))</f>
        <v>29.202280289909424</v>
      </c>
      <c r="AR78" s="50">
        <f>IF($C78="LPC 11:0",('Données brutes POS (Area)'!AQ78/('Données brutes POS (Area)'!AQ$66)*60))</f>
        <v>20.717742317968177</v>
      </c>
      <c r="AS78" s="50">
        <f>IF($C78="LPC 11:0",('Données brutes POS (Area)'!AR78/('Données brutes POS (Area)'!AR$66)*60))</f>
        <v>26.487850138482777</v>
      </c>
      <c r="AT78" s="50">
        <f>IF($C78="LPC 11:0",('Données brutes POS (Area)'!AS78/('Données brutes POS (Area)'!AS$66)*60))</f>
        <v>28.44867959506314</v>
      </c>
      <c r="AU78" s="50">
        <f>IF($C78="LPC 11:0",('Données brutes POS (Area)'!AT78/('Données brutes POS (Area)'!AT$66)*60))</f>
        <v>20.655820294437131</v>
      </c>
      <c r="AV78" s="50">
        <f>IF($C78="LPC 11:0",('Données brutes POS (Area)'!AU78/('Données brutes POS (Area)'!AU$66)*60))</f>
        <v>20.372755124808119</v>
      </c>
      <c r="AW78" s="50">
        <f>IF($C78="LPC 11:0",('Données brutes POS (Area)'!AV78/('Données brutes POS (Area)'!AV$66)*60))</f>
        <v>28.468211157228126</v>
      </c>
      <c r="AX78" s="50">
        <f>IF($C78="LPC 11:0",('Données brutes POS (Area)'!AW78/('Données brutes POS (Area)'!AW$66)*60))</f>
        <v>28.376339354710598</v>
      </c>
      <c r="AY78" s="50">
        <f>IF($C78="LPC 11:0",('Données brutes POS (Area)'!AX78/('Données brutes POS (Area)'!AX$66)*60))</f>
        <v>45.940985662994173</v>
      </c>
      <c r="AZ78" s="50">
        <f>IF($C78="LPC 11:0",('Données brutes POS (Area)'!AY78/('Données brutes POS (Area)'!AY$66)*60))</f>
        <v>45.560199811996888</v>
      </c>
      <c r="BA78" s="50">
        <f>IF($C78="LPC 11:0",('Données brutes POS (Area)'!AZ78/('Données brutes POS (Area)'!AZ$66)*60))</f>
        <v>36.164582537466181</v>
      </c>
      <c r="BB78" s="50">
        <f>IF($C78="LPC 11:0",('Données brutes POS (Area)'!BA78/('Données brutes POS (Area)'!BA$66)*60))</f>
        <v>32.573925846949898</v>
      </c>
      <c r="BC78" s="50">
        <f>IF($C78="LPC 11:0",('Données brutes POS (Area)'!BB78/('Données brutes POS (Area)'!BB$66)*60))</f>
        <v>44.095619729591725</v>
      </c>
      <c r="BD78" s="50">
        <f>IF($C78="LPC 11:0",('Données brutes POS (Area)'!BC78/('Données brutes POS (Area)'!BC$66)*60))</f>
        <v>39.469999005953689</v>
      </c>
      <c r="BE78" s="50">
        <f>IF($C78="LPC 11:0",('Données brutes POS (Area)'!BD78/('Données brutes POS (Area)'!BD$66)*60))</f>
        <v>36.211352170811494</v>
      </c>
      <c r="BF78" s="50">
        <f>IF($C78="LPC 11:0",('Données brutes POS (Area)'!BE78/('Données brutes POS (Area)'!BE$66)*60))</f>
        <v>21.598528848542855</v>
      </c>
      <c r="BG78" s="50">
        <f>IF($C78="LPC 11:0",('Données brutes POS (Area)'!BF78/('Données brutes POS (Area)'!BF$66)*60))</f>
        <v>25.407483643924824</v>
      </c>
      <c r="BH78" s="50">
        <f>IF($C78="LPC 11:0",('Données brutes POS (Area)'!BG78/('Données brutes POS (Area)'!BG$66)*60))</f>
        <v>28.328481041049503</v>
      </c>
      <c r="BI78" s="50">
        <f>IF($C78="LPC 11:0",('Données brutes POS (Area)'!BH78/('Données brutes POS (Area)'!BH$66)*60))</f>
        <v>36.89892784802295</v>
      </c>
      <c r="BJ78" s="50">
        <f>IF($C78="LPC 11:0",('Données brutes POS (Area)'!BI78/('Données brutes POS (Area)'!BI$66)*60))</f>
        <v>26.751800660323219</v>
      </c>
      <c r="BK78" s="50">
        <f>IF($C78="LPC 11:0",('Données brutes POS (Area)'!BJ78/('Données brutes POS (Area)'!BJ$66)*60))</f>
        <v>127.28741146058994</v>
      </c>
      <c r="BL78" s="50">
        <f>IF($C78="LPC 11:0",('Données brutes POS (Area)'!BK78/('Données brutes POS (Area)'!BK$66)*60))</f>
        <v>48.264048590036701</v>
      </c>
      <c r="BM78" s="50">
        <f>IF($C78="LPC 11:0",('Données brutes POS (Area)'!BL78/('Données brutes POS (Area)'!BL$66)*60))</f>
        <v>55.375767339599513</v>
      </c>
      <c r="BN78" s="50">
        <f>IF($C78="LPC 11:0",('Données brutes POS (Area)'!BM78/('Données brutes POS (Area)'!BM$66)*60))</f>
        <v>44.119743737657927</v>
      </c>
      <c r="BO78" s="50">
        <f>IF($C78="LPC 11:0",('Données brutes POS (Area)'!BN78/('Données brutes POS (Area)'!BN$66)*60))</f>
        <v>23.504742142918559</v>
      </c>
      <c r="BP78" s="50">
        <f>IF($C78="LPC 11:0",('Données brutes POS (Area)'!BO78/('Données brutes POS (Area)'!BO$66)*60))</f>
        <v>17.499720847730973</v>
      </c>
      <c r="BQ78" s="50">
        <f>IF($C78="LPC 11:0",('Données brutes POS (Area)'!BP78/('Données brutes POS (Area)'!BP$66)*60))</f>
        <v>34.64380541532794</v>
      </c>
    </row>
    <row r="79" spans="1:69" x14ac:dyDescent="0.25">
      <c r="A79" s="9" t="s">
        <v>44</v>
      </c>
      <c r="B79" s="15" t="s">
        <v>181</v>
      </c>
      <c r="C79" s="15" t="s">
        <v>43</v>
      </c>
      <c r="D79" s="49">
        <f>IF($C79="LPC 11:0",('Données brutes POS (Area)'!C79/('Données brutes POS (Area)'!C$66)*60))</f>
        <v>1.068993763904049</v>
      </c>
      <c r="E79" s="49">
        <f>IF($C79="LPC 11:0",('Données brutes POS (Area)'!D79/('Données brutes POS (Area)'!D$66)*60))</f>
        <v>1.9154141161087197</v>
      </c>
      <c r="F79" s="49">
        <f>IF($C79="LPC 11:0",('Données brutes POS (Area)'!E79/('Données brutes POS (Area)'!E$66)*60))</f>
        <v>2.9931664185735154</v>
      </c>
      <c r="G79" s="49">
        <f>IF($C79="LPC 11:0",('Données brutes POS (Area)'!F79/('Données brutes POS (Area)'!F$66)*60))</f>
        <v>2.9335132317042132</v>
      </c>
      <c r="H79" s="49">
        <f>IF($C79="LPC 11:0",('Données brutes POS (Area)'!G79/('Données brutes POS (Area)'!G$66)*60))</f>
        <v>1.7532630746189068</v>
      </c>
      <c r="I79" s="49">
        <f>IF($C79="LPC 11:0",('Données brutes POS (Area)'!H79/('Données brutes POS (Area)'!H$66)*60))</f>
        <v>3.4512137334621804</v>
      </c>
      <c r="J79" s="49">
        <f>IF($C79="LPC 11:0",('Données brutes POS (Area)'!I79/('Données brutes POS (Area)'!I$66)*60))</f>
        <v>1.3832319964200301</v>
      </c>
      <c r="K79" s="49">
        <f>IF($C79="LPC 11:0",('Données brutes POS (Area)'!J79/('Données brutes POS (Area)'!J$66)*60))</f>
        <v>0.67458437975492802</v>
      </c>
      <c r="L79" s="49">
        <f>IF($C79="LPC 11:0",('Données brutes POS (Area)'!K79/('Données brutes POS (Area)'!K$66)*60))</f>
        <v>1.4975023270035963</v>
      </c>
      <c r="M79" s="49">
        <f>IF($C79="LPC 11:0",('Données brutes POS (Area)'!L79/('Données brutes POS (Area)'!L$66)*60))</f>
        <v>0.52940030382934389</v>
      </c>
      <c r="N79" s="49">
        <f>IF($C79="LPC 11:0",('Données brutes POS (Area)'!M79/('Données brutes POS (Area)'!M$66)*60))</f>
        <v>1.5486544965186568</v>
      </c>
      <c r="O79" s="49">
        <f>IF($C79="LPC 11:0",('Données brutes POS (Area)'!N79/('Données brutes POS (Area)'!N$66)*60))</f>
        <v>3.4487591151041506</v>
      </c>
      <c r="P79" s="49">
        <f>IF($C79="LPC 11:0",('Données brutes POS (Area)'!O79/('Données brutes POS (Area)'!O$66)*60))</f>
        <v>2.7053398484409552</v>
      </c>
      <c r="Q79" s="49">
        <f>IF($C79="LPC 11:0",('Données brutes POS (Area)'!P79/('Données brutes POS (Area)'!P$66)*60))</f>
        <v>0.83965169855985233</v>
      </c>
      <c r="R79" s="49">
        <f>IF($C79="LPC 11:0",('Données brutes POS (Area)'!Q79/('Données brutes POS (Area)'!Q$66)*60))</f>
        <v>1.6005502623057626</v>
      </c>
      <c r="S79" s="49">
        <f>IF($C79="LPC 11:0",('Données brutes POS (Area)'!R79/('Données brutes POS (Area)'!R$66)*60))</f>
        <v>2.1954815066651592</v>
      </c>
      <c r="T79" s="49">
        <f>IF($C79="LPC 11:0",('Données brutes POS (Area)'!S79/('Données brutes POS (Area)'!S$66)*60))</f>
        <v>3.127049489098646</v>
      </c>
      <c r="U79" s="49">
        <f>IF($C79="LPC 11:0",('Données brutes POS (Area)'!T79/('Données brutes POS (Area)'!T$66)*60))</f>
        <v>2.4672826544961097</v>
      </c>
      <c r="V79" s="49">
        <f>IF($C79="LPC 11:0",('Données brutes POS (Area)'!U79/('Données brutes POS (Area)'!U$66)*60))</f>
        <v>5.5733984124600839</v>
      </c>
      <c r="W79" s="49">
        <f>IF($C79="LPC 11:0",('Données brutes POS (Area)'!V79/('Données brutes POS (Area)'!V$66)*60))</f>
        <v>2.7250609569622704</v>
      </c>
      <c r="X79" s="49">
        <f>IF($C79="LPC 11:0",('Données brutes POS (Area)'!W79/('Données brutes POS (Area)'!W$66)*60))</f>
        <v>2.8089090028263826</v>
      </c>
      <c r="Y79" s="49">
        <f>IF($C79="LPC 11:0",('Données brutes POS (Area)'!X79/('Données brutes POS (Area)'!X$66)*60))</f>
        <v>4.5861168928343652</v>
      </c>
      <c r="Z79" s="49">
        <f>IF($C79="LPC 11:0",('Données brutes POS (Area)'!Y79/('Données brutes POS (Area)'!Y$66)*60))</f>
        <v>1.9474940406109711</v>
      </c>
      <c r="AA79" s="49">
        <f>IF($C79="LPC 11:0",('Données brutes POS (Area)'!Z79/('Données brutes POS (Area)'!Z$66)*60))</f>
        <v>2.2989983958702656</v>
      </c>
      <c r="AB79" s="49">
        <f>IF($C79="LPC 11:0",('Données brutes POS (Area)'!AA79/('Données brutes POS (Area)'!AA$66)*60))</f>
        <v>2.0051113736245458</v>
      </c>
      <c r="AC79" s="49">
        <f>IF($C79="LPC 11:0",('Données brutes POS (Area)'!AB79/('Données brutes POS (Area)'!AB$66)*60))</f>
        <v>3.9763428293859375</v>
      </c>
      <c r="AD79" s="49">
        <f>IF($C79="LPC 11:0",('Données brutes POS (Area)'!AC79/('Données brutes POS (Area)'!AC$66)*60))</f>
        <v>1.4450979594812818</v>
      </c>
      <c r="AE79" s="49">
        <f>IF($C79="LPC 11:0",('Données brutes POS (Area)'!AD79/('Données brutes POS (Area)'!AD$66)*60))</f>
        <v>1.7048651482239943</v>
      </c>
      <c r="AF79" s="49">
        <f>IF($C79="LPC 11:0",('Données brutes POS (Area)'!AE79/('Données brutes POS (Area)'!AE$66)*60))</f>
        <v>8.5397364831021623</v>
      </c>
      <c r="AG79" s="49">
        <f>IF($C79="LPC 11:0",('Données brutes POS (Area)'!AF79/('Données brutes POS (Area)'!AF$66)*60))</f>
        <v>1.8134419157754085</v>
      </c>
      <c r="AH79" s="49">
        <f>IF($C79="LPC 11:0",('Données brutes POS (Area)'!AG79/('Données brutes POS (Area)'!AG$66)*60))</f>
        <v>3.7214791882225469</v>
      </c>
      <c r="AI79" s="49">
        <f>IF($C79="LPC 11:0",('Données brutes POS (Area)'!AH79/('Données brutes POS (Area)'!AH$66)*60))</f>
        <v>7.9977266623565058</v>
      </c>
      <c r="AJ79" s="49">
        <f>IF($C79="LPC 11:0",('Données brutes POS (Area)'!AI79/('Données brutes POS (Area)'!AI$66)*60))</f>
        <v>5.3114999029509047</v>
      </c>
      <c r="AK79" s="49">
        <f>IF($C79="LPC 11:0",('Données brutes POS (Area)'!AJ79/('Données brutes POS (Area)'!AJ$66)*60))</f>
        <v>1.0159086201939627</v>
      </c>
      <c r="AL79" s="49">
        <f>IF($C79="LPC 11:0",('Données brutes POS (Area)'!AK79/('Données brutes POS (Area)'!AK$66)*60))</f>
        <v>1.043759364969014</v>
      </c>
      <c r="AM79" s="49">
        <f>IF($C79="LPC 11:0",('Données brutes POS (Area)'!AL79/('Données brutes POS (Area)'!AL$66)*60))</f>
        <v>2.8572054271738665</v>
      </c>
      <c r="AN79" s="49">
        <f>IF($C79="LPC 11:0",('Données brutes POS (Area)'!AM79/('Données brutes POS (Area)'!AM$66)*60))</f>
        <v>2.9381363157302913</v>
      </c>
      <c r="AO79" s="49">
        <f>IF($C79="LPC 11:0",('Données brutes POS (Area)'!AN79/('Données brutes POS (Area)'!AN$66)*60))</f>
        <v>1.2156851417193233</v>
      </c>
      <c r="AP79" s="49">
        <f>IF($C79="LPC 11:0",('Données brutes POS (Area)'!AO79/('Données brutes POS (Area)'!AO$66)*60))</f>
        <v>4.0136065318116811</v>
      </c>
      <c r="AQ79" s="49">
        <f>IF($C79="LPC 11:0",('Données brutes POS (Area)'!AP79/('Données brutes POS (Area)'!AP$66)*60))</f>
        <v>6.2747107670583944</v>
      </c>
      <c r="AR79" s="49">
        <f>IF($C79="LPC 11:0",('Données brutes POS (Area)'!AQ79/('Données brutes POS (Area)'!AQ$66)*60))</f>
        <v>4.2649587702671239</v>
      </c>
      <c r="AS79" s="49">
        <f>IF($C79="LPC 11:0",('Données brutes POS (Area)'!AR79/('Données brutes POS (Area)'!AR$66)*60))</f>
        <v>8.6034363606398596</v>
      </c>
      <c r="AT79" s="49">
        <f>IF($C79="LPC 11:0",('Données brutes POS (Area)'!AS79/('Données brutes POS (Area)'!AS$66)*60))</f>
        <v>4.1584356681657564</v>
      </c>
      <c r="AU79" s="49">
        <f>IF($C79="LPC 11:0",('Données brutes POS (Area)'!AT79/('Données brutes POS (Area)'!AT$66)*60))</f>
        <v>3.6162871712876909</v>
      </c>
      <c r="AV79" s="49">
        <f>IF($C79="LPC 11:0",('Données brutes POS (Area)'!AU79/('Données brutes POS (Area)'!AU$66)*60))</f>
        <v>3.4337231328498401</v>
      </c>
      <c r="AW79" s="49">
        <f>IF($C79="LPC 11:0",('Données brutes POS (Area)'!AV79/('Données brutes POS (Area)'!AV$66)*60))</f>
        <v>3.9532022473471908</v>
      </c>
      <c r="AX79" s="49">
        <f>IF($C79="LPC 11:0",('Données brutes POS (Area)'!AW79/('Données brutes POS (Area)'!AW$66)*60))</f>
        <v>6.2732843868730965</v>
      </c>
      <c r="AY79" s="49">
        <f>IF($C79="LPC 11:0",('Données brutes POS (Area)'!AX79/('Données brutes POS (Area)'!AX$66)*60))</f>
        <v>8.9281391162531296</v>
      </c>
      <c r="AZ79" s="49">
        <f>IF($C79="LPC 11:0",('Données brutes POS (Area)'!AY79/('Données brutes POS (Area)'!AY$66)*60))</f>
        <v>6.3979263430649516</v>
      </c>
      <c r="BA79" s="49">
        <f>IF($C79="LPC 11:0",('Données brutes POS (Area)'!AZ79/('Données brutes POS (Area)'!AZ$66)*60))</f>
        <v>7.0734500374972553</v>
      </c>
      <c r="BB79" s="49">
        <f>IF($C79="LPC 11:0",('Données brutes POS (Area)'!BA79/('Données brutes POS (Area)'!BA$66)*60))</f>
        <v>7.3933317182992422</v>
      </c>
      <c r="BC79" s="49">
        <f>IF($C79="LPC 11:0",('Données brutes POS (Area)'!BB79/('Données brutes POS (Area)'!BB$66)*60))</f>
        <v>9.3483221924965285</v>
      </c>
      <c r="BD79" s="49">
        <f>IF($C79="LPC 11:0",('Données brutes POS (Area)'!BC79/('Données brutes POS (Area)'!BC$66)*60))</f>
        <v>7.2052440629414427</v>
      </c>
      <c r="BE79" s="49">
        <f>IF($C79="LPC 11:0",('Données brutes POS (Area)'!BD79/('Données brutes POS (Area)'!BD$66)*60))</f>
        <v>7.1109424041247218</v>
      </c>
      <c r="BF79" s="49">
        <f>IF($C79="LPC 11:0",('Données brutes POS (Area)'!BE79/('Données brutes POS (Area)'!BE$66)*60))</f>
        <v>3.8442874383625596</v>
      </c>
      <c r="BG79" s="49">
        <f>IF($C79="LPC 11:0",('Données brutes POS (Area)'!BF79/('Données brutes POS (Area)'!BF$66)*60))</f>
        <v>3.5763753155204485</v>
      </c>
      <c r="BH79" s="49">
        <f>IF($C79="LPC 11:0",('Données brutes POS (Area)'!BG79/('Données brutes POS (Area)'!BG$66)*60))</f>
        <v>6.5067453464092306</v>
      </c>
      <c r="BI79" s="49">
        <f>IF($C79="LPC 11:0",('Données brutes POS (Area)'!BH79/('Données brutes POS (Area)'!BH$66)*60))</f>
        <v>5.6306517945130015</v>
      </c>
      <c r="BJ79" s="49">
        <f>IF($C79="LPC 11:0",('Données brutes POS (Area)'!BI79/('Données brutes POS (Area)'!BI$66)*60))</f>
        <v>8.5522480748122849</v>
      </c>
      <c r="BK79" s="49">
        <f>IF($C79="LPC 11:0",('Données brutes POS (Area)'!BJ79/('Données brutes POS (Area)'!BJ$66)*60))</f>
        <v>16.642442708697637</v>
      </c>
      <c r="BL79" s="49">
        <f>IF($C79="LPC 11:0",('Données brutes POS (Area)'!BK79/('Données brutes POS (Area)'!BK$66)*60))</f>
        <v>11.24111031417336</v>
      </c>
      <c r="BM79" s="49">
        <f>IF($C79="LPC 11:0",('Données brutes POS (Area)'!BL79/('Données brutes POS (Area)'!BL$66)*60))</f>
        <v>10.638170799404529</v>
      </c>
      <c r="BN79" s="49">
        <f>IF($C79="LPC 11:0",('Données brutes POS (Area)'!BM79/('Données brutes POS (Area)'!BM$66)*60))</f>
        <v>12.546336862985651</v>
      </c>
      <c r="BO79" s="49">
        <f>IF($C79="LPC 11:0",('Données brutes POS (Area)'!BN79/('Données brutes POS (Area)'!BN$66)*60))</f>
        <v>3.4080467214568086</v>
      </c>
      <c r="BP79" s="49">
        <f>IF($C79="LPC 11:0",('Données brutes POS (Area)'!BO79/('Données brutes POS (Area)'!BO$66)*60))</f>
        <v>3.9410027365520408</v>
      </c>
      <c r="BQ79" s="49">
        <f>IF($C79="LPC 11:0",('Données brutes POS (Area)'!BP79/('Données brutes POS (Area)'!BP$66)*60))</f>
        <v>4.6301312350413681</v>
      </c>
    </row>
    <row r="80" spans="1:69" x14ac:dyDescent="0.25">
      <c r="A80" s="11" t="s">
        <v>44</v>
      </c>
      <c r="B80" s="16" t="s">
        <v>182</v>
      </c>
      <c r="C80" s="16" t="s">
        <v>43</v>
      </c>
      <c r="D80" s="50">
        <f>IF($C80="LPC 11:0",('Données brutes POS (Area)'!C80/('Données brutes POS (Area)'!C$66)*60))</f>
        <v>0.38860142808255577</v>
      </c>
      <c r="E80" s="50">
        <f>IF($C80="LPC 11:0",('Données brutes POS (Area)'!D80/('Données brutes POS (Area)'!D$66)*60))</f>
        <v>0.6964534004533377</v>
      </c>
      <c r="F80" s="50">
        <f>IF($C80="LPC 11:0",('Données brutes POS (Area)'!E80/('Données brutes POS (Area)'!E$66)*60))</f>
        <v>1.5532719718432391</v>
      </c>
      <c r="G80" s="50">
        <f>IF($C80="LPC 11:0",('Données brutes POS (Area)'!F80/('Données brutes POS (Area)'!F$66)*60))</f>
        <v>0.93898660087682095</v>
      </c>
      <c r="H80" s="50">
        <f>IF($C80="LPC 11:0",('Données brutes POS (Area)'!G80/('Données brutes POS (Area)'!G$66)*60))</f>
        <v>0.77536120205542614</v>
      </c>
      <c r="I80" s="50">
        <f>IF($C80="LPC 11:0",('Données brutes POS (Area)'!H80/('Données brutes POS (Area)'!H$66)*60))</f>
        <v>1.4922653219755164</v>
      </c>
      <c r="J80" s="50">
        <f>IF($C80="LPC 11:0",('Données brutes POS (Area)'!I80/('Données brutes POS (Area)'!I$66)*60))</f>
        <v>0.55565253286677352</v>
      </c>
      <c r="K80" s="50">
        <f>IF($C80="LPC 11:0",('Données brutes POS (Area)'!J80/('Données brutes POS (Area)'!J$66)*60))</f>
        <v>0.49193310796361306</v>
      </c>
      <c r="L80" s="50">
        <f>IF($C80="LPC 11:0",('Données brutes POS (Area)'!K80/('Données brutes POS (Area)'!K$66)*60))</f>
        <v>0.68659132882373231</v>
      </c>
      <c r="M80" s="50">
        <f>IF($C80="LPC 11:0",('Données brutes POS (Area)'!L80/('Données brutes POS (Area)'!L$66)*60))</f>
        <v>0.29499634656656931</v>
      </c>
      <c r="N80" s="50">
        <f>IF($C80="LPC 11:0",('Données brutes POS (Area)'!M80/('Données brutes POS (Area)'!M$66)*60))</f>
        <v>0.97732088496306757</v>
      </c>
      <c r="O80" s="50">
        <f>IF($C80="LPC 11:0",('Données brutes POS (Area)'!N80/('Données brutes POS (Area)'!N$66)*60))</f>
        <v>1.9877034552782991</v>
      </c>
      <c r="P80" s="50">
        <f>IF($C80="LPC 11:0",('Données brutes POS (Area)'!O80/('Données brutes POS (Area)'!O$66)*60))</f>
        <v>1.1163828369443898</v>
      </c>
      <c r="Q80" s="50">
        <f>IF($C80="LPC 11:0",('Données brutes POS (Area)'!P80/('Données brutes POS (Area)'!P$66)*60))</f>
        <v>0.58336766726294442</v>
      </c>
      <c r="R80" s="50">
        <f>IF($C80="LPC 11:0",('Données brutes POS (Area)'!Q80/('Données brutes POS (Area)'!Q$66)*60))</f>
        <v>1.018215208900775</v>
      </c>
      <c r="S80" s="50">
        <f>IF($C80="LPC 11:0",('Données brutes POS (Area)'!R80/('Données brutes POS (Area)'!R$66)*60))</f>
        <v>1.0577246997694403</v>
      </c>
      <c r="T80" s="50">
        <f>IF($C80="LPC 11:0",('Données brutes POS (Area)'!S80/('Données brutes POS (Area)'!S$66)*60))</f>
        <v>1.6316407708294185</v>
      </c>
      <c r="U80" s="50">
        <f>IF($C80="LPC 11:0",('Données brutes POS (Area)'!T80/('Données brutes POS (Area)'!T$66)*60))</f>
        <v>0.70827158825131842</v>
      </c>
      <c r="V80" s="50">
        <f>IF($C80="LPC 11:0",('Données brutes POS (Area)'!U80/('Données brutes POS (Area)'!U$66)*60))</f>
        <v>3.3943668229838382</v>
      </c>
      <c r="W80" s="50">
        <f>IF($C80="LPC 11:0",('Données brutes POS (Area)'!V80/('Données brutes POS (Area)'!V$66)*60))</f>
        <v>1.2618397008684672</v>
      </c>
      <c r="X80" s="50">
        <f>IF($C80="LPC 11:0",('Données brutes POS (Area)'!W80/('Données brutes POS (Area)'!W$66)*60))</f>
        <v>1.0187240500097445</v>
      </c>
      <c r="Y80" s="50">
        <f>IF($C80="LPC 11:0",('Données brutes POS (Area)'!X80/('Données brutes POS (Area)'!X$66)*60))</f>
        <v>0.94150212278858636</v>
      </c>
      <c r="Z80" s="50">
        <f>IF($C80="LPC 11:0",('Données brutes POS (Area)'!Y80/('Données brutes POS (Area)'!Y$66)*60))</f>
        <v>0.60419339880173228</v>
      </c>
      <c r="AA80" s="50">
        <f>IF($C80="LPC 11:0",('Données brutes POS (Area)'!Z80/('Données brutes POS (Area)'!Z$66)*60))</f>
        <v>0.96015133212831738</v>
      </c>
      <c r="AB80" s="50">
        <f>IF($C80="LPC 11:0",('Données brutes POS (Area)'!AA80/('Données brutes POS (Area)'!AA$66)*60))</f>
        <v>0.84789370049195711</v>
      </c>
      <c r="AC80" s="50">
        <f>IF($C80="LPC 11:0",('Données brutes POS (Area)'!AB80/('Données brutes POS (Area)'!AB$66)*60))</f>
        <v>1.118801424767945</v>
      </c>
      <c r="AD80" s="50">
        <f>IF($C80="LPC 11:0",('Données brutes POS (Area)'!AC80/('Données brutes POS (Area)'!AC$66)*60))</f>
        <v>0.73145037242832878</v>
      </c>
      <c r="AE80" s="50">
        <f>IF($C80="LPC 11:0",('Données brutes POS (Area)'!AD80/('Données brutes POS (Area)'!AD$66)*60))</f>
        <v>0.55005510593362861</v>
      </c>
      <c r="AF80" s="50">
        <f>IF($C80="LPC 11:0",('Données brutes POS (Area)'!AE80/('Données brutes POS (Area)'!AE$66)*60))</f>
        <v>2.5276944642605064</v>
      </c>
      <c r="AG80" s="50">
        <f>IF($C80="LPC 11:0",('Données brutes POS (Area)'!AF80/('Données brutes POS (Area)'!AF$66)*60))</f>
        <v>1.4886911858028955</v>
      </c>
      <c r="AH80" s="50">
        <f>IF($C80="LPC 11:0",('Données brutes POS (Area)'!AG80/('Données brutes POS (Area)'!AG$66)*60))</f>
        <v>1.1665841636590275</v>
      </c>
      <c r="AI80" s="50">
        <f>IF($C80="LPC 11:0",('Données brutes POS (Area)'!AH80/('Données brutes POS (Area)'!AH$66)*60))</f>
        <v>3.4802274060437473</v>
      </c>
      <c r="AJ80" s="50">
        <f>IF($C80="LPC 11:0",('Données brutes POS (Area)'!AI80/('Données brutes POS (Area)'!AI$66)*60))</f>
        <v>2.2948373873487822</v>
      </c>
      <c r="AK80" s="50">
        <f>IF($C80="LPC 11:0",('Données brutes POS (Area)'!AJ80/('Données brutes POS (Area)'!AJ$66)*60))</f>
        <v>0.50112525991786039</v>
      </c>
      <c r="AL80" s="50">
        <f>IF($C80="LPC 11:0",('Données brutes POS (Area)'!AK80/('Données brutes POS (Area)'!AK$66)*60))</f>
        <v>0.9641002088342181</v>
      </c>
      <c r="AM80" s="50">
        <f>IF($C80="LPC 11:0",('Données brutes POS (Area)'!AL80/('Données brutes POS (Area)'!AL$66)*60))</f>
        <v>0.70957173675181895</v>
      </c>
      <c r="AN80" s="50">
        <f>IF($C80="LPC 11:0",('Données brutes POS (Area)'!AM80/('Données brutes POS (Area)'!AM$66)*60))</f>
        <v>2.1918990130555116</v>
      </c>
      <c r="AO80" s="50">
        <f>IF($C80="LPC 11:0",('Données brutes POS (Area)'!AN80/('Données brutes POS (Area)'!AN$66)*60))</f>
        <v>0.79589782741904691</v>
      </c>
      <c r="AP80" s="50">
        <f>IF($C80="LPC 11:0",('Données brutes POS (Area)'!AO80/('Données brutes POS (Area)'!AO$66)*60))</f>
        <v>3.1550466496259952</v>
      </c>
      <c r="AQ80" s="50">
        <f>IF($C80="LPC 11:0",('Données brutes POS (Area)'!AP80/('Données brutes POS (Area)'!AP$66)*60))</f>
        <v>3.2717367453418245</v>
      </c>
      <c r="AR80" s="50">
        <f>IF($C80="LPC 11:0",('Données brutes POS (Area)'!AQ80/('Données brutes POS (Area)'!AQ$66)*60))</f>
        <v>1.8567938963982862</v>
      </c>
      <c r="AS80" s="50">
        <f>IF($C80="LPC 11:0",('Données brutes POS (Area)'!AR80/('Données brutes POS (Area)'!AR$66)*60))</f>
        <v>5.2085987650642886</v>
      </c>
      <c r="AT80" s="50">
        <f>IF($C80="LPC 11:0",('Données brutes POS (Area)'!AS80/('Données brutes POS (Area)'!AS$66)*60))</f>
        <v>0.95599619412327796</v>
      </c>
      <c r="AU80" s="50">
        <f>IF($C80="LPC 11:0",('Données brutes POS (Area)'!AT80/('Données brutes POS (Area)'!AT$66)*60))</f>
        <v>1.6817411394311377</v>
      </c>
      <c r="AV80" s="50">
        <f>IF($C80="LPC 11:0",('Données brutes POS (Area)'!AU80/('Données brutes POS (Area)'!AU$66)*60))</f>
        <v>2.1946247902460647</v>
      </c>
      <c r="AW80" s="50">
        <f>IF($C80="LPC 11:0",('Données brutes POS (Area)'!AV80/('Données brutes POS (Area)'!AV$66)*60))</f>
        <v>2.2952938592711409</v>
      </c>
      <c r="AX80" s="50">
        <f>IF($C80="LPC 11:0",('Données brutes POS (Area)'!AW80/('Données brutes POS (Area)'!AW$66)*60))</f>
        <v>2.8368827168440292</v>
      </c>
      <c r="AY80" s="50">
        <f>IF($C80="LPC 11:0",('Données brutes POS (Area)'!AX80/('Données brutes POS (Area)'!AX$66)*60))</f>
        <v>4.8781618953449097</v>
      </c>
      <c r="AZ80" s="50">
        <f>IF($C80="LPC 11:0",('Données brutes POS (Area)'!AY80/('Données brutes POS (Area)'!AY$66)*60))</f>
        <v>3.3476546473206876</v>
      </c>
      <c r="BA80" s="50">
        <f>IF($C80="LPC 11:0",('Données brutes POS (Area)'!AZ80/('Données brutes POS (Area)'!AZ$66)*60))</f>
        <v>3.5473848461369539</v>
      </c>
      <c r="BB80" s="50">
        <f>IF($C80="LPC 11:0",('Données brutes POS (Area)'!BA80/('Données brutes POS (Area)'!BA$66)*60))</f>
        <v>3.4347641182559681</v>
      </c>
      <c r="BC80" s="50">
        <f>IF($C80="LPC 11:0",('Données brutes POS (Area)'!BB80/('Données brutes POS (Area)'!BB$66)*60))</f>
        <v>3.6167886721197027</v>
      </c>
      <c r="BD80" s="50">
        <f>IF($C80="LPC 11:0",('Données brutes POS (Area)'!BC80/('Données brutes POS (Area)'!BC$66)*60))</f>
        <v>4.6597689852720459</v>
      </c>
      <c r="BE80" s="50">
        <f>IF($C80="LPC 11:0",('Données brutes POS (Area)'!BD80/('Données brutes POS (Area)'!BD$66)*60))</f>
        <v>3.773987511007503</v>
      </c>
      <c r="BF80" s="50">
        <f>IF($C80="LPC 11:0",('Données brutes POS (Area)'!BE80/('Données brutes POS (Area)'!BE$66)*60))</f>
        <v>2.3129009936290625</v>
      </c>
      <c r="BG80" s="50">
        <f>IF($C80="LPC 11:0",('Données brutes POS (Area)'!BF80/('Données brutes POS (Area)'!BF$66)*60))</f>
        <v>1.7762782202379439</v>
      </c>
      <c r="BH80" s="50">
        <f>IF($C80="LPC 11:0",('Données brutes POS (Area)'!BG80/('Données brutes POS (Area)'!BG$66)*60))</f>
        <v>2.5651618587709195</v>
      </c>
      <c r="BI80" s="50">
        <f>IF($C80="LPC 11:0",('Données brutes POS (Area)'!BH80/('Données brutes POS (Area)'!BH$66)*60))</f>
        <v>3.0282821062929024</v>
      </c>
      <c r="BJ80" s="50">
        <f>IF($C80="LPC 11:0",('Données brutes POS (Area)'!BI80/('Données brutes POS (Area)'!BI$66)*60))</f>
        <v>3.0925047958745004</v>
      </c>
      <c r="BK80" s="50">
        <f>IF($C80="LPC 11:0",('Données brutes POS (Area)'!BJ80/('Données brutes POS (Area)'!BJ$66)*60))</f>
        <v>14.483553639770149</v>
      </c>
      <c r="BL80" s="50">
        <f>IF($C80="LPC 11:0",('Données brutes POS (Area)'!BK80/('Données brutes POS (Area)'!BK$66)*60))</f>
        <v>4.9667107678033524</v>
      </c>
      <c r="BM80" s="50">
        <f>IF($C80="LPC 11:0",('Données brutes POS (Area)'!BL80/('Données brutes POS (Area)'!BL$66)*60))</f>
        <v>4.4788687085153001</v>
      </c>
      <c r="BN80" s="50">
        <f>IF($C80="LPC 11:0",('Données brutes POS (Area)'!BM80/('Données brutes POS (Area)'!BM$66)*60))</f>
        <v>5.1322155097715001</v>
      </c>
      <c r="BO80" s="50">
        <f>IF($C80="LPC 11:0",('Données brutes POS (Area)'!BN80/('Données brutes POS (Area)'!BN$66)*60))</f>
        <v>2.3688794132352036</v>
      </c>
      <c r="BP80" s="50">
        <f>IF($C80="LPC 11:0",('Données brutes POS (Area)'!BO80/('Données brutes POS (Area)'!BO$66)*60))</f>
        <v>1.9787475341194276</v>
      </c>
      <c r="BQ80" s="50">
        <f>IF($C80="LPC 11:0",('Données brutes POS (Area)'!BP80/('Données brutes POS (Area)'!BP$66)*60))</f>
        <v>3.2518655548261979</v>
      </c>
    </row>
    <row r="81" spans="1:69" x14ac:dyDescent="0.25">
      <c r="A81" s="9" t="s">
        <v>44</v>
      </c>
      <c r="B81" s="15" t="s">
        <v>183</v>
      </c>
      <c r="C81" s="15" t="s">
        <v>43</v>
      </c>
      <c r="D81" s="49">
        <f>IF($C81="LPC 11:0",('Données brutes POS (Area)'!C81/('Données brutes POS (Area)'!C$66)*60))</f>
        <v>1.5346344103332543</v>
      </c>
      <c r="E81" s="49">
        <f>IF($C81="LPC 11:0",('Données brutes POS (Area)'!D81/('Données brutes POS (Area)'!D$66)*60))</f>
        <v>3.133701579905094</v>
      </c>
      <c r="F81" s="49">
        <f>IF($C81="LPC 11:0",('Données brutes POS (Area)'!E81/('Données brutes POS (Area)'!E$66)*60))</f>
        <v>6.1162392331403614</v>
      </c>
      <c r="G81" s="49">
        <f>IF($C81="LPC 11:0",('Données brutes POS (Area)'!F81/('Données brutes POS (Area)'!F$66)*60))</f>
        <v>3.6441408361675878</v>
      </c>
      <c r="H81" s="49">
        <f>IF($C81="LPC 11:0",('Données brutes POS (Area)'!G81/('Données brutes POS (Area)'!G$66)*60))</f>
        <v>2.5661105309289134</v>
      </c>
      <c r="I81" s="49">
        <f>IF($C81="LPC 11:0",('Données brutes POS (Area)'!H81/('Données brutes POS (Area)'!H$66)*60))</f>
        <v>5.0025333054287442</v>
      </c>
      <c r="J81" s="49">
        <f>IF($C81="LPC 11:0",('Données brutes POS (Area)'!I81/('Données brutes POS (Area)'!I$66)*60))</f>
        <v>2.2025907203240607</v>
      </c>
      <c r="K81" s="49">
        <f>IF($C81="LPC 11:0",('Données brutes POS (Area)'!J81/('Données brutes POS (Area)'!J$66)*60))</f>
        <v>1.97323960977368</v>
      </c>
      <c r="L81" s="49">
        <f>IF($C81="LPC 11:0",('Données brutes POS (Area)'!K81/('Données brutes POS (Area)'!K$66)*60))</f>
        <v>3.0129654514918931</v>
      </c>
      <c r="M81" s="49">
        <f>IF($C81="LPC 11:0",('Données brutes POS (Area)'!L81/('Données brutes POS (Area)'!L$66)*60))</f>
        <v>1.8507597822368929</v>
      </c>
      <c r="N81" s="49">
        <f>IF($C81="LPC 11:0",('Données brutes POS (Area)'!M81/('Données brutes POS (Area)'!M$66)*60))</f>
        <v>3.0940326637556081</v>
      </c>
      <c r="O81" s="49">
        <f>IF($C81="LPC 11:0",('Données brutes POS (Area)'!N81/('Données brutes POS (Area)'!N$66)*60))</f>
        <v>6.1256022891603337</v>
      </c>
      <c r="P81" s="49">
        <f>IF($C81="LPC 11:0",('Données brutes POS (Area)'!O81/('Données brutes POS (Area)'!O$66)*60))</f>
        <v>6.8763439094987664</v>
      </c>
      <c r="Q81" s="49">
        <f>IF($C81="LPC 11:0",('Données brutes POS (Area)'!P81/('Données brutes POS (Area)'!P$66)*60))</f>
        <v>3.1580382865776646</v>
      </c>
      <c r="R81" s="49">
        <f>IF($C81="LPC 11:0",('Données brutes POS (Area)'!Q81/('Données brutes POS (Area)'!Q$66)*60))</f>
        <v>4.642610317090254</v>
      </c>
      <c r="S81" s="49">
        <f>IF($C81="LPC 11:0",('Données brutes POS (Area)'!R81/('Données brutes POS (Area)'!R$66)*60))</f>
        <v>7.325326730736001</v>
      </c>
      <c r="T81" s="49">
        <f>IF($C81="LPC 11:0",('Données brutes POS (Area)'!S81/('Données brutes POS (Area)'!S$66)*60))</f>
        <v>10.549681522704553</v>
      </c>
      <c r="U81" s="49">
        <f>IF($C81="LPC 11:0",('Données brutes POS (Area)'!T81/('Données brutes POS (Area)'!T$66)*60))</f>
        <v>4.646106627986728</v>
      </c>
      <c r="V81" s="49">
        <f>IF($C81="LPC 11:0",('Données brutes POS (Area)'!U81/('Données brutes POS (Area)'!U$66)*60))</f>
        <v>9.962700896818296</v>
      </c>
      <c r="W81" s="49">
        <f>IF($C81="LPC 11:0",('Données brutes POS (Area)'!V81/('Données brutes POS (Area)'!V$66)*60))</f>
        <v>4.7613612838097215</v>
      </c>
      <c r="X81" s="49">
        <f>IF($C81="LPC 11:0",('Données brutes POS (Area)'!W81/('Données brutes POS (Area)'!W$66)*60))</f>
        <v>7.205131119391293</v>
      </c>
      <c r="Y81" s="49">
        <f>IF($C81="LPC 11:0",('Données brutes POS (Area)'!X81/('Données brutes POS (Area)'!X$66)*60))</f>
        <v>5.5998795810364204</v>
      </c>
      <c r="Z81" s="49">
        <f>IF($C81="LPC 11:0",('Données brutes POS (Area)'!Y81/('Données brutes POS (Area)'!Y$66)*60))</f>
        <v>3.7875613543758124</v>
      </c>
      <c r="AA81" s="49">
        <f>IF($C81="LPC 11:0",('Données brutes POS (Area)'!Z81/('Données brutes POS (Area)'!Z$66)*60))</f>
        <v>3.5742860797983904</v>
      </c>
      <c r="AB81" s="49">
        <f>IF($C81="LPC 11:0",('Données brutes POS (Area)'!AA81/('Données brutes POS (Area)'!AA$66)*60))</f>
        <v>4.6869452587624272</v>
      </c>
      <c r="AC81" s="49">
        <f>IF($C81="LPC 11:0",('Données brutes POS (Area)'!AB81/('Données brutes POS (Area)'!AB$66)*60))</f>
        <v>5.5770365429017899</v>
      </c>
      <c r="AD81" s="49">
        <f>IF($C81="LPC 11:0",('Données brutes POS (Area)'!AC81/('Données brutes POS (Area)'!AC$66)*60))</f>
        <v>3.3099216952646979</v>
      </c>
      <c r="AE81" s="49">
        <f>IF($C81="LPC 11:0",('Données brutes POS (Area)'!AD81/('Données brutes POS (Area)'!AD$66)*60))</f>
        <v>2.374308012920995</v>
      </c>
      <c r="AF81" s="49">
        <f>IF($C81="LPC 11:0",('Données brutes POS (Area)'!AE81/('Données brutes POS (Area)'!AE$66)*60))</f>
        <v>7.215885538860273</v>
      </c>
      <c r="AG81" s="49">
        <f>IF($C81="LPC 11:0",('Données brutes POS (Area)'!AF81/('Données brutes POS (Area)'!AF$66)*60))</f>
        <v>5.9924624033914649</v>
      </c>
      <c r="AH81" s="49">
        <f>IF($C81="LPC 11:0",('Données brutes POS (Area)'!AG81/('Données brutes POS (Area)'!AG$66)*60))</f>
        <v>7.3315982174136209</v>
      </c>
      <c r="AI81" s="49">
        <f>IF($C81="LPC 11:0",('Données brutes POS (Area)'!AH81/('Données brutes POS (Area)'!AH$66)*60))</f>
        <v>17.33935433265674</v>
      </c>
      <c r="AJ81" s="49">
        <f>IF($C81="LPC 11:0",('Données brutes POS (Area)'!AI81/('Données brutes POS (Area)'!AI$66)*60))</f>
        <v>14.96047580428017</v>
      </c>
      <c r="AK81" s="49">
        <f>IF($C81="LPC 11:0",('Données brutes POS (Area)'!AJ81/('Données brutes POS (Area)'!AJ$66)*60))</f>
        <v>3.1184303357085845</v>
      </c>
      <c r="AL81" s="49">
        <f>IF($C81="LPC 11:0",('Données brutes POS (Area)'!AK81/('Données brutes POS (Area)'!AK$66)*60))</f>
        <v>3.8691637855519505</v>
      </c>
      <c r="AM81" s="49">
        <f>IF($C81="LPC 11:0",('Données brutes POS (Area)'!AL81/('Données brutes POS (Area)'!AL$66)*60))</f>
        <v>4.0666294380090511</v>
      </c>
      <c r="AN81" s="49">
        <f>IF($C81="LPC 11:0",('Données brutes POS (Area)'!AM81/('Données brutes POS (Area)'!AM$66)*60))</f>
        <v>8.1837199813457566</v>
      </c>
      <c r="AO81" s="49">
        <f>IF($C81="LPC 11:0",('Données brutes POS (Area)'!AN81/('Données brutes POS (Area)'!AN$66)*60))</f>
        <v>3.0768301804139675</v>
      </c>
      <c r="AP81" s="49">
        <f>IF($C81="LPC 11:0",('Données brutes POS (Area)'!AO81/('Données brutes POS (Area)'!AO$66)*60))</f>
        <v>11.367313046320614</v>
      </c>
      <c r="AQ81" s="49">
        <f>IF($C81="LPC 11:0",('Données brutes POS (Area)'!AP81/('Données brutes POS (Area)'!AP$66)*60))</f>
        <v>11.532476348793287</v>
      </c>
      <c r="AR81" s="49">
        <f>IF($C81="LPC 11:0",('Données brutes POS (Area)'!AQ81/('Données brutes POS (Area)'!AQ$66)*60))</f>
        <v>8.6057157300334204</v>
      </c>
      <c r="AS81" s="49">
        <f>IF($C81="LPC 11:0",('Données brutes POS (Area)'!AR81/('Données brutes POS (Area)'!AR$66)*60))</f>
        <v>16.329435110333243</v>
      </c>
      <c r="AT81" s="49">
        <f>IF($C81="LPC 11:0",('Données brutes POS (Area)'!AS81/('Données brutes POS (Area)'!AS$66)*60))</f>
        <v>6.8803388449982865</v>
      </c>
      <c r="AU81" s="49">
        <f>IF($C81="LPC 11:0",('Données brutes POS (Area)'!AT81/('Données brutes POS (Area)'!AT$66)*60))</f>
        <v>4.8897857180721118</v>
      </c>
      <c r="AV81" s="49">
        <f>IF($C81="LPC 11:0",('Données brutes POS (Area)'!AU81/('Données brutes POS (Area)'!AU$66)*60))</f>
        <v>5.9030503178240119</v>
      </c>
      <c r="AW81" s="49">
        <f>IF($C81="LPC 11:0",('Données brutes POS (Area)'!AV81/('Données brutes POS (Area)'!AV$66)*60))</f>
        <v>4.7435946991073434</v>
      </c>
      <c r="AX81" s="49">
        <f>IF($C81="LPC 11:0",('Données brutes POS (Area)'!AW81/('Données brutes POS (Area)'!AW$66)*60))</f>
        <v>5.6355873107439276</v>
      </c>
      <c r="AY81" s="49">
        <f>IF($C81="LPC 11:0",('Données brutes POS (Area)'!AX81/('Données brutes POS (Area)'!AX$66)*60))</f>
        <v>19.169942717278744</v>
      </c>
      <c r="AZ81" s="49">
        <f>IF($C81="LPC 11:0",('Données brutes POS (Area)'!AY81/('Données brutes POS (Area)'!AY$66)*60))</f>
        <v>12.61851816883032</v>
      </c>
      <c r="BA81" s="49">
        <f>IF($C81="LPC 11:0",('Données brutes POS (Area)'!AZ81/('Données brutes POS (Area)'!AZ$66)*60))</f>
        <v>17.578917675915989</v>
      </c>
      <c r="BB81" s="49">
        <f>IF($C81="LPC 11:0",('Données brutes POS (Area)'!BA81/('Données brutes POS (Area)'!BA$66)*60))</f>
        <v>13.440687987369456</v>
      </c>
      <c r="BC81" s="49">
        <f>IF($C81="LPC 11:0",('Données brutes POS (Area)'!BB81/('Données brutes POS (Area)'!BB$66)*60))</f>
        <v>13.417649646814741</v>
      </c>
      <c r="BD81" s="49">
        <f>IF($C81="LPC 11:0",('Données brutes POS (Area)'!BC81/('Données brutes POS (Area)'!BC$66)*60))</f>
        <v>17.376799543810652</v>
      </c>
      <c r="BE81" s="49">
        <f>IF($C81="LPC 11:0",('Données brutes POS (Area)'!BD81/('Données brutes POS (Area)'!BD$66)*60))</f>
        <v>12.237595697942504</v>
      </c>
      <c r="BF81" s="49">
        <f>IF($C81="LPC 11:0",('Données brutes POS (Area)'!BE81/('Données brutes POS (Area)'!BE$66)*60))</f>
        <v>7.5878967590241899</v>
      </c>
      <c r="BG81" s="49">
        <f>IF($C81="LPC 11:0",('Données brutes POS (Area)'!BF81/('Données brutes POS (Area)'!BF$66)*60))</f>
        <v>7.4145362141251452</v>
      </c>
      <c r="BH81" s="49">
        <f>IF($C81="LPC 11:0",('Données brutes POS (Area)'!BG81/('Données brutes POS (Area)'!BG$66)*60))</f>
        <v>11.524344547506516</v>
      </c>
      <c r="BI81" s="49">
        <f>IF($C81="LPC 11:0",('Données brutes POS (Area)'!BH81/('Données brutes POS (Area)'!BH$66)*60))</f>
        <v>16.81401314021274</v>
      </c>
      <c r="BJ81" s="49">
        <f>IF($C81="LPC 11:0",('Données brutes POS (Area)'!BI81/('Données brutes POS (Area)'!BI$66)*60))</f>
        <v>12.999453841474036</v>
      </c>
      <c r="BK81" s="49">
        <f>IF($C81="LPC 11:0",('Données brutes POS (Area)'!BJ81/('Données brutes POS (Area)'!BJ$66)*60))</f>
        <v>38.926497239232589</v>
      </c>
      <c r="BL81" s="49">
        <f>IF($C81="LPC 11:0",('Données brutes POS (Area)'!BK81/('Données brutes POS (Area)'!BK$66)*60))</f>
        <v>23.048710458102562</v>
      </c>
      <c r="BM81" s="49">
        <f>IF($C81="LPC 11:0",('Données brutes POS (Area)'!BL81/('Données brutes POS (Area)'!BL$66)*60))</f>
        <v>16.932435762489689</v>
      </c>
      <c r="BN81" s="49">
        <f>IF($C81="LPC 11:0",('Données brutes POS (Area)'!BM81/('Données brutes POS (Area)'!BM$66)*60))</f>
        <v>10.900040770957975</v>
      </c>
      <c r="BO81" s="49">
        <f>IF($C81="LPC 11:0",('Données brutes POS (Area)'!BN81/('Données brutes POS (Area)'!BN$66)*60))</f>
        <v>8.4299650697385928</v>
      </c>
      <c r="BP81" s="49">
        <f>IF($C81="LPC 11:0",('Données brutes POS (Area)'!BO81/('Données brutes POS (Area)'!BO$66)*60))</f>
        <v>8.4483918903626041</v>
      </c>
      <c r="BQ81" s="49">
        <f>IF($C81="LPC 11:0",('Données brutes POS (Area)'!BP81/('Données brutes POS (Area)'!BP$66)*60))</f>
        <v>12.825598089705752</v>
      </c>
    </row>
    <row r="82" spans="1:69" x14ac:dyDescent="0.25">
      <c r="A82" s="11" t="s">
        <v>44</v>
      </c>
      <c r="B82" s="11" t="s">
        <v>184</v>
      </c>
      <c r="C82" s="11" t="s">
        <v>43</v>
      </c>
      <c r="D82" s="44" t="s">
        <v>326</v>
      </c>
      <c r="E82" s="46">
        <f>IF($C82="LPC 11:0",('Données brutes POS (Area)'!D82/('Données brutes POS (Area)'!D$66)*60))</f>
        <v>0.49613162552271661</v>
      </c>
      <c r="F82" s="46">
        <f>IF($C82="LPC 11:0",('Données brutes POS (Area)'!E82/('Données brutes POS (Area)'!E$66)*60))</f>
        <v>0.55472829324242601</v>
      </c>
      <c r="G82" s="46">
        <f>IF($C82="LPC 11:0",('Données brutes POS (Area)'!F82/('Données brutes POS (Area)'!F$66)*60))</f>
        <v>0.5619572898308659</v>
      </c>
      <c r="H82" s="46">
        <f>IF($C82="LPC 11:0",('Données brutes POS (Area)'!G82/('Données brutes POS (Area)'!G$66)*60))</f>
        <v>0.39055907449874061</v>
      </c>
      <c r="I82" s="46">
        <f>IF($C82="LPC 11:0",('Données brutes POS (Area)'!H82/('Données brutes POS (Area)'!H$66)*60))</f>
        <v>0.64702212778480106</v>
      </c>
      <c r="J82" s="46">
        <f>IF($C82="LPC 11:0",('Données brutes POS (Area)'!I82/('Données brutes POS (Area)'!I$66)*60))</f>
        <v>0.46539780837137912</v>
      </c>
      <c r="K82" s="46">
        <f>IF($C82="LPC 11:0",('Données brutes POS (Area)'!J82/('Données brutes POS (Area)'!J$66)*60))</f>
        <v>0.37390083395808826</v>
      </c>
      <c r="L82" s="46">
        <f>IF($C82="LPC 11:0",('Données brutes POS (Area)'!K82/('Données brutes POS (Area)'!K$66)*60))</f>
        <v>0.53342020474582064</v>
      </c>
      <c r="M82" s="46">
        <f>IF($C82="LPC 11:0",('Données brutes POS (Area)'!L82/('Données brutes POS (Area)'!L$66)*60))</f>
        <v>0.17924279412488317</v>
      </c>
      <c r="N82" s="46">
        <f>IF($C82="LPC 11:0",('Données brutes POS (Area)'!M82/('Données brutes POS (Area)'!M$66)*60))</f>
        <v>0.64947338900699447</v>
      </c>
      <c r="O82" s="46">
        <f>IF($C82="LPC 11:0",('Données brutes POS (Area)'!N82/('Données brutes POS (Area)'!N$66)*60))</f>
        <v>1.6022214701086122</v>
      </c>
      <c r="P82" s="46">
        <f>IF($C82="LPC 11:0",('Données brutes POS (Area)'!O82/('Données brutes POS (Area)'!O$66)*60))</f>
        <v>0.66792635301674874</v>
      </c>
      <c r="Q82" s="46">
        <f>IF($C82="LPC 11:0",('Données brutes POS (Area)'!P82/('Données brutes POS (Area)'!P$66)*60))</f>
        <v>0.23666448564662812</v>
      </c>
      <c r="R82" s="46">
        <f>IF($C82="LPC 11:0",('Données brutes POS (Area)'!Q82/('Données brutes POS (Area)'!Q$66)*60))</f>
        <v>0.48068155283574421</v>
      </c>
      <c r="S82" s="46">
        <f>IF($C82="LPC 11:0",('Données brutes POS (Area)'!R82/('Données brutes POS (Area)'!R$66)*60))</f>
        <v>0.61829894694670096</v>
      </c>
      <c r="T82" s="46">
        <f>IF($C82="LPC 11:0",('Données brutes POS (Area)'!S82/('Données brutes POS (Area)'!S$66)*60))</f>
        <v>0.79736943888908585</v>
      </c>
      <c r="U82" s="46">
        <f>IF($C82="LPC 11:0",('Données brutes POS (Area)'!T82/('Données brutes POS (Area)'!T$66)*60))</f>
        <v>0.32342776597945938</v>
      </c>
      <c r="V82" s="46">
        <f>IF($C82="LPC 11:0",('Données brutes POS (Area)'!U82/('Données brutes POS (Area)'!U$66)*60))</f>
        <v>1.4397481319119403</v>
      </c>
      <c r="W82" s="46">
        <f>IF($C82="LPC 11:0",('Données brutes POS (Area)'!V82/('Données brutes POS (Area)'!V$66)*60))</f>
        <v>0.98216322800158207</v>
      </c>
      <c r="X82" s="46">
        <f>IF($C82="LPC 11:0",('Données brutes POS (Area)'!W82/('Données brutes POS (Area)'!W$66)*60))</f>
        <v>0.67345767311728666</v>
      </c>
      <c r="Y82" s="46">
        <f>IF($C82="LPC 11:0",('Données brutes POS (Area)'!X82/('Données brutes POS (Area)'!X$66)*60))</f>
        <v>0.82458055837035282</v>
      </c>
      <c r="Z82" s="46">
        <f>IF($C82="LPC 11:0",('Données brutes POS (Area)'!Y82/('Données brutes POS (Area)'!Y$66)*60))</f>
        <v>0.56859509670121666</v>
      </c>
      <c r="AA82" s="46">
        <f>IF($C82="LPC 11:0",('Données brutes POS (Area)'!Z82/('Données brutes POS (Area)'!Z$66)*60))</f>
        <v>0.79524125072958129</v>
      </c>
      <c r="AB82" s="46">
        <f>IF($C82="LPC 11:0",('Données brutes POS (Area)'!AA82/('Données brutes POS (Area)'!AA$66)*60))</f>
        <v>0.51983371694071168</v>
      </c>
      <c r="AC82" s="46">
        <f>IF($C82="LPC 11:0",('Données brutes POS (Area)'!AB82/('Données brutes POS (Area)'!AB$66)*60))</f>
        <v>0.41490897497752932</v>
      </c>
      <c r="AD82" s="46">
        <f>IF($C82="LPC 11:0",('Données brutes POS (Area)'!AC82/('Données brutes POS (Area)'!AC$66)*60))</f>
        <v>0.54789837964648946</v>
      </c>
      <c r="AE82" s="46">
        <f>IF($C82="LPC 11:0",('Données brutes POS (Area)'!AD82/('Données brutes POS (Area)'!AD$66)*60))</f>
        <v>0.53713957558692749</v>
      </c>
      <c r="AF82" s="46">
        <f>IF($C82="LPC 11:0",('Données brutes POS (Area)'!AE82/('Données brutes POS (Area)'!AE$66)*60))</f>
        <v>0.71314280838917554</v>
      </c>
      <c r="AG82" s="46">
        <f>IF($C82="LPC 11:0",('Données brutes POS (Area)'!AF82/('Données brutes POS (Area)'!AF$66)*60))</f>
        <v>0.94636208497643048</v>
      </c>
      <c r="AH82" s="46">
        <f>IF($C82="LPC 11:0",('Données brutes POS (Area)'!AG82/('Données brutes POS (Area)'!AG$66)*60))</f>
        <v>0.60254222236705957</v>
      </c>
      <c r="AI82" s="46">
        <f>IF($C82="LPC 11:0",('Données brutes POS (Area)'!AH82/('Données brutes POS (Area)'!AH$66)*60))</f>
        <v>1.5376128057409115</v>
      </c>
      <c r="AJ82" s="46">
        <f>IF($C82="LPC 11:0",('Données brutes POS (Area)'!AI82/('Données brutes POS (Area)'!AI$66)*60))</f>
        <v>1.6170435294533017</v>
      </c>
      <c r="AK82" s="46">
        <f>IF($C82="LPC 11:0",('Données brutes POS (Area)'!AJ82/('Données brutes POS (Area)'!AJ$66)*60))</f>
        <v>0.43030966163076467</v>
      </c>
      <c r="AL82" s="46">
        <f>IF($C82="LPC 11:0",('Données brutes POS (Area)'!AK82/('Données brutes POS (Area)'!AK$66)*60))</f>
        <v>0.52139077525250721</v>
      </c>
      <c r="AM82" s="46">
        <f>IF($C82="LPC 11:0",('Données brutes POS (Area)'!AL82/('Données brutes POS (Area)'!AL$66)*60))</f>
        <v>0.47695540832021105</v>
      </c>
      <c r="AN82" s="46">
        <f>IF($C82="LPC 11:0",('Données brutes POS (Area)'!AM82/('Données brutes POS (Area)'!AM$66)*60))</f>
        <v>0.78035428424409503</v>
      </c>
      <c r="AO82" s="46">
        <f>IF($C82="LPC 11:0",('Données brutes POS (Area)'!AN82/('Données brutes POS (Area)'!AN$66)*60))</f>
        <v>0.38049503226113157</v>
      </c>
      <c r="AP82" s="46">
        <f>IF($C82="LPC 11:0",('Données brutes POS (Area)'!AO82/('Données brutes POS (Area)'!AO$66)*60))</f>
        <v>1.2338484458846499</v>
      </c>
      <c r="AQ82" s="46">
        <f>IF($C82="LPC 11:0",('Données brutes POS (Area)'!AP82/('Données brutes POS (Area)'!AP$66)*60))</f>
        <v>0.2986615122055814</v>
      </c>
      <c r="AR82" s="46">
        <f>IF($C82="LPC 11:0",('Données brutes POS (Area)'!AQ82/('Données brutes POS (Area)'!AQ$66)*60))</f>
        <v>0.55633047659822421</v>
      </c>
      <c r="AS82" s="46">
        <f>IF($C82="LPC 11:0",('Données brutes POS (Area)'!AR82/('Données brutes POS (Area)'!AR$66)*60))</f>
        <v>1.0953643966906412</v>
      </c>
      <c r="AT82" s="46">
        <f>IF($C82="LPC 11:0",('Données brutes POS (Area)'!AS82/('Données brutes POS (Area)'!AS$66)*60))</f>
        <v>0.79635849953823956</v>
      </c>
      <c r="AU82" s="46">
        <f>IF($C82="LPC 11:0",('Données brutes POS (Area)'!AT82/('Données brutes POS (Area)'!AT$66)*60))</f>
        <v>0.68423018115256473</v>
      </c>
      <c r="AV82" s="46">
        <f>IF($C82="LPC 11:0",('Données brutes POS (Area)'!AU82/('Données brutes POS (Area)'!AU$66)*60))</f>
        <v>1.1256404246184137</v>
      </c>
      <c r="AW82" s="46">
        <f>IF($C82="LPC 11:0",('Données brutes POS (Area)'!AV82/('Données brutes POS (Area)'!AV$66)*60))</f>
        <v>1.3555940430287479</v>
      </c>
      <c r="AX82" s="46">
        <f>IF($C82="LPC 11:0",('Données brutes POS (Area)'!AW82/('Données brutes POS (Area)'!AW$66)*60))</f>
        <v>0.63823086345248858</v>
      </c>
      <c r="AY82" s="46">
        <f>IF($C82="LPC 11:0",('Données brutes POS (Area)'!AX82/('Données brutes POS (Area)'!AX$66)*60))</f>
        <v>0.95896835299018302</v>
      </c>
      <c r="AZ82" s="46">
        <f>IF($C82="LPC 11:0",('Données brutes POS (Area)'!AY82/('Données brutes POS (Area)'!AY$66)*60))</f>
        <v>0.62122067046965057</v>
      </c>
      <c r="BA82" s="46">
        <f>IF($C82="LPC 11:0",('Données brutes POS (Area)'!AZ82/('Données brutes POS (Area)'!AZ$66)*60))</f>
        <v>0.64990524174335296</v>
      </c>
      <c r="BB82" s="46">
        <f>IF($C82="LPC 11:0",('Données brutes POS (Area)'!BA82/('Données brutes POS (Area)'!BA$66)*60))</f>
        <v>1.3406411367433972</v>
      </c>
      <c r="BC82" s="46">
        <f>IF($C82="LPC 11:0",('Données brutes POS (Area)'!BB82/('Données brutes POS (Area)'!BB$66)*60))</f>
        <v>1.2257525351680865</v>
      </c>
      <c r="BD82" s="46">
        <f>IF($C82="LPC 11:0",('Données brutes POS (Area)'!BC82/('Données brutes POS (Area)'!BC$66)*60))</f>
        <v>1.0680977049496712</v>
      </c>
      <c r="BE82" s="46">
        <f>IF($C82="LPC 11:0",('Données brutes POS (Area)'!BD82/('Données brutes POS (Area)'!BD$66)*60))</f>
        <v>0.87818377066462294</v>
      </c>
      <c r="BF82" s="46">
        <f>IF($C82="LPC 11:0",('Données brutes POS (Area)'!BE82/('Données brutes POS (Area)'!BE$66)*60))</f>
        <v>0.68589691182438728</v>
      </c>
      <c r="BG82" s="46">
        <f>IF($C82="LPC 11:0",('Données brutes POS (Area)'!BF82/('Données brutes POS (Area)'!BF$66)*60))</f>
        <v>0.42504536511963087</v>
      </c>
      <c r="BH82" s="46">
        <f>IF($C82="LPC 11:0",('Données brutes POS (Area)'!BG82/('Données brutes POS (Area)'!BG$66)*60))</f>
        <v>0.75156909863533683</v>
      </c>
      <c r="BI82" s="46">
        <f>IF($C82="LPC 11:0",('Données brutes POS (Area)'!BH82/('Données brutes POS (Area)'!BH$66)*60))</f>
        <v>0.58276039519672995</v>
      </c>
      <c r="BJ82" s="46">
        <f>IF($C82="LPC 11:0",('Données brutes POS (Area)'!BI82/('Données brutes POS (Area)'!BI$66)*60))</f>
        <v>0.44521838944686271</v>
      </c>
      <c r="BK82" s="46">
        <f>IF($C82="LPC 11:0",('Données brutes POS (Area)'!BJ82/('Données brutes POS (Area)'!BJ$66)*60))</f>
        <v>3.4880510253684101</v>
      </c>
      <c r="BL82" s="46">
        <f>IF($C82="LPC 11:0",('Données brutes POS (Area)'!BK82/('Données brutes POS (Area)'!BK$66)*60))</f>
        <v>1.1843260973200314</v>
      </c>
      <c r="BM82" s="46">
        <f>IF($C82="LPC 11:0",('Données brutes POS (Area)'!BL82/('Données brutes POS (Area)'!BL$66)*60))</f>
        <v>1.0179227718351971</v>
      </c>
      <c r="BN82" s="46">
        <f>IF($C82="LPC 11:0",('Données brutes POS (Area)'!BM82/('Données brutes POS (Area)'!BM$66)*60))</f>
        <v>1.0922189856072089</v>
      </c>
      <c r="BO82" s="46">
        <f>IF($C82="LPC 11:0",('Données brutes POS (Area)'!BN82/('Données brutes POS (Area)'!BN$66)*60))</f>
        <v>0.76410239650771883</v>
      </c>
      <c r="BP82" s="46">
        <f>IF($C82="LPC 11:0",('Données brutes POS (Area)'!BO82/('Données brutes POS (Area)'!BO$66)*60))</f>
        <v>0.3141731771285774</v>
      </c>
      <c r="BQ82" s="46">
        <f>IF($C82="LPC 11:0",('Données brutes POS (Area)'!BP82/('Données brutes POS (Area)'!BP$66)*60))</f>
        <v>0.75665603825415217</v>
      </c>
    </row>
    <row r="83" spans="1:69" x14ac:dyDescent="0.25">
      <c r="A83" s="9" t="s">
        <v>44</v>
      </c>
      <c r="B83" s="15" t="s">
        <v>185</v>
      </c>
      <c r="C83" s="15" t="s">
        <v>43</v>
      </c>
      <c r="D83" s="43" t="s">
        <v>326</v>
      </c>
      <c r="E83" s="49">
        <f>IF($C83="LPC 11:0",('Données brutes POS (Area)'!D83/('Données brutes POS (Area)'!D$66)*60))</f>
        <v>0.27806189581656832</v>
      </c>
      <c r="F83" s="49">
        <f>IF($C83="LPC 11:0",('Données brutes POS (Area)'!E83/('Données brutes POS (Area)'!E$66)*60))</f>
        <v>0.32926714262081708</v>
      </c>
      <c r="G83" s="49">
        <f>IF($C83="LPC 11:0",('Données brutes POS (Area)'!F83/('Données brutes POS (Area)'!F$66)*60))</f>
        <v>0.37312062741053009</v>
      </c>
      <c r="H83" s="49">
        <f>IF($C83="LPC 11:0",('Données brutes POS (Area)'!G83/('Données brutes POS (Area)'!G$66)*60))</f>
        <v>0.26700226760254347</v>
      </c>
      <c r="I83" s="49">
        <f>IF($C83="LPC 11:0",('Données brutes POS (Area)'!H83/('Données brutes POS (Area)'!H$66)*60))</f>
        <v>0.39198055142519467</v>
      </c>
      <c r="J83" s="49">
        <f>IF($C83="LPC 11:0",('Données brutes POS (Area)'!I83/('Données brutes POS (Area)'!I$66)*60))</f>
        <v>0.3019389631425663</v>
      </c>
      <c r="K83" s="49">
        <f>IF($C83="LPC 11:0",('Données brutes POS (Area)'!J83/('Données brutes POS (Area)'!J$66)*60))</f>
        <v>0.26894112149123878</v>
      </c>
      <c r="L83" s="49">
        <f>IF($C83="LPC 11:0",('Données brutes POS (Area)'!K83/('Données brutes POS (Area)'!K$66)*60))</f>
        <v>0.31978835908915915</v>
      </c>
      <c r="M83" s="43" t="s">
        <v>326</v>
      </c>
      <c r="N83" s="43" t="s">
        <v>326</v>
      </c>
      <c r="O83" s="49">
        <f>IF($C83="LPC 11:0",('Données brutes POS (Area)'!N83/('Données brutes POS (Area)'!N$66)*60))</f>
        <v>0.8985569674779238</v>
      </c>
      <c r="P83" s="49">
        <f>IF($C83="LPC 11:0",('Données brutes POS (Area)'!O83/('Données brutes POS (Area)'!O$66)*60))</f>
        <v>0.41245674541321142</v>
      </c>
      <c r="Q83" s="43" t="s">
        <v>326</v>
      </c>
      <c r="R83" s="49">
        <f>IF($C83="LPC 11:0",('Données brutes POS (Area)'!Q83/('Données brutes POS (Area)'!Q$66)*60))</f>
        <v>0.28301276351652815</v>
      </c>
      <c r="S83" s="49">
        <f>IF($C83="LPC 11:0",('Données brutes POS (Area)'!R83/('Données brutes POS (Area)'!R$66)*60))</f>
        <v>0.46663317239271246</v>
      </c>
      <c r="T83" s="49">
        <f>IF($C83="LPC 11:0",('Données brutes POS (Area)'!S83/('Données brutes POS (Area)'!S$66)*60))</f>
        <v>0.47866807976870418</v>
      </c>
      <c r="U83" s="43" t="s">
        <v>326</v>
      </c>
      <c r="V83" s="49">
        <f>IF($C83="LPC 11:0",('Données brutes POS (Area)'!U83/('Données brutes POS (Area)'!U$66)*60))</f>
        <v>1.7832380381071773</v>
      </c>
      <c r="W83" s="49">
        <f>IF($C83="LPC 11:0",('Données brutes POS (Area)'!V83/('Données brutes POS (Area)'!V$66)*60))</f>
        <v>0.7013853881539206</v>
      </c>
      <c r="X83" s="49">
        <f>IF($C83="LPC 11:0",('Données brutes POS (Area)'!W83/('Données brutes POS (Area)'!W$66)*60))</f>
        <v>0.78542779702532139</v>
      </c>
      <c r="Y83" s="49">
        <f>IF($C83="LPC 11:0",('Données brutes POS (Area)'!X83/('Données brutes POS (Area)'!X$66)*60))</f>
        <v>0.52928551186206141</v>
      </c>
      <c r="Z83" s="49">
        <f>IF($C83="LPC 11:0",('Données brutes POS (Area)'!Y83/('Données brutes POS (Area)'!Y$66)*60))</f>
        <v>0.44060511933032231</v>
      </c>
      <c r="AA83" s="49">
        <f>IF($C83="LPC 11:0",('Données brutes POS (Area)'!Z83/('Données brutes POS (Area)'!Z$66)*60))</f>
        <v>0.55418953635837365</v>
      </c>
      <c r="AB83" s="43" t="s">
        <v>326</v>
      </c>
      <c r="AC83" s="49">
        <f>IF($C83="LPC 11:0",('Données brutes POS (Area)'!AB83/('Données brutes POS (Area)'!AB$66)*60))</f>
        <v>0.44479720754909668</v>
      </c>
      <c r="AD83" s="43" t="s">
        <v>326</v>
      </c>
      <c r="AE83" s="49">
        <f>IF($C83="LPC 11:0",('Données brutes POS (Area)'!AD83/('Données brutes POS (Area)'!AD$66)*60))</f>
        <v>0.37761475298660052</v>
      </c>
      <c r="AF83" s="49">
        <f>IF($C83="LPC 11:0",('Données brutes POS (Area)'!AE83/('Données brutes POS (Area)'!AE$66)*60))</f>
        <v>0.70666428535842429</v>
      </c>
      <c r="AG83" s="49">
        <f>IF($C83="LPC 11:0",('Données brutes POS (Area)'!AF83/('Données brutes POS (Area)'!AF$66)*60))</f>
        <v>0.61571663853473257</v>
      </c>
      <c r="AH83" s="49">
        <f>IF($C83="LPC 11:0",('Données brutes POS (Area)'!AG83/('Données brutes POS (Area)'!AG$66)*60))</f>
        <v>0.47927653715486823</v>
      </c>
      <c r="AI83" s="49">
        <f>IF($C83="LPC 11:0",('Données brutes POS (Area)'!AH83/('Données brutes POS (Area)'!AH$66)*60))</f>
        <v>0.50944552441074786</v>
      </c>
      <c r="AJ83" s="49">
        <f>IF($C83="LPC 11:0",('Données brutes POS (Area)'!AI83/('Données brutes POS (Area)'!AI$66)*60))</f>
        <v>1.6472890068102763</v>
      </c>
      <c r="AK83" s="43" t="s">
        <v>326</v>
      </c>
      <c r="AL83" s="49">
        <f>IF($C83="LPC 11:0",('Données brutes POS (Area)'!AK83/('Données brutes POS (Area)'!AK$66)*60))</f>
        <v>0.25138999598325634</v>
      </c>
      <c r="AM83" s="49">
        <f>IF($C83="LPC 11:0",('Données brutes POS (Area)'!AL83/('Données brutes POS (Area)'!AL$66)*60))</f>
        <v>0.32041145211702604</v>
      </c>
      <c r="AN83" s="49">
        <f>IF($C83="LPC 11:0",('Données brutes POS (Area)'!AM83/('Données brutes POS (Area)'!AM$66)*60))</f>
        <v>0.40031226941758841</v>
      </c>
      <c r="AO83" s="43" t="s">
        <v>326</v>
      </c>
      <c r="AP83" s="49">
        <f>IF($C83="LPC 11:0",('Données brutes POS (Area)'!AO83/('Données brutes POS (Area)'!AO$66)*60))</f>
        <v>1.9895842275879436</v>
      </c>
      <c r="AQ83" s="49">
        <f>IF($C83="LPC 11:0",('Données brutes POS (Area)'!AP83/('Données brutes POS (Area)'!AP$66)*60))</f>
        <v>1.1240860550254017</v>
      </c>
      <c r="AR83" s="49">
        <f>IF($C83="LPC 11:0",('Données brutes POS (Area)'!AQ83/('Données brutes POS (Area)'!AQ$66)*60))</f>
        <v>0.27575584903574113</v>
      </c>
      <c r="AS83" s="49">
        <f>IF($C83="LPC 11:0",('Données brutes POS (Area)'!AR83/('Données brutes POS (Area)'!AR$66)*60))</f>
        <v>1.0125412573423249</v>
      </c>
      <c r="AT83" s="43" t="s">
        <v>326</v>
      </c>
      <c r="AU83" s="49">
        <f>IF($C83="LPC 11:0",('Données brutes POS (Area)'!AT83/('Données brutes POS (Area)'!AT$66)*60))</f>
        <v>0.5276288643647894</v>
      </c>
      <c r="AV83" s="49">
        <f>IF($C83="LPC 11:0",('Données brutes POS (Area)'!AU83/('Données brutes POS (Area)'!AU$66)*60))</f>
        <v>1.0183392155450506</v>
      </c>
      <c r="AW83" s="49">
        <f>IF($C83="LPC 11:0",('Données brutes POS (Area)'!AV83/('Données brutes POS (Area)'!AV$66)*60))</f>
        <v>0.90624547903467489</v>
      </c>
      <c r="AX83" s="49">
        <f>IF($C83="LPC 11:0",('Données brutes POS (Area)'!AW83/('Données brutes POS (Area)'!AW$66)*60))</f>
        <v>0.64130848098850457</v>
      </c>
      <c r="AY83" s="49">
        <f>IF($C83="LPC 11:0",('Données brutes POS (Area)'!AX83/('Données brutes POS (Area)'!AX$66)*60))</f>
        <v>1.3934932600315657</v>
      </c>
      <c r="AZ83" s="49">
        <f>IF($C83="LPC 11:0",('Données brutes POS (Area)'!AY83/('Données brutes POS (Area)'!AY$66)*60))</f>
        <v>0.48877336424602591</v>
      </c>
      <c r="BA83" s="49">
        <f>IF($C83="LPC 11:0",('Données brutes POS (Area)'!AZ83/('Données brutes POS (Area)'!AZ$66)*60))</f>
        <v>0.54216572543722619</v>
      </c>
      <c r="BB83" s="49">
        <f>IF($C83="LPC 11:0",('Données brutes POS (Area)'!BA83/('Données brutes POS (Area)'!BA$66)*60))</f>
        <v>0.83839034950862079</v>
      </c>
      <c r="BC83" s="49">
        <f>IF($C83="LPC 11:0",('Données brutes POS (Area)'!BB83/('Données brutes POS (Area)'!BB$66)*60))</f>
        <v>1.2722177317703216</v>
      </c>
      <c r="BD83" s="49">
        <f>IF($C83="LPC 11:0",('Données brutes POS (Area)'!BC83/('Données brutes POS (Area)'!BC$66)*60))</f>
        <v>0.83801860546834239</v>
      </c>
      <c r="BE83" s="49">
        <f>IF($C83="LPC 11:0",('Données brutes POS (Area)'!BD83/('Données brutes POS (Area)'!BD$66)*60))</f>
        <v>0.9010448757458841</v>
      </c>
      <c r="BF83" s="49">
        <f>IF($C83="LPC 11:0",('Données brutes POS (Area)'!BE83/('Données brutes POS (Area)'!BE$66)*60))</f>
        <v>0.45704681968874783</v>
      </c>
      <c r="BG83" s="49">
        <f>IF($C83="LPC 11:0",('Données brutes POS (Area)'!BF83/('Données brutes POS (Area)'!BF$66)*60))</f>
        <v>0.31037252998007769</v>
      </c>
      <c r="BH83" s="49">
        <f>IF($C83="LPC 11:0",('Données brutes POS (Area)'!BG83/('Données brutes POS (Area)'!BG$66)*60))</f>
        <v>1.2364439668978531</v>
      </c>
      <c r="BI83" s="49">
        <f>IF($C83="LPC 11:0",('Données brutes POS (Area)'!BH83/('Données brutes POS (Area)'!BH$66)*60))</f>
        <v>0.62208673695575589</v>
      </c>
      <c r="BJ83" s="49">
        <f>IF($C83="LPC 11:0",('Données brutes POS (Area)'!BI83/('Données brutes POS (Area)'!BI$66)*60))</f>
        <v>0.46855930913102106</v>
      </c>
      <c r="BK83" s="49">
        <f>IF($C83="LPC 11:0",('Données brutes POS (Area)'!BJ83/('Données brutes POS (Area)'!BJ$66)*60))</f>
        <v>4.3638253052541636</v>
      </c>
      <c r="BL83" s="49">
        <f>IF($C83="LPC 11:0",('Données brutes POS (Area)'!BK83/('Données brutes POS (Area)'!BK$66)*60))</f>
        <v>1.4560873420289757</v>
      </c>
      <c r="BM83" s="49">
        <f>IF($C83="LPC 11:0",('Données brutes POS (Area)'!BL83/('Données brutes POS (Area)'!BL$66)*60))</f>
        <v>1.3880109416976096</v>
      </c>
      <c r="BN83" s="49">
        <f>IF($C83="LPC 11:0",('Données brutes POS (Area)'!BM83/('Données brutes POS (Area)'!BM$66)*60))</f>
        <v>1.2233833042338</v>
      </c>
      <c r="BO83" s="49">
        <f>IF($C83="LPC 11:0",('Données brutes POS (Area)'!BN83/('Données brutes POS (Area)'!BN$66)*60))</f>
        <v>0.57391014354714143</v>
      </c>
      <c r="BP83" s="43" t="s">
        <v>326</v>
      </c>
      <c r="BQ83" s="49">
        <f>IF($C83="LPC 11:0",('Données brutes POS (Area)'!BP83/('Données brutes POS (Area)'!BP$66)*60))</f>
        <v>0.59740271997193373</v>
      </c>
    </row>
    <row r="84" spans="1:69" x14ac:dyDescent="0.25">
      <c r="A84" s="11" t="s">
        <v>44</v>
      </c>
      <c r="B84" s="16" t="s">
        <v>186</v>
      </c>
      <c r="C84" s="16" t="s">
        <v>43</v>
      </c>
      <c r="D84" s="50">
        <f>IF($C84="LPC 11:0",('Données brutes POS (Area)'!C84/('Données brutes POS (Area)'!C$66)*60))</f>
        <v>0.60828479164752258</v>
      </c>
      <c r="E84" s="50">
        <f>IF($C84="LPC 11:0",('Données brutes POS (Area)'!D84/('Données brutes POS (Area)'!D$66)*60))</f>
        <v>0.9975227537549759</v>
      </c>
      <c r="F84" s="50">
        <f>IF($C84="LPC 11:0",('Données brutes POS (Area)'!E84/('Données brutes POS (Area)'!E$66)*60))</f>
        <v>1.6299207366732098</v>
      </c>
      <c r="G84" s="50">
        <f>IF($C84="LPC 11:0",('Données brutes POS (Area)'!F84/('Données brutes POS (Area)'!F$66)*60))</f>
        <v>1.174928881029204</v>
      </c>
      <c r="H84" s="50">
        <f>IF($C84="LPC 11:0",('Données brutes POS (Area)'!G84/('Données brutes POS (Area)'!G$66)*60))</f>
        <v>0.9977459813069357</v>
      </c>
      <c r="I84" s="50">
        <f>IF($C84="LPC 11:0",('Données brutes POS (Area)'!H84/('Données brutes POS (Area)'!H$66)*60))</f>
        <v>1.510515552426652</v>
      </c>
      <c r="J84" s="50">
        <f>IF($C84="LPC 11:0",('Données brutes POS (Area)'!I84/('Données brutes POS (Area)'!I$66)*60))</f>
        <v>0.96431056444985563</v>
      </c>
      <c r="K84" s="50">
        <f>IF($C84="LPC 11:0",('Données brutes POS (Area)'!J84/('Données brutes POS (Area)'!J$66)*60))</f>
        <v>0.87899574894496113</v>
      </c>
      <c r="L84" s="50">
        <f>IF($C84="LPC 11:0",('Données brutes POS (Area)'!K84/('Données brutes POS (Area)'!K$66)*60))</f>
        <v>1.0974464126705294</v>
      </c>
      <c r="M84" s="50">
        <f>IF($C84="LPC 11:0",('Données brutes POS (Area)'!L84/('Données brutes POS (Area)'!L$66)*60))</f>
        <v>0.43789029762904658</v>
      </c>
      <c r="N84" s="50">
        <f>IF($C84="LPC 11:0",('Données brutes POS (Area)'!M84/('Données brutes POS (Area)'!M$66)*60))</f>
        <v>0.95018898982895961</v>
      </c>
      <c r="O84" s="50">
        <f>IF($C84="LPC 11:0",('Données brutes POS (Area)'!N84/('Données brutes POS (Area)'!N$66)*60))</f>
        <v>1.6732512845758594</v>
      </c>
      <c r="P84" s="50">
        <f>IF($C84="LPC 11:0",('Données brutes POS (Area)'!O84/('Données brutes POS (Area)'!O$66)*60))</f>
        <v>1.1757406919724194</v>
      </c>
      <c r="Q84" s="50">
        <f>IF($C84="LPC 11:0",('Données brutes POS (Area)'!P84/('Données brutes POS (Area)'!P$66)*60))</f>
        <v>0.48754042409016601</v>
      </c>
      <c r="R84" s="50">
        <f>IF($C84="LPC 11:0",('Données brutes POS (Area)'!Q84/('Données brutes POS (Area)'!Q$66)*60))</f>
        <v>1.2547300175693881</v>
      </c>
      <c r="S84" s="50">
        <f>IF($C84="LPC 11:0",('Données brutes POS (Area)'!R84/('Données brutes POS (Area)'!R$66)*60))</f>
        <v>1.2521095388250205</v>
      </c>
      <c r="T84" s="50">
        <f>IF($C84="LPC 11:0",('Données brutes POS (Area)'!S84/('Données brutes POS (Area)'!S$66)*60))</f>
        <v>1.5099884020247958</v>
      </c>
      <c r="U84" s="50">
        <f>IF($C84="LPC 11:0",('Données brutes POS (Area)'!T84/('Données brutes POS (Area)'!T$66)*60))</f>
        <v>0.83097712888046593</v>
      </c>
      <c r="V84" s="50">
        <f>IF($C84="LPC 11:0",('Données brutes POS (Area)'!U84/('Données brutes POS (Area)'!U$66)*60))</f>
        <v>2.4211957180975507</v>
      </c>
      <c r="W84" s="50">
        <f>IF($C84="LPC 11:0",('Données brutes POS (Area)'!V84/('Données brutes POS (Area)'!V$66)*60))</f>
        <v>1.4892701649615572</v>
      </c>
      <c r="X84" s="50">
        <f>IF($C84="LPC 11:0",('Données brutes POS (Area)'!W84/('Données brutes POS (Area)'!W$66)*60))</f>
        <v>1.9256561690957081</v>
      </c>
      <c r="Y84" s="50">
        <f>IF($C84="LPC 11:0",('Données brutes POS (Area)'!X84/('Données brutes POS (Area)'!X$66)*60))</f>
        <v>1.2514158100737245</v>
      </c>
      <c r="Z84" s="50">
        <f>IF($C84="LPC 11:0",('Données brutes POS (Area)'!Y84/('Données brutes POS (Area)'!Y$66)*60))</f>
        <v>1.228537656735273</v>
      </c>
      <c r="AA84" s="50">
        <f>IF($C84="LPC 11:0",('Données brutes POS (Area)'!Z84/('Données brutes POS (Area)'!Z$66)*60))</f>
        <v>1.4619459478491976</v>
      </c>
      <c r="AB84" s="50">
        <f>IF($C84="LPC 11:0",('Données brutes POS (Area)'!AA84/('Données brutes POS (Area)'!AA$66)*60))</f>
        <v>1.1200938594449479</v>
      </c>
      <c r="AC84" s="50">
        <f>IF($C84="LPC 11:0",('Données brutes POS (Area)'!AB84/('Données brutes POS (Area)'!AB$66)*60))</f>
        <v>1.187202541067476</v>
      </c>
      <c r="AD84" s="50">
        <f>IF($C84="LPC 11:0",('Données brutes POS (Area)'!AC84/('Données brutes POS (Area)'!AC$66)*60))</f>
        <v>0.97819346068989699</v>
      </c>
      <c r="AE84" s="50">
        <f>IF($C84="LPC 11:0",('Données brutes POS (Area)'!AD84/('Données brutes POS (Area)'!AD$66)*60))</f>
        <v>1.1746578564033769</v>
      </c>
      <c r="AF84" s="50">
        <f>IF($C84="LPC 11:0",('Données brutes POS (Area)'!AE84/('Données brutes POS (Area)'!AE$66)*60))</f>
        <v>1.8291689790528167</v>
      </c>
      <c r="AG84" s="50">
        <f>IF($C84="LPC 11:0",('Données brutes POS (Area)'!AF84/('Données brutes POS (Area)'!AF$66)*60))</f>
        <v>1.3413613871059591</v>
      </c>
      <c r="AH84" s="50">
        <f>IF($C84="LPC 11:0",('Données brutes POS (Area)'!AG84/('Données brutes POS (Area)'!AG$66)*60))</f>
        <v>1.1077685896548073</v>
      </c>
      <c r="AI84" s="50">
        <f>IF($C84="LPC 11:0",('Données brutes POS (Area)'!AH84/('Données brutes POS (Area)'!AH$66)*60))</f>
        <v>2.8275579961229633</v>
      </c>
      <c r="AJ84" s="50">
        <f>IF($C84="LPC 11:0",('Données brutes POS (Area)'!AI84/('Données brutes POS (Area)'!AI$66)*60))</f>
        <v>2.3160159532278648</v>
      </c>
      <c r="AK84" s="50">
        <f>IF($C84="LPC 11:0",('Données brutes POS (Area)'!AJ84/('Données brutes POS (Area)'!AJ$66)*60))</f>
        <v>0.53986941373627273</v>
      </c>
      <c r="AL84" s="50">
        <f>IF($C84="LPC 11:0",('Données brutes POS (Area)'!AK84/('Données brutes POS (Area)'!AK$66)*60))</f>
        <v>0.73745601560791807</v>
      </c>
      <c r="AM84" s="50">
        <f>IF($C84="LPC 11:0",('Données brutes POS (Area)'!AL84/('Données brutes POS (Area)'!AL$66)*60))</f>
        <v>1.0925223070425134</v>
      </c>
      <c r="AN84" s="50">
        <f>IF($C84="LPC 11:0",('Données brutes POS (Area)'!AM84/('Données brutes POS (Area)'!AM$66)*60))</f>
        <v>1.3651770450914591</v>
      </c>
      <c r="AO84" s="50">
        <f>IF($C84="LPC 11:0",('Données brutes POS (Area)'!AN84/('Données brutes POS (Area)'!AN$66)*60))</f>
        <v>0.60774513982438183</v>
      </c>
      <c r="AP84" s="50">
        <f>IF($C84="LPC 11:0",('Données brutes POS (Area)'!AO84/('Données brutes POS (Area)'!AO$66)*60))</f>
        <v>2.890794464933033</v>
      </c>
      <c r="AQ84" s="50">
        <f>IF($C84="LPC 11:0",('Données brutes POS (Area)'!AP84/('Données brutes POS (Area)'!AP$66)*60))</f>
        <v>1.7037123776956151</v>
      </c>
      <c r="AR84" s="50">
        <f>IF($C84="LPC 11:0",('Données brutes POS (Area)'!AQ84/('Données brutes POS (Area)'!AQ$66)*60))</f>
        <v>1.8232437597930611</v>
      </c>
      <c r="AS84" s="50">
        <f>IF($C84="LPC 11:0",('Données brutes POS (Area)'!AR84/('Données brutes POS (Area)'!AR$66)*60))</f>
        <v>1.8468092126634528</v>
      </c>
      <c r="AT84" s="50">
        <f>IF($C84="LPC 11:0",('Données brutes POS (Area)'!AS84/('Données brutes POS (Area)'!AS$66)*60))</f>
        <v>1.7321421133034136</v>
      </c>
      <c r="AU84" s="50">
        <f>IF($C84="LPC 11:0",('Données brutes POS (Area)'!AT84/('Données brutes POS (Area)'!AT$66)*60))</f>
        <v>1.9460167170615044</v>
      </c>
      <c r="AV84" s="50">
        <f>IF($C84="LPC 11:0",('Données brutes POS (Area)'!AU84/('Données brutes POS (Area)'!AU$66)*60))</f>
        <v>1.7042459173429705</v>
      </c>
      <c r="AW84" s="50">
        <f>IF($C84="LPC 11:0",('Données brutes POS (Area)'!AV84/('Données brutes POS (Area)'!AV$66)*60))</f>
        <v>1.9997585853166275</v>
      </c>
      <c r="AX84" s="50">
        <f>IF($C84="LPC 11:0",('Données brutes POS (Area)'!AW84/('Données brutes POS (Area)'!AW$66)*60))</f>
        <v>1.7911665160433916</v>
      </c>
      <c r="AY84" s="50">
        <f>IF($C84="LPC 11:0",('Données brutes POS (Area)'!AX84/('Données brutes POS (Area)'!AX$66)*60))</f>
        <v>2.3257268453541537</v>
      </c>
      <c r="AZ84" s="50">
        <f>IF($C84="LPC 11:0",('Données brutes POS (Area)'!AY84/('Données brutes POS (Area)'!AY$66)*60))</f>
        <v>1.7232694073258732</v>
      </c>
      <c r="BA84" s="50">
        <f>IF($C84="LPC 11:0",('Données brutes POS (Area)'!AZ84/('Données brutes POS (Area)'!AZ$66)*60))</f>
        <v>1.559647815836686</v>
      </c>
      <c r="BB84" s="50">
        <f>IF($C84="LPC 11:0",('Données brutes POS (Area)'!BA84/('Données brutes POS (Area)'!BA$66)*60))</f>
        <v>2.4191294092579123</v>
      </c>
      <c r="BC84" s="50">
        <f>IF($C84="LPC 11:0",('Données brutes POS (Area)'!BB84/('Données brutes POS (Area)'!BB$66)*60))</f>
        <v>2.1718955317824813</v>
      </c>
      <c r="BD84" s="50">
        <f>IF($C84="LPC 11:0",('Données brutes POS (Area)'!BC84/('Données brutes POS (Area)'!BC$66)*60))</f>
        <v>1.9556607144164153</v>
      </c>
      <c r="BE84" s="50">
        <f>IF($C84="LPC 11:0",('Données brutes POS (Area)'!BD84/('Données brutes POS (Area)'!BD$66)*60))</f>
        <v>1.8914283699865795</v>
      </c>
      <c r="BF84" s="50">
        <f>IF($C84="LPC 11:0",('Données brutes POS (Area)'!BE84/('Données brutes POS (Area)'!BE$66)*60))</f>
        <v>0.84806337671296661</v>
      </c>
      <c r="BG84" s="50">
        <f>IF($C84="LPC 11:0",('Données brutes POS (Area)'!BF84/('Données brutes POS (Area)'!BF$66)*60))</f>
        <v>0.73637433241965145</v>
      </c>
      <c r="BH84" s="50">
        <f>IF($C84="LPC 11:0",('Données brutes POS (Area)'!BG84/('Données brutes POS (Area)'!BG$66)*60))</f>
        <v>1.588919645381337</v>
      </c>
      <c r="BI84" s="50">
        <f>IF($C84="LPC 11:0",('Données brutes POS (Area)'!BH84/('Données brutes POS (Area)'!BH$66)*60))</f>
        <v>1.2584827626040256</v>
      </c>
      <c r="BJ84" s="50">
        <f>IF($C84="LPC 11:0",('Données brutes POS (Area)'!BI84/('Données brutes POS (Area)'!BI$66)*60))</f>
        <v>1.2767581008372906</v>
      </c>
      <c r="BK84" s="50">
        <f>IF($C84="LPC 11:0",('Données brutes POS (Area)'!BJ84/('Données brutes POS (Area)'!BJ$66)*60))</f>
        <v>4.393348197292684</v>
      </c>
      <c r="BL84" s="50">
        <f>IF($C84="LPC 11:0",('Données brutes POS (Area)'!BK84/('Données brutes POS (Area)'!BK$66)*60))</f>
        <v>3.2424884346610598</v>
      </c>
      <c r="BM84" s="50">
        <f>IF($C84="LPC 11:0",('Données brutes POS (Area)'!BL84/('Données brutes POS (Area)'!BL$66)*60))</f>
        <v>2.0880455121837191</v>
      </c>
      <c r="BN84" s="50">
        <f>IF($C84="LPC 11:0",('Données brutes POS (Area)'!BM84/('Données brutes POS (Area)'!BM$66)*60))</f>
        <v>3.1569434270268326</v>
      </c>
      <c r="BO84" s="50">
        <f>IF($C84="LPC 11:0",('Données brutes POS (Area)'!BN84/('Données brutes POS (Area)'!BN$66)*60))</f>
        <v>1.0932391854421413</v>
      </c>
      <c r="BP84" s="50">
        <f>IF($C84="LPC 11:0",('Données brutes POS (Area)'!BO84/('Données brutes POS (Area)'!BO$66)*60))</f>
        <v>0.90750771873610769</v>
      </c>
      <c r="BQ84" s="50">
        <f>IF($C84="LPC 11:0",('Données brutes POS (Area)'!BP84/('Données brutes POS (Area)'!BP$66)*60))</f>
        <v>1.342724840459149</v>
      </c>
    </row>
    <row r="85" spans="1:69" x14ac:dyDescent="0.25">
      <c r="A85" s="9" t="s">
        <v>44</v>
      </c>
      <c r="B85" s="15" t="s">
        <v>187</v>
      </c>
      <c r="C85" s="15" t="s">
        <v>43</v>
      </c>
      <c r="D85" s="49">
        <f>IF($C85="LPC 11:0",('Données brutes POS (Area)'!C85/('Données brutes POS (Area)'!C$66)*60))</f>
        <v>0.28364068193688746</v>
      </c>
      <c r="E85" s="49">
        <f>IF($C85="LPC 11:0",('Données brutes POS (Area)'!D85/('Données brutes POS (Area)'!D$66)*60))</f>
        <v>0.50295539070174078</v>
      </c>
      <c r="F85" s="49">
        <f>IF($C85="LPC 11:0",('Données brutes POS (Area)'!E85/('Données brutes POS (Area)'!E$66)*60))</f>
        <v>0.53164804742936378</v>
      </c>
      <c r="G85" s="49">
        <f>IF($C85="LPC 11:0",('Données brutes POS (Area)'!F85/('Données brutes POS (Area)'!F$66)*60))</f>
        <v>0.60833764632872178</v>
      </c>
      <c r="H85" s="49">
        <f>IF($C85="LPC 11:0",('Données brutes POS (Area)'!G85/('Données brutes POS (Area)'!G$66)*60))</f>
        <v>0.38457595357288987</v>
      </c>
      <c r="I85" s="49">
        <f>IF($C85="LPC 11:0",('Données brutes POS (Area)'!H85/('Données brutes POS (Area)'!H$66)*60))</f>
        <v>0.68119633238409805</v>
      </c>
      <c r="J85" s="49">
        <f>IF($C85="LPC 11:0",('Données brutes POS (Area)'!I85/('Données brutes POS (Area)'!I$66)*60))</f>
        <v>0.47846431167770986</v>
      </c>
      <c r="K85" s="49">
        <f>IF($C85="LPC 11:0",('Données brutes POS (Area)'!J85/('Données brutes POS (Area)'!J$66)*60))</f>
        <v>0.42825455275964086</v>
      </c>
      <c r="L85" s="49">
        <f>IF($C85="LPC 11:0",('Données brutes POS (Area)'!K85/('Données brutes POS (Area)'!K$66)*60))</f>
        <v>0.52357829660860056</v>
      </c>
      <c r="M85" s="49">
        <f>IF($C85="LPC 11:0",('Données brutes POS (Area)'!L85/('Données brutes POS (Area)'!L$66)*60))</f>
        <v>0.32245117676442908</v>
      </c>
      <c r="N85" s="49">
        <f>IF($C85="LPC 11:0",('Données brutes POS (Area)'!M85/('Données brutes POS (Area)'!M$66)*60))</f>
        <v>0.81815559468291055</v>
      </c>
      <c r="O85" s="49">
        <f>IF($C85="LPC 11:0",('Données brutes POS (Area)'!N85/('Données brutes POS (Area)'!N$66)*60))</f>
        <v>1.3236629642164857</v>
      </c>
      <c r="P85" s="49">
        <f>IF($C85="LPC 11:0",('Données brutes POS (Area)'!O85/('Données brutes POS (Area)'!O$66)*60))</f>
        <v>0.70503804788451085</v>
      </c>
      <c r="Q85" s="49">
        <f>IF($C85="LPC 11:0",('Données brutes POS (Area)'!P85/('Données brutes POS (Area)'!P$66)*60))</f>
        <v>0.34566235910391707</v>
      </c>
      <c r="R85" s="49">
        <f>IF($C85="LPC 11:0",('Données brutes POS (Area)'!Q85/('Données brutes POS (Area)'!Q$66)*60))</f>
        <v>0.62252668307872761</v>
      </c>
      <c r="S85" s="49">
        <f>IF($C85="LPC 11:0",('Données brutes POS (Area)'!R85/('Données brutes POS (Area)'!R$66)*60))</f>
        <v>0.66333784908339333</v>
      </c>
      <c r="T85" s="49">
        <f>IF($C85="LPC 11:0",('Données brutes POS (Area)'!S85/('Données brutes POS (Area)'!S$66)*60))</f>
        <v>0.87866836922894997</v>
      </c>
      <c r="U85" s="49">
        <f>IF($C85="LPC 11:0",('Données brutes POS (Area)'!T85/('Données brutes POS (Area)'!T$66)*60))</f>
        <v>0.34301149241017787</v>
      </c>
      <c r="V85" s="49">
        <f>IF($C85="LPC 11:0",('Données brutes POS (Area)'!U85/('Données brutes POS (Area)'!U$66)*60))</f>
        <v>1.5368056668409726</v>
      </c>
      <c r="W85" s="49">
        <f>IF($C85="LPC 11:0",('Données brutes POS (Area)'!V85/('Données brutes POS (Area)'!V$66)*60))</f>
        <v>0.90642111069882214</v>
      </c>
      <c r="X85" s="49">
        <f>IF($C85="LPC 11:0",('Données brutes POS (Area)'!W85/('Données brutes POS (Area)'!W$66)*60))</f>
        <v>0.81629332591716652</v>
      </c>
      <c r="Y85" s="49">
        <f>IF($C85="LPC 11:0",('Données brutes POS (Area)'!X85/('Données brutes POS (Area)'!X$66)*60))</f>
        <v>0.88583546023728521</v>
      </c>
      <c r="Z85" s="49">
        <f>IF($C85="LPC 11:0",('Données brutes POS (Area)'!Y85/('Données brutes POS (Area)'!Y$66)*60))</f>
        <v>0.51809623185981823</v>
      </c>
      <c r="AA85" s="49">
        <f>IF($C85="LPC 11:0",('Données brutes POS (Area)'!Z85/('Données brutes POS (Area)'!Z$66)*60))</f>
        <v>0.83794797190429282</v>
      </c>
      <c r="AB85" s="49">
        <f>IF($C85="LPC 11:0",('Données brutes POS (Area)'!AA85/('Données brutes POS (Area)'!AA$66)*60))</f>
        <v>0.47971083141736504</v>
      </c>
      <c r="AC85" s="49">
        <f>IF($C85="LPC 11:0",('Données brutes POS (Area)'!AB85/('Données brutes POS (Area)'!AB$66)*60))</f>
        <v>0.43743135890417773</v>
      </c>
      <c r="AD85" s="49">
        <f>IF($C85="LPC 11:0",('Données brutes POS (Area)'!AC85/('Données brutes POS (Area)'!AC$66)*60))</f>
        <v>0.4576877646182263</v>
      </c>
      <c r="AE85" s="49">
        <f>IF($C85="LPC 11:0",('Données brutes POS (Area)'!AD85/('Données brutes POS (Area)'!AD$66)*60))</f>
        <v>0.89349069450330598</v>
      </c>
      <c r="AF85" s="49">
        <f>IF($C85="LPC 11:0",('Données brutes POS (Area)'!AE85/('Données brutes POS (Area)'!AE$66)*60))</f>
        <v>1.1815929790378181</v>
      </c>
      <c r="AG85" s="49">
        <f>IF($C85="LPC 11:0",('Données brutes POS (Area)'!AF85/('Données brutes POS (Area)'!AF$66)*60))</f>
        <v>0.98296488874083698</v>
      </c>
      <c r="AH85" s="49">
        <f>IF($C85="LPC 11:0",('Données brutes POS (Area)'!AG85/('Données brutes POS (Area)'!AG$66)*60))</f>
        <v>0.61927376713947035</v>
      </c>
      <c r="AI85" s="49">
        <f>IF($C85="LPC 11:0",('Données brutes POS (Area)'!AH85/('Données brutes POS (Area)'!AH$66)*60))</f>
        <v>1.2199553930708</v>
      </c>
      <c r="AJ85" s="49">
        <f>IF($C85="LPC 11:0",('Données brutes POS (Area)'!AI85/('Données brutes POS (Area)'!AI$66)*60))</f>
        <v>1.7316233218271639</v>
      </c>
      <c r="AK85" s="49">
        <f>IF($C85="LPC 11:0",('Données brutes POS (Area)'!AJ85/('Données brutes POS (Area)'!AJ$66)*60))</f>
        <v>0.47012810451314507</v>
      </c>
      <c r="AL85" s="49">
        <f>IF($C85="LPC 11:0",('Données brutes POS (Area)'!AK85/('Données brutes POS (Area)'!AK$66)*60))</f>
        <v>0.49409260336515087</v>
      </c>
      <c r="AM85" s="49">
        <f>IF($C85="LPC 11:0",('Données brutes POS (Area)'!AL85/('Données brutes POS (Area)'!AL$66)*60))</f>
        <v>0.50754330873472175</v>
      </c>
      <c r="AN85" s="49">
        <f>IF($C85="LPC 11:0",('Données brutes POS (Area)'!AM85/('Données brutes POS (Area)'!AM$66)*60))</f>
        <v>0.68526307573082357</v>
      </c>
      <c r="AO85" s="49">
        <f>IF($C85="LPC 11:0",('Données brutes POS (Area)'!AN85/('Données brutes POS (Area)'!AN$66)*60))</f>
        <v>0.35427076442564215</v>
      </c>
      <c r="AP85" s="49">
        <f>IF($C85="LPC 11:0",('Données brutes POS (Area)'!AO85/('Données brutes POS (Area)'!AO$66)*60))</f>
        <v>1.4016118318792743</v>
      </c>
      <c r="AQ85" s="49">
        <f>IF($C85="LPC 11:0",('Données brutes POS (Area)'!AP85/('Données brutes POS (Area)'!AP$66)*60))</f>
        <v>0.73852345155837795</v>
      </c>
      <c r="AR85" s="49">
        <f>IF($C85="LPC 11:0",('Données brutes POS (Area)'!AQ85/('Données brutes POS (Area)'!AQ$66)*60))</f>
        <v>0.63561390645078863</v>
      </c>
      <c r="AS85" s="49">
        <f>IF($C85="LPC 11:0",('Données brutes POS (Area)'!AR85/('Données brutes POS (Area)'!AR$66)*60))</f>
        <v>1.1221925473382985</v>
      </c>
      <c r="AT85" s="49">
        <f>IF($C85="LPC 11:0",('Données brutes POS (Area)'!AS85/('Données brutes POS (Area)'!AS$66)*60))</f>
        <v>0.74983582352322398</v>
      </c>
      <c r="AU85" s="49">
        <f>IF($C85="LPC 11:0",('Données brutes POS (Area)'!AT85/('Données brutes POS (Area)'!AT$66)*60))</f>
        <v>0.77062575620507001</v>
      </c>
      <c r="AV85" s="49">
        <f>IF($C85="LPC 11:0",('Données brutes POS (Area)'!AU85/('Données brutes POS (Area)'!AU$66)*60))</f>
        <v>0.9961906762122672</v>
      </c>
      <c r="AW85" s="49">
        <f>IF($C85="LPC 11:0",('Données brutes POS (Area)'!AV85/('Données brutes POS (Area)'!AV$66)*60))</f>
        <v>0.91856096387953734</v>
      </c>
      <c r="AX85" s="49">
        <f>IF($C85="LPC 11:0",('Données brutes POS (Area)'!AW85/('Données brutes POS (Area)'!AW$66)*60))</f>
        <v>0.6922536217941303</v>
      </c>
      <c r="AY85" s="49">
        <f>IF($C85="LPC 11:0",('Données brutes POS (Area)'!AX85/('Données brutes POS (Area)'!AX$66)*60))</f>
        <v>1.5667614100156619</v>
      </c>
      <c r="AZ85" s="49">
        <f>IF($C85="LPC 11:0",('Données brutes POS (Area)'!AY85/('Données brutes POS (Area)'!AY$66)*60))</f>
        <v>0.71066206974998458</v>
      </c>
      <c r="BA85" s="49">
        <f>IF($C85="LPC 11:0",('Données brutes POS (Area)'!AZ85/('Données brutes POS (Area)'!AZ$66)*60))</f>
        <v>0.71350887296924392</v>
      </c>
      <c r="BB85" s="49">
        <f>IF($C85="LPC 11:0",('Données brutes POS (Area)'!BA85/('Données brutes POS (Area)'!BA$66)*60))</f>
        <v>1.0675726409840109</v>
      </c>
      <c r="BC85" s="49">
        <f>IF($C85="LPC 11:0",('Données brutes POS (Area)'!BB85/('Données brutes POS (Area)'!BB$66)*60))</f>
        <v>1.3429447459784194</v>
      </c>
      <c r="BD85" s="49">
        <f>IF($C85="LPC 11:0",('Données brutes POS (Area)'!BC85/('Données brutes POS (Area)'!BC$66)*60))</f>
        <v>0.94109533466816964</v>
      </c>
      <c r="BE85" s="49">
        <f>IF($C85="LPC 11:0",('Données brutes POS (Area)'!BD85/('Données brutes POS (Area)'!BD$66)*60))</f>
        <v>1.111576431138541</v>
      </c>
      <c r="BF85" s="49">
        <f>IF($C85="LPC 11:0",('Données brutes POS (Area)'!BE85/('Données brutes POS (Area)'!BE$66)*60))</f>
        <v>0.68654642499464236</v>
      </c>
      <c r="BG85" s="49">
        <f>IF($C85="LPC 11:0",('Données brutes POS (Area)'!BF85/('Données brutes POS (Area)'!BF$66)*60))</f>
        <v>0.3416901632335208</v>
      </c>
      <c r="BH85" s="49">
        <f>IF($C85="LPC 11:0",('Données brutes POS (Area)'!BG85/('Données brutes POS (Area)'!BG$66)*60))</f>
        <v>1.6129609249222627</v>
      </c>
      <c r="BI85" s="49">
        <f>IF($C85="LPC 11:0",('Données brutes POS (Area)'!BH85/('Données brutes POS (Area)'!BH$66)*60))</f>
        <v>0.62618884742061764</v>
      </c>
      <c r="BJ85" s="49">
        <f>IF($C85="LPC 11:0",('Données brutes POS (Area)'!BI85/('Données brutes POS (Area)'!BI$66)*60))</f>
        <v>0.69092622840720075</v>
      </c>
      <c r="BK85" s="49">
        <f>IF($C85="LPC 11:0",('Données brutes POS (Area)'!BJ85/('Données brutes POS (Area)'!BJ$66)*60))</f>
        <v>3.9810370019631174</v>
      </c>
      <c r="BL85" s="49">
        <f>IF($C85="LPC 11:0",('Données brutes POS (Area)'!BK85/('Données brutes POS (Area)'!BK$66)*60))</f>
        <v>0.95993434151029899</v>
      </c>
      <c r="BM85" s="49">
        <f>IF($C85="LPC 11:0",('Données brutes POS (Area)'!BL85/('Données brutes POS (Area)'!BL$66)*60))</f>
        <v>1.8420757395790659</v>
      </c>
      <c r="BN85" s="49">
        <f>IF($C85="LPC 11:0",('Données brutes POS (Area)'!BM85/('Données brutes POS (Area)'!BM$66)*60))</f>
        <v>1.2456378464659861</v>
      </c>
      <c r="BO85" s="49">
        <f>IF($C85="LPC 11:0",('Données brutes POS (Area)'!BN85/('Données brutes POS (Area)'!BN$66)*60))</f>
        <v>0.77016162960113166</v>
      </c>
      <c r="BP85" s="49">
        <f>IF($C85="LPC 11:0",('Données brutes POS (Area)'!BO85/('Données brutes POS (Area)'!BO$66)*60))</f>
        <v>0.31783523423344645</v>
      </c>
      <c r="BQ85" s="49">
        <f>IF($C85="LPC 11:0",('Données brutes POS (Area)'!BP85/('Données brutes POS (Area)'!BP$66)*60))</f>
        <v>0.73650436083479554</v>
      </c>
    </row>
    <row r="86" spans="1:69" x14ac:dyDescent="0.25">
      <c r="A86" s="11" t="s">
        <v>44</v>
      </c>
      <c r="B86" s="16" t="s">
        <v>188</v>
      </c>
      <c r="C86" s="16" t="s">
        <v>43</v>
      </c>
      <c r="D86" s="44" t="s">
        <v>326</v>
      </c>
      <c r="E86" s="50">
        <f>IF($C86="LPC 11:0",('Données brutes POS (Area)'!D86/('Données brutes POS (Area)'!D$66)*60))</f>
        <v>0.22301208886599011</v>
      </c>
      <c r="F86" s="50">
        <f>IF($C86="LPC 11:0",('Données brutes POS (Area)'!E86/('Données brutes POS (Area)'!E$66)*60))</f>
        <v>0.31076833769987788</v>
      </c>
      <c r="G86" s="50">
        <f>IF($C86="LPC 11:0",('Données brutes POS (Area)'!F86/('Données brutes POS (Area)'!F$66)*60))</f>
        <v>0.32851436272917456</v>
      </c>
      <c r="H86" s="44" t="s">
        <v>326</v>
      </c>
      <c r="I86" s="50">
        <f>IF($C86="LPC 11:0",('Données brutes POS (Area)'!H86/('Données brutes POS (Area)'!H$66)*60))</f>
        <v>0.46163909029128564</v>
      </c>
      <c r="J86" s="50">
        <f>IF($C86="LPC 11:0",('Données brutes POS (Area)'!I86/('Données brutes POS (Area)'!I$66)*60))</f>
        <v>0.23780003254829551</v>
      </c>
      <c r="K86" s="50" t="s">
        <v>326</v>
      </c>
      <c r="L86" s="50">
        <f>IF($C86="LPC 11:0",('Données brutes POS (Area)'!K86/('Données brutes POS (Area)'!K$66)*60))</f>
        <v>0.25552779571266904</v>
      </c>
      <c r="M86" s="50" t="s">
        <v>326</v>
      </c>
      <c r="N86" s="50">
        <f>IF($C86="LPC 11:0",('Données brutes POS (Area)'!M86/('Données brutes POS (Area)'!M$66)*60))</f>
        <v>0.25219020450505486</v>
      </c>
      <c r="O86" s="50">
        <f>IF($C86="LPC 11:0",('Données brutes POS (Area)'!N86/('Données brutes POS (Area)'!N$66)*60))</f>
        <v>0.48589735700439984</v>
      </c>
      <c r="P86" s="50">
        <f>IF($C86="LPC 11:0",('Données brutes POS (Area)'!O86/('Données brutes POS (Area)'!O$66)*60))</f>
        <v>0.37931438307216497</v>
      </c>
      <c r="Q86" s="50" t="s">
        <v>326</v>
      </c>
      <c r="R86" s="50" t="s">
        <v>326</v>
      </c>
      <c r="S86" s="50">
        <f>IF($C86="LPC 11:0",('Données brutes POS (Area)'!R86/('Données brutes POS (Area)'!R$66)*60))</f>
        <v>0.50908750538481296</v>
      </c>
      <c r="T86" s="50">
        <f>IF($C86="LPC 11:0",('Données brutes POS (Area)'!S86/('Données brutes POS (Area)'!S$66)*60))</f>
        <v>0.42207779764064707</v>
      </c>
      <c r="U86" s="50" t="s">
        <v>326</v>
      </c>
      <c r="V86" s="50">
        <f>IF($C86="LPC 11:0",('Données brutes POS (Area)'!U86/('Données brutes POS (Area)'!U$66)*60))</f>
        <v>0.88421225244125712</v>
      </c>
      <c r="W86" s="50">
        <f>IF($C86="LPC 11:0",('Données brutes POS (Area)'!V86/('Données brutes POS (Area)'!V$66)*60))</f>
        <v>0.46223413135527808</v>
      </c>
      <c r="X86" s="50">
        <f>IF($C86="LPC 11:0",('Données brutes POS (Area)'!W86/('Données brutes POS (Area)'!W$66)*60))</f>
        <v>0.60223492727200378</v>
      </c>
      <c r="Y86" s="50">
        <f>IF($C86="LPC 11:0",('Données brutes POS (Area)'!X86/('Données brutes POS (Area)'!X$66)*60))</f>
        <v>0.32879998302737767</v>
      </c>
      <c r="Z86" s="50">
        <f>IF($C86="LPC 11:0",('Données brutes POS (Area)'!Y86/('Données brutes POS (Area)'!Y$66)*60))</f>
        <v>0.40556600764846518</v>
      </c>
      <c r="AA86" s="50">
        <f>IF($C86="LPC 11:0",('Données brutes POS (Area)'!Z86/('Données brutes POS (Area)'!Z$66)*60))</f>
        <v>0.35640317609380923</v>
      </c>
      <c r="AB86" s="50">
        <f>IF($C86="LPC 11:0",('Données brutes POS (Area)'!AA86/('Données brutes POS (Area)'!AA$66)*60))</f>
        <v>0.28660011669914043</v>
      </c>
      <c r="AC86" s="50">
        <f>IF($C86="LPC 11:0",('Données brutes POS (Area)'!AB86/('Données brutes POS (Area)'!AB$66)*60))</f>
        <v>0.27664589043741372</v>
      </c>
      <c r="AD86" s="50">
        <f>IF($C86="LPC 11:0",('Données brutes POS (Area)'!AC86/('Données brutes POS (Area)'!AC$66)*60))</f>
        <v>0.24590943028911</v>
      </c>
      <c r="AE86" s="50">
        <f>IF($C86="LPC 11:0",('Données brutes POS (Area)'!AD86/('Données brutes POS (Area)'!AD$66)*60))</f>
        <v>0.52941692127486917</v>
      </c>
      <c r="AF86" s="50">
        <f>IF($C86="LPC 11:0",('Données brutes POS (Area)'!AE86/('Données brutes POS (Area)'!AE$66)*60))</f>
        <v>0.58464836224972405</v>
      </c>
      <c r="AG86" s="50">
        <f>IF($C86="LPC 11:0",('Données brutes POS (Area)'!AF86/('Données brutes POS (Area)'!AF$66)*60))</f>
        <v>0.28195158081619204</v>
      </c>
      <c r="AH86" s="50">
        <f>IF($C86="LPC 11:0",('Données brutes POS (Area)'!AG86/('Données brutes POS (Area)'!AG$66)*60))</f>
        <v>0.37526669545310126</v>
      </c>
      <c r="AI86" s="50">
        <f>IF($C86="LPC 11:0",('Données brutes POS (Area)'!AH86/('Données brutes POS (Area)'!AH$66)*60))</f>
        <v>0.71415771951874263</v>
      </c>
      <c r="AJ86" s="50">
        <f>IF($C86="LPC 11:0",('Données brutes POS (Area)'!AI86/('Données brutes POS (Area)'!AI$66)*60))</f>
        <v>0.74908832828229599</v>
      </c>
      <c r="AK86" s="44" t="s">
        <v>326</v>
      </c>
      <c r="AL86" s="50">
        <f>IF($C86="LPC 11:0",('Données brutes POS (Area)'!AK86/('Données brutes POS (Area)'!AK$66)*60))</f>
        <v>0.22206412242712051</v>
      </c>
      <c r="AM86" s="50">
        <f>IF($C86="LPC 11:0",('Données brutes POS (Area)'!AL86/('Données brutes POS (Area)'!AL$66)*60))</f>
        <v>0.28832568033037281</v>
      </c>
      <c r="AN86" s="44" t="s">
        <v>326</v>
      </c>
      <c r="AO86" s="44" t="s">
        <v>326</v>
      </c>
      <c r="AP86" s="50">
        <f>IF($C86="LPC 11:0",('Données brutes POS (Area)'!AO86/('Données brutes POS (Area)'!AO$66)*60))</f>
        <v>0.57114663993625414</v>
      </c>
      <c r="AQ86" s="50">
        <f>IF($C86="LPC 11:0",('Données brutes POS (Area)'!AP86/('Données brutes POS (Area)'!AP$66)*60))</f>
        <v>0.53447006290373078</v>
      </c>
      <c r="AR86" s="50">
        <f>IF($C86="LPC 11:0",('Données brutes POS (Area)'!AQ86/('Données brutes POS (Area)'!AQ$66)*60))</f>
        <v>0.37049960183286373</v>
      </c>
      <c r="AS86" s="50">
        <f>IF($C86="LPC 11:0",('Données brutes POS (Area)'!AR86/('Données brutes POS (Area)'!AR$66)*60))</f>
        <v>0.8349003322274462</v>
      </c>
      <c r="AT86" s="50">
        <f>IF($C86="LPC 11:0",('Données brutes POS (Area)'!AS86/('Données brutes POS (Area)'!AS$66)*60))</f>
        <v>0.49443741436402117</v>
      </c>
      <c r="AU86" s="50">
        <f>IF($C86="LPC 11:0",('Données brutes POS (Area)'!AT86/('Données brutes POS (Area)'!AT$66)*60))</f>
        <v>0.38829924223356399</v>
      </c>
      <c r="AV86" s="50">
        <f>IF($C86="LPC 11:0",('Données brutes POS (Area)'!AU86/('Données brutes POS (Area)'!AU$66)*60))</f>
        <v>0.60675825846532672</v>
      </c>
      <c r="AW86" s="50">
        <f>IF($C86="LPC 11:0",('Données brutes POS (Area)'!AV86/('Données brutes POS (Area)'!AV$66)*60))</f>
        <v>0.42322306950263122</v>
      </c>
      <c r="AX86" s="50" t="s">
        <v>326</v>
      </c>
      <c r="AY86" s="50">
        <f>IF($C86="LPC 11:0",('Données brutes POS (Area)'!AX86/('Données brutes POS (Area)'!AX$66)*60))</f>
        <v>0.80205461172461023</v>
      </c>
      <c r="AZ86" s="50">
        <f>IF($C86="LPC 11:0",('Données brutes POS (Area)'!AY86/('Données brutes POS (Area)'!AY$66)*60))</f>
        <v>0.42894122589699774</v>
      </c>
      <c r="BA86" s="50">
        <f>IF($C86="LPC 11:0",('Données brutes POS (Area)'!AZ86/('Données brutes POS (Area)'!AZ$66)*60))</f>
        <v>0.40537971667819894</v>
      </c>
      <c r="BB86" s="50">
        <f>IF($C86="LPC 11:0",('Données brutes POS (Area)'!BA86/('Données brutes POS (Area)'!BA$66)*60))</f>
        <v>0.52833330763207209</v>
      </c>
      <c r="BC86" s="50">
        <f>IF($C86="LPC 11:0",('Données brutes POS (Area)'!BB86/('Données brutes POS (Area)'!BB$66)*60))</f>
        <v>0.83700795931825223</v>
      </c>
      <c r="BD86" s="50">
        <f>IF($C86="LPC 11:0",('Données brutes POS (Area)'!BC86/('Données brutes POS (Area)'!BC$66)*60))</f>
        <v>0.49976046328834722</v>
      </c>
      <c r="BE86" s="50">
        <f>IF($C86="LPC 11:0",('Données brutes POS (Area)'!BD86/('Données brutes POS (Area)'!BD$66)*60))</f>
        <v>0.58610174656494096</v>
      </c>
      <c r="BF86" s="50">
        <f>IF($C86="LPC 11:0",('Données brutes POS (Area)'!BE86/('Données brutes POS (Area)'!BE$66)*60))</f>
        <v>0.23405059911170933</v>
      </c>
      <c r="BG86" s="44" t="s">
        <v>326</v>
      </c>
      <c r="BH86" s="50">
        <f>IF($C86="LPC 11:0",('Données brutes POS (Area)'!BG86/('Données brutes POS (Area)'!BG$66)*60))</f>
        <v>0.5993394717691467</v>
      </c>
      <c r="BI86" s="50">
        <f>IF($C86="LPC 11:0",('Données brutes POS (Area)'!BH86/('Données brutes POS (Area)'!BH$66)*60))</f>
        <v>0.36413720786465975</v>
      </c>
      <c r="BJ86" s="50">
        <f>IF($C86="LPC 11:0",('Données brutes POS (Area)'!BI86/('Données brutes POS (Area)'!BI$66)*60))</f>
        <v>0.33985832712818165</v>
      </c>
      <c r="BK86" s="50">
        <f>IF($C86="LPC 11:0",('Données brutes POS (Area)'!BJ86/('Données brutes POS (Area)'!BJ$66)*60))</f>
        <v>1.9190703931178108</v>
      </c>
      <c r="BL86" s="50">
        <f>IF($C86="LPC 11:0",('Données brutes POS (Area)'!BK86/('Données brutes POS (Area)'!BK$66)*60))</f>
        <v>0.62351705123850687</v>
      </c>
      <c r="BM86" s="50">
        <f>IF($C86="LPC 11:0",('Données brutes POS (Area)'!BL86/('Données brutes POS (Area)'!BL$66)*60))</f>
        <v>0.70088862082843262</v>
      </c>
      <c r="BN86" s="50">
        <f>IF($C86="LPC 11:0",('Données brutes POS (Area)'!BM86/('Données brutes POS (Area)'!BM$66)*60))</f>
        <v>0.73181986402251042</v>
      </c>
      <c r="BO86" s="50">
        <f>IF($C86="LPC 11:0",('Données brutes POS (Area)'!BN86/('Données brutes POS (Area)'!BN$66)*60))</f>
        <v>0.3091695075642294</v>
      </c>
      <c r="BP86" s="50">
        <f>IF($C86="LPC 11:0",('Données brutes POS (Area)'!BO86/('Données brutes POS (Area)'!BO$66)*60))</f>
        <v>0.23456777543517726</v>
      </c>
      <c r="BQ86" s="50">
        <f>IF($C86="LPC 11:0",('Données brutes POS (Area)'!BP86/('Données brutes POS (Area)'!BP$66)*60))</f>
        <v>0.3342294331262301</v>
      </c>
    </row>
    <row r="87" spans="1:69" x14ac:dyDescent="0.25">
      <c r="A87" s="7" t="s">
        <v>50</v>
      </c>
      <c r="B87" s="7" t="s">
        <v>49</v>
      </c>
      <c r="C87" s="8" t="s">
        <v>49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</row>
    <row r="88" spans="1:69" x14ac:dyDescent="0.25">
      <c r="A88" s="7" t="s">
        <v>52</v>
      </c>
      <c r="B88" s="7" t="s">
        <v>189</v>
      </c>
      <c r="C88" s="8" t="s">
        <v>51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</row>
    <row r="89" spans="1:69" x14ac:dyDescent="0.25">
      <c r="A89" s="9" t="s">
        <v>52</v>
      </c>
      <c r="B89" s="9" t="s">
        <v>53</v>
      </c>
      <c r="C89" s="9" t="s">
        <v>51</v>
      </c>
      <c r="D89" s="47">
        <f>IF($C89="PC (13:0/13:0)",('Données brutes POS (Area)'!C89/('Données brutes POS (Area)'!C$88)*50),IF($C89="PE (12:0/12:0)",('Données brutes POS (Area)'!C64/('Données brutes POS (Area)'!C$82)*55)))</f>
        <v>1.1033624479750077</v>
      </c>
      <c r="E89" s="47">
        <f>IF($C89="PC (13:0/13:0)",('Données brutes POS (Area)'!D89/('Données brutes POS (Area)'!D$88)*50),IF($C89="PE (12:0/12:0)",('Données brutes POS (Area)'!D64/('Données brutes POS (Area)'!D$82)*55)))</f>
        <v>0.7520950793947373</v>
      </c>
      <c r="F89" s="47">
        <f>IF($C89="PC (13:0/13:0)",('Données brutes POS (Area)'!E89/('Données brutes POS (Area)'!E$88)*50),IF($C89="PE (12:0/12:0)",('Données brutes POS (Area)'!E64/('Données brutes POS (Area)'!E$82)*55)))</f>
        <v>1.5958146133837787</v>
      </c>
      <c r="G89" s="47">
        <f>IF($C89="PC (13:0/13:0)",('Données brutes POS (Area)'!F89/('Données brutes POS (Area)'!F$88)*50),IF($C89="PE (12:0/12:0)",('Données brutes POS (Area)'!F64/('Données brutes POS (Area)'!F$82)*55)))</f>
        <v>1.6501514478858628</v>
      </c>
      <c r="H89" s="47">
        <f>IF($C89="PC (13:0/13:0)",('Données brutes POS (Area)'!G89/('Données brutes POS (Area)'!G$88)*50),IF($C89="PE (12:0/12:0)",('Données brutes POS (Area)'!G64/('Données brutes POS (Area)'!G$82)*55)))</f>
        <v>1.4972529748722911</v>
      </c>
      <c r="I89" s="47">
        <f>IF($C89="PC (13:0/13:0)",('Données brutes POS (Area)'!H89/('Données brutes POS (Area)'!H$88)*50),IF($C89="PE (12:0/12:0)",('Données brutes POS (Area)'!H64/('Données brutes POS (Area)'!H$82)*55)))</f>
        <v>1.8254756937275951</v>
      </c>
      <c r="J89" s="47">
        <f>IF($C89="PC (13:0/13:0)",('Données brutes POS (Area)'!I89/('Données brutes POS (Area)'!I$88)*50),IF($C89="PE (12:0/12:0)",('Données brutes POS (Area)'!I64/('Données brutes POS (Area)'!I$82)*55)))</f>
        <v>0.9323042779276447</v>
      </c>
      <c r="K89" s="47">
        <f>IF($C89="PC (13:0/13:0)",('Données brutes POS (Area)'!J89/('Données brutes POS (Area)'!J$88)*50),IF($C89="PE (12:0/12:0)",('Données brutes POS (Area)'!J64/('Données brutes POS (Area)'!J$82)*55)))</f>
        <v>1.5414970717042911</v>
      </c>
      <c r="L89" s="47">
        <f>IF($C89="PC (13:0/13:0)",('Données brutes POS (Area)'!K89/('Données brutes POS (Area)'!K$88)*50),IF($C89="PE (12:0/12:0)",('Données brutes POS (Area)'!K64/('Données brutes POS (Area)'!K$82)*55)))</f>
        <v>0.42272899043521239</v>
      </c>
      <c r="M89" s="47">
        <f>IF($C89="PC (13:0/13:0)",('Données brutes POS (Area)'!L89/('Données brutes POS (Area)'!L$88)*50),IF($C89="PE (12:0/12:0)",('Données brutes POS (Area)'!L64/('Données brutes POS (Area)'!L$82)*55)))</f>
        <v>1.1935978967568113</v>
      </c>
      <c r="N89" s="47">
        <f>IF($C89="PC (13:0/13:0)",('Données brutes POS (Area)'!M89/('Données brutes POS (Area)'!M$88)*50),IF($C89="PE (12:0/12:0)",('Données brutes POS (Area)'!M64/('Données brutes POS (Area)'!M$82)*55)))</f>
        <v>1.3608130853496818</v>
      </c>
      <c r="O89" s="47">
        <f>IF($C89="PC (13:0/13:0)",('Données brutes POS (Area)'!N89/('Données brutes POS (Area)'!N$88)*50),IF($C89="PE (12:0/12:0)",('Données brutes POS (Area)'!N64/('Données brutes POS (Area)'!N$82)*55)))</f>
        <v>2.5733209284916607</v>
      </c>
      <c r="P89" s="47">
        <f>IF($C89="PC (13:0/13:0)",('Données brutes POS (Area)'!O89/('Données brutes POS (Area)'!O$88)*50),IF($C89="PE (12:0/12:0)",('Données brutes POS (Area)'!O64/('Données brutes POS (Area)'!O$82)*55)))</f>
        <v>1.887205151701822</v>
      </c>
      <c r="Q89" s="47">
        <f>IF($C89="PC (13:0/13:0)",('Données brutes POS (Area)'!P89/('Données brutes POS (Area)'!P$88)*50),IF($C89="PE (12:0/12:0)",('Données brutes POS (Area)'!P64/('Données brutes POS (Area)'!P$82)*55)))</f>
        <v>0.73605885326709286</v>
      </c>
      <c r="R89" s="47">
        <f>IF($C89="PC (13:0/13:0)",('Données brutes POS (Area)'!Q89/('Données brutes POS (Area)'!Q$88)*50),IF($C89="PE (12:0/12:0)",('Données brutes POS (Area)'!Q64/('Données brutes POS (Area)'!Q$82)*55)))</f>
        <v>1.3418763655282209</v>
      </c>
      <c r="S89" s="47">
        <f>IF($C89="PC (13:0/13:0)",('Données brutes POS (Area)'!R89/('Données brutes POS (Area)'!R$88)*50),IF($C89="PE (12:0/12:0)",('Données brutes POS (Area)'!R64/('Données brutes POS (Area)'!R$82)*55)))</f>
        <v>0.57980056476087138</v>
      </c>
      <c r="T89" s="47">
        <f>IF($C89="PC (13:0/13:0)",('Données brutes POS (Area)'!S89/('Données brutes POS (Area)'!S$88)*50),IF($C89="PE (12:0/12:0)",('Données brutes POS (Area)'!S64/('Données brutes POS (Area)'!S$82)*55)))</f>
        <v>1.0085827511822769</v>
      </c>
      <c r="U89" s="47">
        <f>IF($C89="PC (13:0/13:0)",('Données brutes POS (Area)'!T89/('Données brutes POS (Area)'!T$88)*50),IF($C89="PE (12:0/12:0)",('Données brutes POS (Area)'!T64/('Données brutes POS (Area)'!T$82)*55)))</f>
        <v>1.1382373975742044</v>
      </c>
      <c r="V89" s="47">
        <f>IF($C89="PC (13:0/13:0)",('Données brutes POS (Area)'!U89/('Données brutes POS (Area)'!U$88)*50),IF($C89="PE (12:0/12:0)",('Données brutes POS (Area)'!U64/('Données brutes POS (Area)'!U$82)*55)))</f>
        <v>2.2285937122694719</v>
      </c>
      <c r="W89" s="47">
        <f>IF($C89="PC (13:0/13:0)",('Données brutes POS (Area)'!V89/('Données brutes POS (Area)'!V$88)*50),IF($C89="PE (12:0/12:0)",('Données brutes POS (Area)'!V64/('Données brutes POS (Area)'!V$82)*55)))</f>
        <v>1.6811259253936808</v>
      </c>
      <c r="X89" s="47">
        <f>IF($C89="PC (13:0/13:0)",('Données brutes POS (Area)'!W89/('Données brutes POS (Area)'!W$88)*50),IF($C89="PE (12:0/12:0)",('Données brutes POS (Area)'!W64/('Données brutes POS (Area)'!W$82)*55)))</f>
        <v>1.9223744353012804</v>
      </c>
      <c r="Y89" s="47">
        <f>IF($C89="PC (13:0/13:0)",('Données brutes POS (Area)'!X89/('Données brutes POS (Area)'!X$88)*50),IF($C89="PE (12:0/12:0)",('Données brutes POS (Area)'!X64/('Données brutes POS (Area)'!X$82)*55)))</f>
        <v>0.98271985912391047</v>
      </c>
      <c r="Z89" s="47">
        <f>IF($C89="PC (13:0/13:0)",('Données brutes POS (Area)'!Y89/('Données brutes POS (Area)'!Y$88)*50),IF($C89="PE (12:0/12:0)",('Données brutes POS (Area)'!Y64/('Données brutes POS (Area)'!Y$82)*55)))</f>
        <v>1.1886252726755246</v>
      </c>
      <c r="AA89" s="47">
        <f>IF($C89="PC (13:0/13:0)",('Données brutes POS (Area)'!Z89/('Données brutes POS (Area)'!Z$88)*50),IF($C89="PE (12:0/12:0)",('Données brutes POS (Area)'!Z64/('Données brutes POS (Area)'!Z$82)*55)))</f>
        <v>0.85125976801828596</v>
      </c>
      <c r="AB89" s="47">
        <f>IF($C89="PC (13:0/13:0)",('Données brutes POS (Area)'!AA89/('Données brutes POS (Area)'!AA$88)*50),IF($C89="PE (12:0/12:0)",('Données brutes POS (Area)'!AA64/('Données brutes POS (Area)'!AA$82)*55)))</f>
        <v>0.98558156144102538</v>
      </c>
      <c r="AC89" s="47">
        <f>IF($C89="PC (13:0/13:0)",('Données brutes POS (Area)'!AB89/('Données brutes POS (Area)'!AB$88)*50),IF($C89="PE (12:0/12:0)",('Données brutes POS (Area)'!AB64/('Données brutes POS (Area)'!AB$82)*55)))</f>
        <v>2.9056752187459187</v>
      </c>
      <c r="AD89" s="47">
        <f>IF($C89="PC (13:0/13:0)",('Données brutes POS (Area)'!AC89/('Données brutes POS (Area)'!AC$88)*50),IF($C89="PE (12:0/12:0)",('Données brutes POS (Area)'!AC64/('Données brutes POS (Area)'!AC$82)*55)))</f>
        <v>0.95314667205844883</v>
      </c>
      <c r="AE89" s="47">
        <f>IF($C89="PC (13:0/13:0)",('Données brutes POS (Area)'!AD89/('Données brutes POS (Area)'!AD$88)*50),IF($C89="PE (12:0/12:0)",('Données brutes POS (Area)'!AD64/('Données brutes POS (Area)'!AD$82)*55)))</f>
        <v>0.85907603245429565</v>
      </c>
      <c r="AF89" s="47">
        <f>IF($C89="PC (13:0/13:0)",('Données brutes POS (Area)'!AE89/('Données brutes POS (Area)'!AE$88)*50),IF($C89="PE (12:0/12:0)",('Données brutes POS (Area)'!AE64/('Données brutes POS (Area)'!AE$82)*55)))</f>
        <v>3.1512377630071398</v>
      </c>
      <c r="AG89" s="47">
        <f>IF($C89="PC (13:0/13:0)",('Données brutes POS (Area)'!AF89/('Données brutes POS (Area)'!AF$88)*50),IF($C89="PE (12:0/12:0)",('Données brutes POS (Area)'!AF64/('Données brutes POS (Area)'!AF$82)*55)))</f>
        <v>1.0516053170726971</v>
      </c>
      <c r="AH89" s="47">
        <f>IF($C89="PC (13:0/13:0)",('Données brutes POS (Area)'!AG89/('Données brutes POS (Area)'!AG$88)*50),IF($C89="PE (12:0/12:0)",('Données brutes POS (Area)'!AG64/('Données brutes POS (Area)'!AG$82)*55)))</f>
        <v>0.77292729879764377</v>
      </c>
      <c r="AI89" s="47">
        <f>IF($C89="PC (13:0/13:0)",('Données brutes POS (Area)'!AH89/('Données brutes POS (Area)'!AH$88)*50),IF($C89="PE (12:0/12:0)",('Données brutes POS (Area)'!AH64/('Données brutes POS (Area)'!AH$82)*55)))</f>
        <v>2.2758848578155422</v>
      </c>
      <c r="AJ89" s="47">
        <f>IF($C89="PC (13:0/13:0)",('Données brutes POS (Area)'!AI89/('Données brutes POS (Area)'!AI$88)*50),IF($C89="PE (12:0/12:0)",('Données brutes POS (Area)'!AI64/('Données brutes POS (Area)'!AI$82)*55)))</f>
        <v>0.77612907078277116</v>
      </c>
      <c r="AK89" s="47">
        <f>IF($C89="PC (13:0/13:0)",('Données brutes POS (Area)'!AJ89/('Données brutes POS (Area)'!AJ$88)*50),IF($C89="PE (12:0/12:0)",('Données brutes POS (Area)'!AJ64/('Données brutes POS (Area)'!AJ$82)*55)))</f>
        <v>0.83194982523361027</v>
      </c>
      <c r="AL89" s="47">
        <f>IF($C89="PC (13:0/13:0)",('Données brutes POS (Area)'!AK89/('Données brutes POS (Area)'!AK$88)*50),IF($C89="PE (12:0/12:0)",('Données brutes POS (Area)'!AK64/('Données brutes POS (Area)'!AK$82)*55)))</f>
        <v>0.2863399279485831</v>
      </c>
      <c r="AM89" s="47">
        <f>IF($C89="PC (13:0/13:0)",('Données brutes POS (Area)'!AL89/('Données brutes POS (Area)'!AL$88)*50),IF($C89="PE (12:0/12:0)",('Données brutes POS (Area)'!AL64/('Données brutes POS (Area)'!AL$82)*55)))</f>
        <v>3.1261467467488293</v>
      </c>
      <c r="AN89" s="47">
        <f>IF($C89="PC (13:0/13:0)",('Données brutes POS (Area)'!AM89/('Données brutes POS (Area)'!AM$88)*50),IF($C89="PE (12:0/12:0)",('Données brutes POS (Area)'!AM64/('Données brutes POS (Area)'!AM$82)*55)))</f>
        <v>1.6014455809917436</v>
      </c>
      <c r="AO89" s="47">
        <f>IF($C89="PC (13:0/13:0)",('Données brutes POS (Area)'!AN89/('Données brutes POS (Area)'!AN$88)*50),IF($C89="PE (12:0/12:0)",('Données brutes POS (Area)'!AN64/('Données brutes POS (Area)'!AN$82)*55)))</f>
        <v>1.9956901050333888</v>
      </c>
      <c r="AP89" s="47">
        <f>IF($C89="PC (13:0/13:0)",('Données brutes POS (Area)'!AO89/('Données brutes POS (Area)'!AO$88)*50),IF($C89="PE (12:0/12:0)",('Données brutes POS (Area)'!AO64/('Données brutes POS (Area)'!AO$82)*55)))</f>
        <v>2.9078827466877266</v>
      </c>
      <c r="AQ89" s="47">
        <f>IF($C89="PC (13:0/13:0)",('Données brutes POS (Area)'!AP89/('Données brutes POS (Area)'!AP$88)*50),IF($C89="PE (12:0/12:0)",('Données brutes POS (Area)'!AP64/('Données brutes POS (Area)'!AP$82)*55)))</f>
        <v>1.6619442058833342</v>
      </c>
      <c r="AR89" s="47">
        <f>IF($C89="PC (13:0/13:0)",('Données brutes POS (Area)'!AQ89/('Données brutes POS (Area)'!AQ$88)*50),IF($C89="PE (12:0/12:0)",('Données brutes POS (Area)'!AQ64/('Données brutes POS (Area)'!AQ$82)*55)))</f>
        <v>3.8900507513229967</v>
      </c>
      <c r="AS89" s="47">
        <f>IF($C89="PC (13:0/13:0)",('Données brutes POS (Area)'!AR89/('Données brutes POS (Area)'!AR$88)*50),IF($C89="PE (12:0/12:0)",('Données brutes POS (Area)'!AR64/('Données brutes POS (Area)'!AR$82)*55)))</f>
        <v>3.4985809381815995</v>
      </c>
      <c r="AT89" s="47">
        <f>IF($C89="PC (13:0/13:0)",('Données brutes POS (Area)'!AS89/('Données brutes POS (Area)'!AS$88)*50),IF($C89="PE (12:0/12:0)",('Données brutes POS (Area)'!AS64/('Données brutes POS (Area)'!AS$82)*55)))</f>
        <v>1.1690719966778067</v>
      </c>
      <c r="AU89" s="47">
        <f>IF($C89="PC (13:0/13:0)",('Données brutes POS (Area)'!AT89/('Données brutes POS (Area)'!AT$88)*50),IF($C89="PE (12:0/12:0)",('Données brutes POS (Area)'!AT64/('Données brutes POS (Area)'!AT$82)*55)))</f>
        <v>1.9644363380903602</v>
      </c>
      <c r="AV89" s="47">
        <f>IF($C89="PC (13:0/13:0)",('Données brutes POS (Area)'!AU89/('Données brutes POS (Area)'!AU$88)*50),IF($C89="PE (12:0/12:0)",('Données brutes POS (Area)'!AU64/('Données brutes POS (Area)'!AU$82)*55)))</f>
        <v>2.7090944019843728</v>
      </c>
      <c r="AW89" s="47">
        <f>IF($C89="PC (13:0/13:0)",('Données brutes POS (Area)'!AV89/('Données brutes POS (Area)'!AV$88)*50),IF($C89="PE (12:0/12:0)",('Données brutes POS (Area)'!AV64/('Données brutes POS (Area)'!AV$82)*55)))</f>
        <v>2.0542268956839571</v>
      </c>
      <c r="AX89" s="47">
        <f>IF($C89="PC (13:0/13:0)",('Données brutes POS (Area)'!AW89/('Données brutes POS (Area)'!AW$88)*50),IF($C89="PE (12:0/12:0)",('Données brutes POS (Area)'!AW64/('Données brutes POS (Area)'!AW$82)*55)))</f>
        <v>2.1426233780228068</v>
      </c>
      <c r="AY89" s="47">
        <f>IF($C89="PC (13:0/13:0)",('Données brutes POS (Area)'!AX89/('Données brutes POS (Area)'!AX$88)*50),IF($C89="PE (12:0/12:0)",('Données brutes POS (Area)'!AX64/('Données brutes POS (Area)'!AX$82)*55)))</f>
        <v>1.010962395280681</v>
      </c>
      <c r="AZ89" s="47">
        <f>IF($C89="PC (13:0/13:0)",('Données brutes POS (Area)'!AY89/('Données brutes POS (Area)'!AY$88)*50),IF($C89="PE (12:0/12:0)",('Données brutes POS (Area)'!AY64/('Données brutes POS (Area)'!AY$82)*55)))</f>
        <v>2.0155835687409596</v>
      </c>
      <c r="BA89" s="47">
        <f>IF($C89="PC (13:0/13:0)",('Données brutes POS (Area)'!AZ89/('Données brutes POS (Area)'!AZ$88)*50),IF($C89="PE (12:0/12:0)",('Données brutes POS (Area)'!AZ64/('Données brutes POS (Area)'!AZ$82)*55)))</f>
        <v>1.6252174574177498</v>
      </c>
      <c r="BB89" s="47">
        <f>IF($C89="PC (13:0/13:0)",('Données brutes POS (Area)'!BA89/('Données brutes POS (Area)'!BA$88)*50),IF($C89="PE (12:0/12:0)",('Données brutes POS (Area)'!BA64/('Données brutes POS (Area)'!BA$82)*55)))</f>
        <v>1.9605292032478978</v>
      </c>
      <c r="BC89" s="47">
        <f>IF($C89="PC (13:0/13:0)",('Données brutes POS (Area)'!BB89/('Données brutes POS (Area)'!BB$88)*50),IF($C89="PE (12:0/12:0)",('Données brutes POS (Area)'!BB64/('Données brutes POS (Area)'!BB$82)*55)))</f>
        <v>3.2015619691169901</v>
      </c>
      <c r="BD89" s="47">
        <f>IF($C89="PC (13:0/13:0)",('Données brutes POS (Area)'!BC89/('Données brutes POS (Area)'!BC$88)*50),IF($C89="PE (12:0/12:0)",('Données brutes POS (Area)'!BC64/('Données brutes POS (Area)'!BC$82)*55)))</f>
        <v>3.4800008036994097</v>
      </c>
      <c r="BE89" s="47">
        <f>IF($C89="PC (13:0/13:0)",('Données brutes POS (Area)'!BD89/('Données brutes POS (Area)'!BD$88)*50),IF($C89="PE (12:0/12:0)",('Données brutes POS (Area)'!BD64/('Données brutes POS (Area)'!BD$82)*55)))</f>
        <v>1.9920312157576912</v>
      </c>
      <c r="BF89" s="47">
        <f>IF($C89="PC (13:0/13:0)",('Données brutes POS (Area)'!BE89/('Données brutes POS (Area)'!BE$88)*50),IF($C89="PE (12:0/12:0)",('Données brutes POS (Area)'!BE64/('Données brutes POS (Area)'!BE$82)*55)))</f>
        <v>0.70834864356946714</v>
      </c>
      <c r="BG89" s="47">
        <f>IF($C89="PC (13:0/13:0)",('Données brutes POS (Area)'!BF89/('Données brutes POS (Area)'!BF$88)*50),IF($C89="PE (12:0/12:0)",('Données brutes POS (Area)'!BF64/('Données brutes POS (Area)'!BF$82)*55)))</f>
        <v>0.95665023574538033</v>
      </c>
      <c r="BH89" s="47">
        <f>IF($C89="PC (13:0/13:0)",('Données brutes POS (Area)'!BG89/('Données brutes POS (Area)'!BG$88)*50),IF($C89="PE (12:0/12:0)",('Données brutes POS (Area)'!BG64/('Données brutes POS (Area)'!BG$82)*55)))</f>
        <v>0.90626650747877702</v>
      </c>
      <c r="BI89" s="47">
        <f>IF($C89="PC (13:0/13:0)",('Données brutes POS (Area)'!BH89/('Données brutes POS (Area)'!BH$88)*50),IF($C89="PE (12:0/12:0)",('Données brutes POS (Area)'!BH64/('Données brutes POS (Area)'!BH$82)*55)))</f>
        <v>0.83963143643024596</v>
      </c>
      <c r="BJ89" s="47">
        <f>IF($C89="PC (13:0/13:0)",('Données brutes POS (Area)'!BI89/('Données brutes POS (Area)'!BI$88)*50),IF($C89="PE (12:0/12:0)",('Données brutes POS (Area)'!BI64/('Données brutes POS (Area)'!BI$82)*55)))</f>
        <v>0.99100956006453655</v>
      </c>
      <c r="BK89" s="47">
        <f>IF($C89="PC (13:0/13:0)",('Données brutes POS (Area)'!BJ89/('Données brutes POS (Area)'!BJ$88)*50),IF($C89="PE (12:0/12:0)",('Données brutes POS (Area)'!BJ64/('Données brutes POS (Area)'!BJ$82)*55)))</f>
        <v>1.8526793451091557</v>
      </c>
      <c r="BL89" s="47">
        <f>IF($C89="PC (13:0/13:0)",('Données brutes POS (Area)'!BK89/('Données brutes POS (Area)'!BK$88)*50),IF($C89="PE (12:0/12:0)",('Données brutes POS (Area)'!BK64/('Données brutes POS (Area)'!BK$82)*55)))</f>
        <v>5.7209095620945778</v>
      </c>
      <c r="BM89" s="47">
        <f>IF($C89="PC (13:0/13:0)",('Données brutes POS (Area)'!BL89/('Données brutes POS (Area)'!BL$88)*50),IF($C89="PE (12:0/12:0)",('Données brutes POS (Area)'!BL64/('Données brutes POS (Area)'!BL$82)*55)))</f>
        <v>0.61321828799047862</v>
      </c>
      <c r="BN89" s="47">
        <f>IF($C89="PC (13:0/13:0)",('Données brutes POS (Area)'!BM89/('Données brutes POS (Area)'!BM$88)*50),IF($C89="PE (12:0/12:0)",('Données brutes POS (Area)'!BM64/('Données brutes POS (Area)'!BM$82)*55)))</f>
        <v>4.8775163486151758</v>
      </c>
      <c r="BO89" s="47">
        <f>IF($C89="PC (13:0/13:0)",('Données brutes POS (Area)'!BN89/('Données brutes POS (Area)'!BN$88)*50),IF($C89="PE (12:0/12:0)",('Données brutes POS (Area)'!BN64/('Données brutes POS (Area)'!BN$82)*55)))</f>
        <v>2.3909117169807264</v>
      </c>
      <c r="BP89" s="47">
        <f>IF($C89="PC (13:0/13:0)",('Données brutes POS (Area)'!BO89/('Données brutes POS (Area)'!BO$88)*50),IF($C89="PE (12:0/12:0)",('Données brutes POS (Area)'!BO64/('Données brutes POS (Area)'!BO$82)*55)))</f>
        <v>0.99675359505373895</v>
      </c>
      <c r="BQ89" s="47">
        <f>IF($C89="PC (13:0/13:0)",('Données brutes POS (Area)'!BP89/('Données brutes POS (Area)'!BP$88)*50),IF($C89="PE (12:0/12:0)",('Données brutes POS (Area)'!BP64/('Données brutes POS (Area)'!BP$82)*55)))</f>
        <v>1.1220560621222957</v>
      </c>
    </row>
    <row r="90" spans="1:69" x14ac:dyDescent="0.25">
      <c r="A90" s="16" t="s">
        <v>52</v>
      </c>
      <c r="B90" s="16" t="s">
        <v>54</v>
      </c>
      <c r="C90" s="16" t="s">
        <v>51</v>
      </c>
      <c r="D90" s="50">
        <f>IF($C90="PC (13:0/13:0)",('Données brutes POS (Area)'!C90/('Données brutes POS (Area)'!C$88)*50),IF($C90="PE (12:0/12:0)",('Données brutes POS (Area)'!C65/('Données brutes POS (Area)'!C$82)*55)))</f>
        <v>17.934840169647881</v>
      </c>
      <c r="E90" s="50">
        <f>IF($C90="PC (13:0/13:0)",('Données brutes POS (Area)'!D90/('Données brutes POS (Area)'!D$88)*50),IF($C90="PE (12:0/12:0)",('Données brutes POS (Area)'!D65/('Données brutes POS (Area)'!D$82)*55)))</f>
        <v>10.218882246418797</v>
      </c>
      <c r="F90" s="50">
        <f>IF($C90="PC (13:0/13:0)",('Données brutes POS (Area)'!E90/('Données brutes POS (Area)'!E$88)*50),IF($C90="PE (12:0/12:0)",('Données brutes POS (Area)'!E65/('Données brutes POS (Area)'!E$82)*55)))</f>
        <v>14.175044820395968</v>
      </c>
      <c r="G90" s="50">
        <f>IF($C90="PC (13:0/13:0)",('Données brutes POS (Area)'!F90/('Données brutes POS (Area)'!F$88)*50),IF($C90="PE (12:0/12:0)",('Données brutes POS (Area)'!F65/('Données brutes POS (Area)'!F$82)*55)))</f>
        <v>19.786469933076777</v>
      </c>
      <c r="H90" s="50">
        <f>IF($C90="PC (13:0/13:0)",('Données brutes POS (Area)'!G90/('Données brutes POS (Area)'!G$88)*50),IF($C90="PE (12:0/12:0)",('Données brutes POS (Area)'!G65/('Données brutes POS (Area)'!G$82)*55)))</f>
        <v>18.316406191714336</v>
      </c>
      <c r="I90" s="50">
        <f>IF($C90="PC (13:0/13:0)",('Données brutes POS (Area)'!H90/('Données brutes POS (Area)'!H$88)*50),IF($C90="PE (12:0/12:0)",('Données brutes POS (Area)'!H65/('Données brutes POS (Area)'!H$82)*55)))</f>
        <v>19.765849650521275</v>
      </c>
      <c r="J90" s="50">
        <f>IF($C90="PC (13:0/13:0)",('Données brutes POS (Area)'!I90/('Données brutes POS (Area)'!I$88)*50),IF($C90="PE (12:0/12:0)",('Données brutes POS (Area)'!I65/('Données brutes POS (Area)'!I$82)*55)))</f>
        <v>11.413458338383711</v>
      </c>
      <c r="K90" s="50">
        <f>IF($C90="PC (13:0/13:0)",('Données brutes POS (Area)'!J90/('Données brutes POS (Area)'!J$88)*50),IF($C90="PE (12:0/12:0)",('Données brutes POS (Area)'!J65/('Données brutes POS (Area)'!J$82)*55)))</f>
        <v>26.793431437639509</v>
      </c>
      <c r="L90" s="50">
        <f>IF($C90="PC (13:0/13:0)",('Données brutes POS (Area)'!K90/('Données brutes POS (Area)'!K$88)*50),IF($C90="PE (12:0/12:0)",('Données brutes POS (Area)'!K65/('Données brutes POS (Area)'!K$82)*55)))</f>
        <v>9.4848837824742063</v>
      </c>
      <c r="M90" s="50">
        <f>IF($C90="PC (13:0/13:0)",('Données brutes POS (Area)'!L90/('Données brutes POS (Area)'!L$88)*50),IF($C90="PE (12:0/12:0)",('Données brutes POS (Area)'!L65/('Données brutes POS (Area)'!L$82)*55)))</f>
        <v>14.508709911091694</v>
      </c>
      <c r="N90" s="50">
        <f>IF($C90="PC (13:0/13:0)",('Données brutes POS (Area)'!M90/('Données brutes POS (Area)'!M$88)*50),IF($C90="PE (12:0/12:0)",('Données brutes POS (Area)'!M65/('Données brutes POS (Area)'!M$82)*55)))</f>
        <v>12.79287096244971</v>
      </c>
      <c r="O90" s="50">
        <f>IF($C90="PC (13:0/13:0)",('Données brutes POS (Area)'!N90/('Données brutes POS (Area)'!N$88)*50),IF($C90="PE (12:0/12:0)",('Données brutes POS (Area)'!N65/('Données brutes POS (Area)'!N$82)*55)))</f>
        <v>22.907733993038669</v>
      </c>
      <c r="P90" s="50">
        <f>IF($C90="PC (13:0/13:0)",('Données brutes POS (Area)'!O90/('Données brutes POS (Area)'!O$88)*50),IF($C90="PE (12:0/12:0)",('Données brutes POS (Area)'!O65/('Données brutes POS (Area)'!O$82)*55)))</f>
        <v>28.604187217805688</v>
      </c>
      <c r="Q90" s="50">
        <f>IF($C90="PC (13:0/13:0)",('Données brutes POS (Area)'!P90/('Données brutes POS (Area)'!P$88)*50),IF($C90="PE (12:0/12:0)",('Données brutes POS (Area)'!P65/('Données brutes POS (Area)'!P$82)*55)))</f>
        <v>9.2134558249946537</v>
      </c>
      <c r="R90" s="50">
        <f>IF($C90="PC (13:0/13:0)",('Données brutes POS (Area)'!Q90/('Données brutes POS (Area)'!Q$88)*50),IF($C90="PE (12:0/12:0)",('Données brutes POS (Area)'!Q65/('Données brutes POS (Area)'!Q$82)*55)))</f>
        <v>21.223638348722297</v>
      </c>
      <c r="S90" s="50">
        <f>IF($C90="PC (13:0/13:0)",('Données brutes POS (Area)'!R90/('Données brutes POS (Area)'!R$88)*50),IF($C90="PE (12:0/12:0)",('Données brutes POS (Area)'!R65/('Données brutes POS (Area)'!R$82)*55)))</f>
        <v>13.492020388455177</v>
      </c>
      <c r="T90" s="50">
        <f>IF($C90="PC (13:0/13:0)",('Données brutes POS (Area)'!S90/('Données brutes POS (Area)'!S$88)*50),IF($C90="PE (12:0/12:0)",('Données brutes POS (Area)'!S65/('Données brutes POS (Area)'!S$82)*55)))</f>
        <v>12.336778436155676</v>
      </c>
      <c r="U90" s="50">
        <f>IF($C90="PC (13:0/13:0)",('Données brutes POS (Area)'!T90/('Données brutes POS (Area)'!T$88)*50),IF($C90="PE (12:0/12:0)",('Données brutes POS (Area)'!T65/('Données brutes POS (Area)'!T$82)*55)))</f>
        <v>13.656837927836326</v>
      </c>
      <c r="V90" s="50">
        <f>IF($C90="PC (13:0/13:0)",('Données brutes POS (Area)'!U90/('Données brutes POS (Area)'!U$88)*50),IF($C90="PE (12:0/12:0)",('Données brutes POS (Area)'!U65/('Données brutes POS (Area)'!U$82)*55)))</f>
        <v>17.818885969559688</v>
      </c>
      <c r="W90" s="50">
        <f>IF($C90="PC (13:0/13:0)",('Données brutes POS (Area)'!V90/('Données brutes POS (Area)'!V$88)*50),IF($C90="PE (12:0/12:0)",('Données brutes POS (Area)'!V65/('Données brutes POS (Area)'!V$82)*55)))</f>
        <v>22.864411125335231</v>
      </c>
      <c r="X90" s="50">
        <f>IF($C90="PC (13:0/13:0)",('Données brutes POS (Area)'!W90/('Données brutes POS (Area)'!W$88)*50),IF($C90="PE (12:0/12:0)",('Données brutes POS (Area)'!W65/('Données brutes POS (Area)'!W$82)*55)))</f>
        <v>19.842654436690342</v>
      </c>
      <c r="Y90" s="50">
        <f>IF($C90="PC (13:0/13:0)",('Données brutes POS (Area)'!X90/('Données brutes POS (Area)'!X$88)*50),IF($C90="PE (12:0/12:0)",('Données brutes POS (Area)'!X65/('Données brutes POS (Area)'!X$82)*55)))</f>
        <v>10.488597426460554</v>
      </c>
      <c r="Z90" s="50">
        <f>IF($C90="PC (13:0/13:0)",('Données brutes POS (Area)'!Y90/('Données brutes POS (Area)'!Y$88)*50),IF($C90="PE (12:0/12:0)",('Données brutes POS (Area)'!Y65/('Données brutes POS (Area)'!Y$82)*55)))</f>
        <v>11.790797472465172</v>
      </c>
      <c r="AA90" s="50">
        <f>IF($C90="PC (13:0/13:0)",('Données brutes POS (Area)'!Z90/('Données brutes POS (Area)'!Z$88)*50),IF($C90="PE (12:0/12:0)",('Données brutes POS (Area)'!Z65/('Données brutes POS (Area)'!Z$82)*55)))</f>
        <v>9.8829246429514228</v>
      </c>
      <c r="AB90" s="50">
        <f>IF($C90="PC (13:0/13:0)",('Données brutes POS (Area)'!AA90/('Données brutes POS (Area)'!AA$88)*50),IF($C90="PE (12:0/12:0)",('Données brutes POS (Area)'!AA65/('Données brutes POS (Area)'!AA$82)*55)))</f>
        <v>16.970706325037916</v>
      </c>
      <c r="AC90" s="50">
        <f>IF($C90="PC (13:0/13:0)",('Données brutes POS (Area)'!AB90/('Données brutes POS (Area)'!AB$88)*50),IF($C90="PE (12:0/12:0)",('Données brutes POS (Area)'!AB65/('Données brutes POS (Area)'!AB$82)*55)))</f>
        <v>29.685206454228492</v>
      </c>
      <c r="AD90" s="50">
        <f>IF($C90="PC (13:0/13:0)",('Données brutes POS (Area)'!AC90/('Données brutes POS (Area)'!AC$88)*50),IF($C90="PE (12:0/12:0)",('Données brutes POS (Area)'!AC65/('Données brutes POS (Area)'!AC$82)*55)))</f>
        <v>8.8641272160908446</v>
      </c>
      <c r="AE90" s="50">
        <f>IF($C90="PC (13:0/13:0)",('Données brutes POS (Area)'!AD90/('Données brutes POS (Area)'!AD$88)*50),IF($C90="PE (12:0/12:0)",('Données brutes POS (Area)'!AD65/('Données brutes POS (Area)'!AD$82)*55)))</f>
        <v>19.433083967711166</v>
      </c>
      <c r="AF90" s="50">
        <f>IF($C90="PC (13:0/13:0)",('Données brutes POS (Area)'!AE90/('Données brutes POS (Area)'!AE$88)*50),IF($C90="PE (12:0/12:0)",('Données brutes POS (Area)'!AE65/('Données brutes POS (Area)'!AE$82)*55)))</f>
        <v>27.519760627889738</v>
      </c>
      <c r="AG90" s="50">
        <f>IF($C90="PC (13:0/13:0)",('Données brutes POS (Area)'!AF90/('Données brutes POS (Area)'!AF$88)*50),IF($C90="PE (12:0/12:0)",('Données brutes POS (Area)'!AF65/('Données brutes POS (Area)'!AF$82)*55)))</f>
        <v>15.266296594781966</v>
      </c>
      <c r="AH90" s="50">
        <f>IF($C90="PC (13:0/13:0)",('Données brutes POS (Area)'!AG90/('Données brutes POS (Area)'!AG$88)*50),IF($C90="PE (12:0/12:0)",('Données brutes POS (Area)'!AG65/('Données brutes POS (Area)'!AG$82)*55)))</f>
        <v>12.338298786808391</v>
      </c>
      <c r="AI90" s="50">
        <f>IF($C90="PC (13:0/13:0)",('Données brutes POS (Area)'!AH90/('Données brutes POS (Area)'!AH$88)*50),IF($C90="PE (12:0/12:0)",('Données brutes POS (Area)'!AH65/('Données brutes POS (Area)'!AH$82)*55)))</f>
        <v>23.448637309170397</v>
      </c>
      <c r="AJ90" s="50">
        <f>IF($C90="PC (13:0/13:0)",('Données brutes POS (Area)'!AI90/('Données brutes POS (Area)'!AI$88)*50),IF($C90="PE (12:0/12:0)",('Données brutes POS (Area)'!AI65/('Données brutes POS (Area)'!AI$82)*55)))</f>
        <v>15.694387224753111</v>
      </c>
      <c r="AK90" s="50">
        <f>IF($C90="PC (13:0/13:0)",('Données brutes POS (Area)'!AJ90/('Données brutes POS (Area)'!AJ$88)*50),IF($C90="PE (12:0/12:0)",('Données brutes POS (Area)'!AJ65/('Données brutes POS (Area)'!AJ$82)*55)))</f>
        <v>11.260517316805807</v>
      </c>
      <c r="AL90" s="50">
        <f>IF($C90="PC (13:0/13:0)",('Données brutes POS (Area)'!AK90/('Données brutes POS (Area)'!AK$88)*50),IF($C90="PE (12:0/12:0)",('Données brutes POS (Area)'!AK65/('Données brutes POS (Area)'!AK$82)*55)))</f>
        <v>7.9093365863041196</v>
      </c>
      <c r="AM90" s="50">
        <f>IF($C90="PC (13:0/13:0)",('Données brutes POS (Area)'!AL90/('Données brutes POS (Area)'!AL$88)*50),IF($C90="PE (12:0/12:0)",('Données brutes POS (Area)'!AL65/('Données brutes POS (Area)'!AL$82)*55)))</f>
        <v>30.771185304602106</v>
      </c>
      <c r="AN90" s="50">
        <f>IF($C90="PC (13:0/13:0)",('Données brutes POS (Area)'!AM90/('Données brutes POS (Area)'!AM$88)*50),IF($C90="PE (12:0/12:0)",('Données brutes POS (Area)'!AM65/('Données brutes POS (Area)'!AM$82)*55)))</f>
        <v>15.852648886862731</v>
      </c>
      <c r="AO90" s="50">
        <f>IF($C90="PC (13:0/13:0)",('Données brutes POS (Area)'!AN90/('Données brutes POS (Area)'!AN$88)*50),IF($C90="PE (12:0/12:0)",('Données brutes POS (Area)'!AN65/('Données brutes POS (Area)'!AN$82)*55)))</f>
        <v>20.474232860592672</v>
      </c>
      <c r="AP90" s="50">
        <f>IF($C90="PC (13:0/13:0)",('Données brutes POS (Area)'!AO90/('Données brutes POS (Area)'!AO$88)*50),IF($C90="PE (12:0/12:0)",('Données brutes POS (Area)'!AO65/('Données brutes POS (Area)'!AO$82)*55)))</f>
        <v>38.913299730100768</v>
      </c>
      <c r="AQ90" s="50">
        <f>IF($C90="PC (13:0/13:0)",('Données brutes POS (Area)'!AP90/('Données brutes POS (Area)'!AP$88)*50),IF($C90="PE (12:0/12:0)",('Données brutes POS (Area)'!AP65/('Données brutes POS (Area)'!AP$82)*55)))</f>
        <v>46.129810780239403</v>
      </c>
      <c r="AR90" s="50">
        <f>IF($C90="PC (13:0/13:0)",('Données brutes POS (Area)'!AQ90/('Données brutes POS (Area)'!AQ$88)*50),IF($C90="PE (12:0/12:0)",('Données brutes POS (Area)'!AQ65/('Données brutes POS (Area)'!AQ$82)*55)))</f>
        <v>76.520521481073075</v>
      </c>
      <c r="AS90" s="50">
        <f>IF($C90="PC (13:0/13:0)",('Données brutes POS (Area)'!AR90/('Données brutes POS (Area)'!AR$88)*50),IF($C90="PE (12:0/12:0)",('Données brutes POS (Area)'!AR65/('Données brutes POS (Area)'!AR$82)*55)))</f>
        <v>30.299985290682812</v>
      </c>
      <c r="AT90" s="50">
        <f>IF($C90="PC (13:0/13:0)",('Données brutes POS (Area)'!AS90/('Données brutes POS (Area)'!AS$88)*50),IF($C90="PE (12:0/12:0)",('Données brutes POS (Area)'!AS65/('Données brutes POS (Area)'!AS$82)*55)))</f>
        <v>25.803493443277748</v>
      </c>
      <c r="AU90" s="50">
        <f>IF($C90="PC (13:0/13:0)",('Données brutes POS (Area)'!AT90/('Données brutes POS (Area)'!AT$88)*50),IF($C90="PE (12:0/12:0)",('Données brutes POS (Area)'!AT65/('Données brutes POS (Area)'!AT$82)*55)))</f>
        <v>23.208777979598921</v>
      </c>
      <c r="AV90" s="50">
        <f>IF($C90="PC (13:0/13:0)",('Données brutes POS (Area)'!AU90/('Données brutes POS (Area)'!AU$88)*50),IF($C90="PE (12:0/12:0)",('Données brutes POS (Area)'!AU65/('Données brutes POS (Area)'!AU$82)*55)))</f>
        <v>21.942463013655505</v>
      </c>
      <c r="AW90" s="50">
        <f>IF($C90="PC (13:0/13:0)",('Données brutes POS (Area)'!AV90/('Données brutes POS (Area)'!AV$88)*50),IF($C90="PE (12:0/12:0)",('Données brutes POS (Area)'!AV65/('Données brutes POS (Area)'!AV$82)*55)))</f>
        <v>20.091340131598187</v>
      </c>
      <c r="AX90" s="50">
        <f>IF($C90="PC (13:0/13:0)",('Données brutes POS (Area)'!AW90/('Données brutes POS (Area)'!AW$88)*50),IF($C90="PE (12:0/12:0)",('Données brutes POS (Area)'!AW65/('Données brutes POS (Area)'!AW$82)*55)))</f>
        <v>17.610403304814611</v>
      </c>
      <c r="AY90" s="50">
        <f>IF($C90="PC (13:0/13:0)",('Données brutes POS (Area)'!AX90/('Données brutes POS (Area)'!AX$88)*50),IF($C90="PE (12:0/12:0)",('Données brutes POS (Area)'!AX65/('Données brutes POS (Area)'!AX$82)*55)))</f>
        <v>15.216448135440553</v>
      </c>
      <c r="AZ90" s="50">
        <f>IF($C90="PC (13:0/13:0)",('Données brutes POS (Area)'!AY90/('Données brutes POS (Area)'!AY$88)*50),IF($C90="PE (12:0/12:0)",('Données brutes POS (Area)'!AY65/('Données brutes POS (Area)'!AY$82)*55)))</f>
        <v>36.760416350732392</v>
      </c>
      <c r="BA90" s="50">
        <f>IF($C90="PC (13:0/13:0)",('Données brutes POS (Area)'!AZ90/('Données brutes POS (Area)'!AZ$88)*50),IF($C90="PE (12:0/12:0)",('Données brutes POS (Area)'!AZ65/('Données brutes POS (Area)'!AZ$82)*55)))</f>
        <v>16.548011117588075</v>
      </c>
      <c r="BB90" s="50">
        <f>IF($C90="PC (13:0/13:0)",('Données brutes POS (Area)'!BA90/('Données brutes POS (Area)'!BA$88)*50),IF($C90="PE (12:0/12:0)",('Données brutes POS (Area)'!BA65/('Données brutes POS (Area)'!BA$82)*55)))</f>
        <v>31.564425023898728</v>
      </c>
      <c r="BC90" s="50">
        <f>IF($C90="PC (13:0/13:0)",('Données brutes POS (Area)'!BB90/('Données brutes POS (Area)'!BB$88)*50),IF($C90="PE (12:0/12:0)",('Données brutes POS (Area)'!BB65/('Données brutes POS (Area)'!BB$82)*55)))</f>
        <v>24.367854948651726</v>
      </c>
      <c r="BD90" s="50">
        <f>IF($C90="PC (13:0/13:0)",('Données brutes POS (Area)'!BC90/('Données brutes POS (Area)'!BC$88)*50),IF($C90="PE (12:0/12:0)",('Données brutes POS (Area)'!BC65/('Données brutes POS (Area)'!BC$82)*55)))</f>
        <v>28.571469910780966</v>
      </c>
      <c r="BE90" s="50">
        <f>IF($C90="PC (13:0/13:0)",('Données brutes POS (Area)'!BD90/('Données brutes POS (Area)'!BD$88)*50),IF($C90="PE (12:0/12:0)",('Données brutes POS (Area)'!BD65/('Données brutes POS (Area)'!BD$82)*55)))</f>
        <v>14.210932410071203</v>
      </c>
      <c r="BF90" s="50">
        <f>IF($C90="PC (13:0/13:0)",('Données brutes POS (Area)'!BE90/('Données brutes POS (Area)'!BE$88)*50),IF($C90="PE (12:0/12:0)",('Données brutes POS (Area)'!BE65/('Données brutes POS (Area)'!BE$82)*55)))</f>
        <v>10.654592339089417</v>
      </c>
      <c r="BG90" s="50">
        <f>IF($C90="PC (13:0/13:0)",('Données brutes POS (Area)'!BF90/('Données brutes POS (Area)'!BF$88)*50),IF($C90="PE (12:0/12:0)",('Données brutes POS (Area)'!BF65/('Données brutes POS (Area)'!BF$82)*55)))</f>
        <v>9.5187446409737149</v>
      </c>
      <c r="BH90" s="50">
        <f>IF($C90="PC (13:0/13:0)",('Données brutes POS (Area)'!BG90/('Données brutes POS (Area)'!BG$88)*50),IF($C90="PE (12:0/12:0)",('Données brutes POS (Area)'!BG65/('Données brutes POS (Area)'!BG$82)*55)))</f>
        <v>14.223071911368157</v>
      </c>
      <c r="BI90" s="50">
        <f>IF($C90="PC (13:0/13:0)",('Données brutes POS (Area)'!BH90/('Données brutes POS (Area)'!BH$88)*50),IF($C90="PE (12:0/12:0)",('Données brutes POS (Area)'!BH65/('Données brutes POS (Area)'!BH$82)*55)))</f>
        <v>19.611517596811879</v>
      </c>
      <c r="BJ90" s="50">
        <f>IF($C90="PC (13:0/13:0)",('Données brutes POS (Area)'!BI90/('Données brutes POS (Area)'!BI$88)*50),IF($C90="PE (12:0/12:0)",('Données brutes POS (Area)'!BI65/('Données brutes POS (Area)'!BI$82)*55)))</f>
        <v>17.082588629460865</v>
      </c>
      <c r="BK90" s="50">
        <f>IF($C90="PC (13:0/13:0)",('Données brutes POS (Area)'!BJ90/('Données brutes POS (Area)'!BJ$88)*50),IF($C90="PE (12:0/12:0)",('Données brutes POS (Area)'!BJ65/('Données brutes POS (Area)'!BJ$82)*55)))</f>
        <v>23.693705776670164</v>
      </c>
      <c r="BL90" s="50">
        <f>IF($C90="PC (13:0/13:0)",('Données brutes POS (Area)'!BK90/('Données brutes POS (Area)'!BK$88)*50),IF($C90="PE (12:0/12:0)",('Données brutes POS (Area)'!BK65/('Données brutes POS (Area)'!BK$82)*55)))</f>
        <v>31.754962132109227</v>
      </c>
      <c r="BM90" s="50">
        <f>IF($C90="PC (13:0/13:0)",('Données brutes POS (Area)'!BL90/('Données brutes POS (Area)'!BL$88)*50),IF($C90="PE (12:0/12:0)",('Données brutes POS (Area)'!BL65/('Données brutes POS (Area)'!BL$82)*55)))</f>
        <v>19.027805756423216</v>
      </c>
      <c r="BN90" s="50">
        <f>IF($C90="PC (13:0/13:0)",('Données brutes POS (Area)'!BM90/('Données brutes POS (Area)'!BM$88)*50),IF($C90="PE (12:0/12:0)",('Données brutes POS (Area)'!BM65/('Données brutes POS (Area)'!BM$82)*55)))</f>
        <v>38.957523046955878</v>
      </c>
      <c r="BO90" s="50">
        <f>IF($C90="PC (13:0/13:0)",('Données brutes POS (Area)'!BN90/('Données brutes POS (Area)'!BN$88)*50),IF($C90="PE (12:0/12:0)",('Données brutes POS (Area)'!BN65/('Données brutes POS (Area)'!BN$82)*55)))</f>
        <v>36.56204192804983</v>
      </c>
      <c r="BP90" s="50">
        <f>IF($C90="PC (13:0/13:0)",('Données brutes POS (Area)'!BO90/('Données brutes POS (Area)'!BO$88)*50),IF($C90="PE (12:0/12:0)",('Données brutes POS (Area)'!BO65/('Données brutes POS (Area)'!BO$82)*55)))</f>
        <v>12.835663248685828</v>
      </c>
      <c r="BQ90" s="50">
        <f>IF($C90="PC (13:0/13:0)",('Données brutes POS (Area)'!BP90/('Données brutes POS (Area)'!BP$88)*50),IF($C90="PE (12:0/12:0)",('Données brutes POS (Area)'!BP65/('Données brutes POS (Area)'!BP$82)*55)))</f>
        <v>12.809975667996207</v>
      </c>
    </row>
    <row r="91" spans="1:69" x14ac:dyDescent="0.25">
      <c r="A91" s="9" t="s">
        <v>52</v>
      </c>
      <c r="B91" s="9" t="s">
        <v>55</v>
      </c>
      <c r="C91" s="9" t="s">
        <v>51</v>
      </c>
      <c r="D91" s="47">
        <f>IF($C91="PC (13:0/13:0)",('Données brutes POS (Area)'!C91/('Données brutes POS (Area)'!C$88)*50),IF($C91="PE (12:0/12:0)",('Données brutes POS (Area)'!C66/('Données brutes POS (Area)'!C$82)*55)))</f>
        <v>5.8440694759139191</v>
      </c>
      <c r="E91" s="47">
        <f>IF($C91="PC (13:0/13:0)",('Données brutes POS (Area)'!D91/('Données brutes POS (Area)'!D$88)*50),IF($C91="PE (12:0/12:0)",('Données brutes POS (Area)'!D66/('Données brutes POS (Area)'!D$82)*55)))</f>
        <v>3.8967147724654065</v>
      </c>
      <c r="F91" s="47">
        <f>IF($C91="PC (13:0/13:0)",('Données brutes POS (Area)'!E91/('Données brutes POS (Area)'!E$88)*50),IF($C91="PE (12:0/12:0)",('Données brutes POS (Area)'!E66/('Données brutes POS (Area)'!E$82)*55)))</f>
        <v>7.5929415937573905</v>
      </c>
      <c r="G91" s="47">
        <f>IF($C91="PC (13:0/13:0)",('Données brutes POS (Area)'!F91/('Données brutes POS (Area)'!F$88)*50),IF($C91="PE (12:0/12:0)",('Données brutes POS (Area)'!F66/('Données brutes POS (Area)'!F$82)*55)))</f>
        <v>9.5015510117330653</v>
      </c>
      <c r="H91" s="47">
        <f>IF($C91="PC (13:0/13:0)",('Données brutes POS (Area)'!G91/('Données brutes POS (Area)'!G$88)*50),IF($C91="PE (12:0/12:0)",('Données brutes POS (Area)'!G66/('Données brutes POS (Area)'!G$82)*55)))</f>
        <v>7.5577311851104225</v>
      </c>
      <c r="I91" s="47">
        <f>IF($C91="PC (13:0/13:0)",('Données brutes POS (Area)'!H91/('Données brutes POS (Area)'!H$88)*50),IF($C91="PE (12:0/12:0)",('Données brutes POS (Area)'!H66/('Données brutes POS (Area)'!H$82)*55)))</f>
        <v>12.055927721922568</v>
      </c>
      <c r="J91" s="47">
        <f>IF($C91="PC (13:0/13:0)",('Données brutes POS (Area)'!I91/('Données brutes POS (Area)'!I$88)*50),IF($C91="PE (12:0/12:0)",('Données brutes POS (Area)'!I66/('Données brutes POS (Area)'!I$82)*55)))</f>
        <v>5.8275997696088515</v>
      </c>
      <c r="K91" s="47">
        <f>IF($C91="PC (13:0/13:0)",('Données brutes POS (Area)'!J91/('Données brutes POS (Area)'!J$88)*50),IF($C91="PE (12:0/12:0)",('Données brutes POS (Area)'!J66/('Données brutes POS (Area)'!J$82)*55)))</f>
        <v>10.523989982548855</v>
      </c>
      <c r="L91" s="47">
        <f>IF($C91="PC (13:0/13:0)",('Données brutes POS (Area)'!K91/('Données brutes POS (Area)'!K$88)*50),IF($C91="PE (12:0/12:0)",('Données brutes POS (Area)'!K66/('Données brutes POS (Area)'!K$82)*55)))</f>
        <v>2.8558080320077428</v>
      </c>
      <c r="M91" s="47">
        <f>IF($C91="PC (13:0/13:0)",('Données brutes POS (Area)'!L91/('Données brutes POS (Area)'!L$88)*50),IF($C91="PE (12:0/12:0)",('Données brutes POS (Area)'!L66/('Données brutes POS (Area)'!L$82)*55)))</f>
        <v>7.9756507785840647</v>
      </c>
      <c r="N91" s="47">
        <f>IF($C91="PC (13:0/13:0)",('Données brutes POS (Area)'!M91/('Données brutes POS (Area)'!M$88)*50),IF($C91="PE (12:0/12:0)",('Données brutes POS (Area)'!M66/('Données brutes POS (Area)'!M$82)*55)))</f>
        <v>8.5467090391494729</v>
      </c>
      <c r="O91" s="47">
        <f>IF($C91="PC (13:0/13:0)",('Données brutes POS (Area)'!N91/('Données brutes POS (Area)'!N$88)*50),IF($C91="PE (12:0/12:0)",('Données brutes POS (Area)'!N66/('Données brutes POS (Area)'!N$82)*55)))</f>
        <v>13.033431893193109</v>
      </c>
      <c r="P91" s="47">
        <f>IF($C91="PC (13:0/13:0)",('Données brutes POS (Area)'!O91/('Données brutes POS (Area)'!O$88)*50),IF($C91="PE (12:0/12:0)",('Données brutes POS (Area)'!O66/('Données brutes POS (Area)'!O$82)*55)))</f>
        <v>7.8040170147439785</v>
      </c>
      <c r="Q91" s="47">
        <f>IF($C91="PC (13:0/13:0)",('Données brutes POS (Area)'!P91/('Données brutes POS (Area)'!P$88)*50),IF($C91="PE (12:0/12:0)",('Données brutes POS (Area)'!P66/('Données brutes POS (Area)'!P$82)*55)))</f>
        <v>2.9719474072664407</v>
      </c>
      <c r="R91" s="47">
        <f>IF($C91="PC (13:0/13:0)",('Données brutes POS (Area)'!Q91/('Données brutes POS (Area)'!Q$88)*50),IF($C91="PE (12:0/12:0)",('Données brutes POS (Area)'!Q66/('Données brutes POS (Area)'!Q$82)*55)))</f>
        <v>11.076505348305838</v>
      </c>
      <c r="S91" s="47">
        <f>IF($C91="PC (13:0/13:0)",('Données brutes POS (Area)'!R91/('Données brutes POS (Area)'!R$88)*50),IF($C91="PE (12:0/12:0)",('Données brutes POS (Area)'!R66/('Données brutes POS (Area)'!R$82)*55)))</f>
        <v>2.1806444859856109</v>
      </c>
      <c r="T91" s="47">
        <f>IF($C91="PC (13:0/13:0)",('Données brutes POS (Area)'!S91/('Données brutes POS (Area)'!S$88)*50),IF($C91="PE (12:0/12:0)",('Données brutes POS (Area)'!S66/('Données brutes POS (Area)'!S$82)*55)))</f>
        <v>3.7553825184698706</v>
      </c>
      <c r="U91" s="47">
        <f>IF($C91="PC (13:0/13:0)",('Données brutes POS (Area)'!T91/('Données brutes POS (Area)'!T$88)*50),IF($C91="PE (12:0/12:0)",('Données brutes POS (Area)'!T66/('Données brutes POS (Area)'!T$82)*55)))</f>
        <v>6.6201765258956655</v>
      </c>
      <c r="V91" s="47">
        <f>IF($C91="PC (13:0/13:0)",('Données brutes POS (Area)'!U91/('Données brutes POS (Area)'!U$88)*50),IF($C91="PE (12:0/12:0)",('Données brutes POS (Area)'!U66/('Données brutes POS (Area)'!U$82)*55)))</f>
        <v>7.7376202060830179</v>
      </c>
      <c r="W91" s="47">
        <f>IF($C91="PC (13:0/13:0)",('Données brutes POS (Area)'!V91/('Données brutes POS (Area)'!V$88)*50),IF($C91="PE (12:0/12:0)",('Données brutes POS (Area)'!V66/('Données brutes POS (Area)'!V$82)*55)))</f>
        <v>8.7849555367707453</v>
      </c>
      <c r="X91" s="47">
        <f>IF($C91="PC (13:0/13:0)",('Données brutes POS (Area)'!W91/('Données brutes POS (Area)'!W$88)*50),IF($C91="PE (12:0/12:0)",('Données brutes POS (Area)'!W66/('Données brutes POS (Area)'!W$82)*55)))</f>
        <v>9.5342673176290518</v>
      </c>
      <c r="Y91" s="47">
        <f>IF($C91="PC (13:0/13:0)",('Données brutes POS (Area)'!X91/('Données brutes POS (Area)'!X$88)*50),IF($C91="PE (12:0/12:0)",('Données brutes POS (Area)'!X66/('Données brutes POS (Area)'!X$82)*55)))</f>
        <v>2.8720445447691736</v>
      </c>
      <c r="Z91" s="47">
        <f>IF($C91="PC (13:0/13:0)",('Données brutes POS (Area)'!Y91/('Données brutes POS (Area)'!Y$88)*50),IF($C91="PE (12:0/12:0)",('Données brutes POS (Area)'!Y66/('Données brutes POS (Area)'!Y$82)*55)))</f>
        <v>6.0301665269845017</v>
      </c>
      <c r="AA91" s="47">
        <f>IF($C91="PC (13:0/13:0)",('Données brutes POS (Area)'!Z91/('Données brutes POS (Area)'!Z$88)*50),IF($C91="PE (12:0/12:0)",('Données brutes POS (Area)'!Z66/('Données brutes POS (Area)'!Z$82)*55)))</f>
        <v>3.4733207359258804</v>
      </c>
      <c r="AB91" s="47">
        <f>IF($C91="PC (13:0/13:0)",('Données brutes POS (Area)'!AA91/('Données brutes POS (Area)'!AA$88)*50),IF($C91="PE (12:0/12:0)",('Données brutes POS (Area)'!AA66/('Données brutes POS (Area)'!AA$82)*55)))</f>
        <v>6.894509460062066</v>
      </c>
      <c r="AC91" s="47">
        <f>IF($C91="PC (13:0/13:0)",('Données brutes POS (Area)'!AB91/('Données brutes POS (Area)'!AB$88)*50),IF($C91="PE (12:0/12:0)",('Données brutes POS (Area)'!AB66/('Données brutes POS (Area)'!AB$82)*55)))</f>
        <v>12.100856741645142</v>
      </c>
      <c r="AD91" s="47">
        <f>IF($C91="PC (13:0/13:0)",('Données brutes POS (Area)'!AC91/('Données brutes POS (Area)'!AC$88)*50),IF($C91="PE (12:0/12:0)",('Données brutes POS (Area)'!AC66/('Données brutes POS (Area)'!AC$82)*55)))</f>
        <v>4.5407477984821742</v>
      </c>
      <c r="AE91" s="47">
        <f>IF($C91="PC (13:0/13:0)",('Données brutes POS (Area)'!AD91/('Données brutes POS (Area)'!AD$88)*50),IF($C91="PE (12:0/12:0)",('Données brutes POS (Area)'!AD66/('Données brutes POS (Area)'!AD$82)*55)))</f>
        <v>4.5931418869080183</v>
      </c>
      <c r="AF91" s="47">
        <f>IF($C91="PC (13:0/13:0)",('Données brutes POS (Area)'!AE91/('Données brutes POS (Area)'!AE$88)*50),IF($C91="PE (12:0/12:0)",('Données brutes POS (Area)'!AE66/('Données brutes POS (Area)'!AE$82)*55)))</f>
        <v>14.886885349655198</v>
      </c>
      <c r="AG91" s="47">
        <f>IF($C91="PC (13:0/13:0)",('Données brutes POS (Area)'!AF91/('Données brutes POS (Area)'!AF$88)*50),IF($C91="PE (12:0/12:0)",('Données brutes POS (Area)'!AF66/('Données brutes POS (Area)'!AF$82)*55)))</f>
        <v>7.0201003990717465</v>
      </c>
      <c r="AH91" s="47">
        <f>IF($C91="PC (13:0/13:0)",('Données brutes POS (Area)'!AG91/('Données brutes POS (Area)'!AG$88)*50),IF($C91="PE (12:0/12:0)",('Données brutes POS (Area)'!AG66/('Données brutes POS (Area)'!AG$82)*55)))</f>
        <v>4.1266311630242027</v>
      </c>
      <c r="AI91" s="47">
        <f>IF($C91="PC (13:0/13:0)",('Données brutes POS (Area)'!AH91/('Données brutes POS (Area)'!AH$88)*50),IF($C91="PE (12:0/12:0)",('Données brutes POS (Area)'!AH66/('Données brutes POS (Area)'!AH$82)*55)))</f>
        <v>11.925985340839199</v>
      </c>
      <c r="AJ91" s="47">
        <f>IF($C91="PC (13:0/13:0)",('Données brutes POS (Area)'!AI91/('Données brutes POS (Area)'!AI$88)*50),IF($C91="PE (12:0/12:0)",('Données brutes POS (Area)'!AI66/('Données brutes POS (Area)'!AI$82)*55)))</f>
        <v>3.196139793462883</v>
      </c>
      <c r="AK91" s="47">
        <f>IF($C91="PC (13:0/13:0)",('Données brutes POS (Area)'!AJ91/('Données brutes POS (Area)'!AJ$88)*50),IF($C91="PE (12:0/12:0)",('Données brutes POS (Area)'!AJ66/('Données brutes POS (Area)'!AJ$82)*55)))</f>
        <v>3.1025848909798772</v>
      </c>
      <c r="AL91" s="47">
        <f>IF($C91="PC (13:0/13:0)",('Données brutes POS (Area)'!AK91/('Données brutes POS (Area)'!AK$88)*50),IF($C91="PE (12:0/12:0)",('Données brutes POS (Area)'!AK66/('Données brutes POS (Area)'!AK$82)*55)))</f>
        <v>1.241757144135591</v>
      </c>
      <c r="AM91" s="47">
        <f>IF($C91="PC (13:0/13:0)",('Données brutes POS (Area)'!AL91/('Données brutes POS (Area)'!AL$88)*50),IF($C91="PE (12:0/12:0)",('Données brutes POS (Area)'!AL66/('Données brutes POS (Area)'!AL$82)*55)))</f>
        <v>25.456396096653773</v>
      </c>
      <c r="AN91" s="47">
        <f>IF($C91="PC (13:0/13:0)",('Données brutes POS (Area)'!AM91/('Données brutes POS (Area)'!AM$88)*50),IF($C91="PE (12:0/12:0)",('Données brutes POS (Area)'!AM66/('Données brutes POS (Area)'!AM$82)*55)))</f>
        <v>6.8135914972144027</v>
      </c>
      <c r="AO91" s="47">
        <f>IF($C91="PC (13:0/13:0)",('Données brutes POS (Area)'!AN91/('Données brutes POS (Area)'!AN$88)*50),IF($C91="PE (12:0/12:0)",('Données brutes POS (Area)'!AN66/('Données brutes POS (Area)'!AN$82)*55)))</f>
        <v>8.1515483686853401</v>
      </c>
      <c r="AP91" s="47">
        <f>IF($C91="PC (13:0/13:0)",('Données brutes POS (Area)'!AO91/('Données brutes POS (Area)'!AO$88)*50),IF($C91="PE (12:0/12:0)",('Données brutes POS (Area)'!AO66/('Données brutes POS (Area)'!AO$82)*55)))</f>
        <v>15.240999397710178</v>
      </c>
      <c r="AQ91" s="47">
        <f>IF($C91="PC (13:0/13:0)",('Données brutes POS (Area)'!AP91/('Données brutes POS (Area)'!AP$88)*50),IF($C91="PE (12:0/12:0)",('Données brutes POS (Area)'!AP66/('Données brutes POS (Area)'!AP$82)*55)))</f>
        <v>20.23086652687067</v>
      </c>
      <c r="AR91" s="47">
        <f>IF($C91="PC (13:0/13:0)",('Données brutes POS (Area)'!AQ91/('Données brutes POS (Area)'!AQ$88)*50),IF($C91="PE (12:0/12:0)",('Données brutes POS (Area)'!AQ66/('Données brutes POS (Area)'!AQ$82)*55)))</f>
        <v>13.773545223744302</v>
      </c>
      <c r="AS91" s="47">
        <f>IF($C91="PC (13:0/13:0)",('Données brutes POS (Area)'!AR91/('Données brutes POS (Area)'!AR$88)*50),IF($C91="PE (12:0/12:0)",('Données brutes POS (Area)'!AR66/('Données brutes POS (Area)'!AR$82)*55)))</f>
        <v>17.230289235581409</v>
      </c>
      <c r="AT91" s="47">
        <f>IF($C91="PC (13:0/13:0)",('Données brutes POS (Area)'!AS91/('Données brutes POS (Area)'!AS$88)*50),IF($C91="PE (12:0/12:0)",('Données brutes POS (Area)'!AS66/('Données brutes POS (Area)'!AS$82)*55)))</f>
        <v>6.7555833542198851</v>
      </c>
      <c r="AU91" s="47">
        <f>IF($C91="PC (13:0/13:0)",('Données brutes POS (Area)'!AT91/('Données brutes POS (Area)'!AT$88)*50),IF($C91="PE (12:0/12:0)",('Données brutes POS (Area)'!AT66/('Données brutes POS (Area)'!AT$82)*55)))</f>
        <v>7.0109286851078627</v>
      </c>
      <c r="AV91" s="47">
        <f>IF($C91="PC (13:0/13:0)",('Données brutes POS (Area)'!AU91/('Données brutes POS (Area)'!AU$88)*50),IF($C91="PE (12:0/12:0)",('Données brutes POS (Area)'!AU66/('Données brutes POS (Area)'!AU$82)*55)))</f>
        <v>15.675111006919925</v>
      </c>
      <c r="AW91" s="47">
        <f>IF($C91="PC (13:0/13:0)",('Données brutes POS (Area)'!AV91/('Données brutes POS (Area)'!AV$88)*50),IF($C91="PE (12:0/12:0)",('Données brutes POS (Area)'!AV66/('Données brutes POS (Area)'!AV$82)*55)))</f>
        <v>8.2588705369826965</v>
      </c>
      <c r="AX91" s="47">
        <f>IF($C91="PC (13:0/13:0)",('Données brutes POS (Area)'!AW91/('Données brutes POS (Area)'!AW$88)*50),IF($C91="PE (12:0/12:0)",('Données brutes POS (Area)'!AW66/('Données brutes POS (Area)'!AW$82)*55)))</f>
        <v>19.342724097020103</v>
      </c>
      <c r="AY91" s="47">
        <f>IF($C91="PC (13:0/13:0)",('Données brutes POS (Area)'!AX91/('Données brutes POS (Area)'!AX$88)*50),IF($C91="PE (12:0/12:0)",('Données brutes POS (Area)'!AX66/('Données brutes POS (Area)'!AX$82)*55)))</f>
        <v>11.509733125845122</v>
      </c>
      <c r="AZ91" s="47">
        <f>IF($C91="PC (13:0/13:0)",('Données brutes POS (Area)'!AY91/('Données brutes POS (Area)'!AY$88)*50),IF($C91="PE (12:0/12:0)",('Données brutes POS (Area)'!AY66/('Données brutes POS (Area)'!AY$82)*55)))</f>
        <v>13.578904144089524</v>
      </c>
      <c r="BA91" s="47">
        <f>IF($C91="PC (13:0/13:0)",('Données brutes POS (Area)'!AZ91/('Données brutes POS (Area)'!AZ$88)*50),IF($C91="PE (12:0/12:0)",('Données brutes POS (Area)'!AZ66/('Données brutes POS (Area)'!AZ$82)*55)))</f>
        <v>7.107098014295488</v>
      </c>
      <c r="BB91" s="47">
        <f>IF($C91="PC (13:0/13:0)",('Données brutes POS (Area)'!BA91/('Données brutes POS (Area)'!BA$88)*50),IF($C91="PE (12:0/12:0)",('Données brutes POS (Area)'!BA66/('Données brutes POS (Area)'!BA$82)*55)))</f>
        <v>7.215390096087555</v>
      </c>
      <c r="BC91" s="47">
        <f>IF($C91="PC (13:0/13:0)",('Données brutes POS (Area)'!BB91/('Données brutes POS (Area)'!BB$88)*50),IF($C91="PE (12:0/12:0)",('Données brutes POS (Area)'!BB66/('Données brutes POS (Area)'!BB$82)*55)))</f>
        <v>10.970912787093825</v>
      </c>
      <c r="BD91" s="47">
        <f>IF($C91="PC (13:0/13:0)",('Données brutes POS (Area)'!BC91/('Données brutes POS (Area)'!BC$88)*50),IF($C91="PE (12:0/12:0)",('Données brutes POS (Area)'!BC66/('Données brutes POS (Area)'!BC$82)*55)))</f>
        <v>14.865665440431478</v>
      </c>
      <c r="BE91" s="47">
        <f>IF($C91="PC (13:0/13:0)",('Données brutes POS (Area)'!BD91/('Données brutes POS (Area)'!BD$88)*50),IF($C91="PE (12:0/12:0)",('Données brutes POS (Area)'!BD66/('Données brutes POS (Area)'!BD$82)*55)))</f>
        <v>10.977001473035241</v>
      </c>
      <c r="BF91" s="47">
        <f>IF($C91="PC (13:0/13:0)",('Données brutes POS (Area)'!BE91/('Données brutes POS (Area)'!BE$88)*50),IF($C91="PE (12:0/12:0)",('Données brutes POS (Area)'!BE66/('Données brutes POS (Area)'!BE$82)*55)))</f>
        <v>4.9401513799153625</v>
      </c>
      <c r="BG91" s="47">
        <f>IF($C91="PC (13:0/13:0)",('Données brutes POS (Area)'!BF91/('Données brutes POS (Area)'!BF$88)*50),IF($C91="PE (12:0/12:0)",('Données brutes POS (Area)'!BF66/('Données brutes POS (Area)'!BF$82)*55)))</f>
        <v>6.4271867307858566</v>
      </c>
      <c r="BH91" s="47">
        <f>IF($C91="PC (13:0/13:0)",('Données brutes POS (Area)'!BG91/('Données brutes POS (Area)'!BG$88)*50),IF($C91="PE (12:0/12:0)",('Données brutes POS (Area)'!BG66/('Données brutes POS (Area)'!BG$82)*55)))</f>
        <v>6.1565220755077457</v>
      </c>
      <c r="BI91" s="47">
        <f>IF($C91="PC (13:0/13:0)",('Données brutes POS (Area)'!BH91/('Données brutes POS (Area)'!BH$88)*50),IF($C91="PE (12:0/12:0)",('Données brutes POS (Area)'!BH66/('Données brutes POS (Area)'!BH$82)*55)))</f>
        <v>4.11877996936619</v>
      </c>
      <c r="BJ91" s="47">
        <f>IF($C91="PC (13:0/13:0)",('Données brutes POS (Area)'!BI91/('Données brutes POS (Area)'!BI$88)*50),IF($C91="PE (12:0/12:0)",('Données brutes POS (Area)'!BI66/('Données brutes POS (Area)'!BI$82)*55)))</f>
        <v>8.458056767191648</v>
      </c>
      <c r="BK91" s="47">
        <f>IF($C91="PC (13:0/13:0)",('Données brutes POS (Area)'!BJ91/('Données brutes POS (Area)'!BJ$88)*50),IF($C91="PE (12:0/12:0)",('Données brutes POS (Area)'!BJ66/('Données brutes POS (Area)'!BJ$82)*55)))</f>
        <v>13.28880775123501</v>
      </c>
      <c r="BL91" s="47">
        <f>IF($C91="PC (13:0/13:0)",('Données brutes POS (Area)'!BK91/('Données brutes POS (Area)'!BK$88)*50),IF($C91="PE (12:0/12:0)",('Données brutes POS (Area)'!BK66/('Données brutes POS (Area)'!BK$82)*55)))</f>
        <v>27.639540099201731</v>
      </c>
      <c r="BM91" s="47">
        <f>IF($C91="PC (13:0/13:0)",('Données brutes POS (Area)'!BL91/('Données brutes POS (Area)'!BL$88)*50),IF($C91="PE (12:0/12:0)",('Données brutes POS (Area)'!BL66/('Données brutes POS (Area)'!BL$82)*55)))</f>
        <v>7.1857340011699229</v>
      </c>
      <c r="BN91" s="47">
        <f>IF($C91="PC (13:0/13:0)",('Données brutes POS (Area)'!BM91/('Données brutes POS (Area)'!BM$88)*50),IF($C91="PE (12:0/12:0)",('Données brutes POS (Area)'!BM66/('Données brutes POS (Area)'!BM$82)*55)))</f>
        <v>27.53774251274212</v>
      </c>
      <c r="BO91" s="47">
        <f>IF($C91="PC (13:0/13:0)",('Données brutes POS (Area)'!BN91/('Données brutes POS (Area)'!BN$88)*50),IF($C91="PE (12:0/12:0)",('Données brutes POS (Area)'!BN66/('Données brutes POS (Area)'!BN$82)*55)))</f>
        <v>9.5825810732293633</v>
      </c>
      <c r="BP91" s="47">
        <f>IF($C91="PC (13:0/13:0)",('Données brutes POS (Area)'!BO91/('Données brutes POS (Area)'!BO$88)*50),IF($C91="PE (12:0/12:0)",('Données brutes POS (Area)'!BO66/('Données brutes POS (Area)'!BO$82)*55)))</f>
        <v>5.7066627773188214</v>
      </c>
      <c r="BQ91" s="47">
        <f>IF($C91="PC (13:0/13:0)",('Données brutes POS (Area)'!BP91/('Données brutes POS (Area)'!BP$88)*50),IF($C91="PE (12:0/12:0)",('Données brutes POS (Area)'!BP66/('Données brutes POS (Area)'!BP$82)*55)))</f>
        <v>4.6549630196537448</v>
      </c>
    </row>
    <row r="92" spans="1:69" x14ac:dyDescent="0.25">
      <c r="A92" s="16" t="s">
        <v>52</v>
      </c>
      <c r="B92" s="16" t="s">
        <v>56</v>
      </c>
      <c r="C92" s="16" t="s">
        <v>51</v>
      </c>
      <c r="D92" s="50">
        <f>IF($C92="PC (13:0/13:0)",('Données brutes POS (Area)'!C92/('Données brutes POS (Area)'!C$88)*50),IF($C92="PE (12:0/12:0)",('Données brutes POS (Area)'!C67/('Données brutes POS (Area)'!C$82)*55)))</f>
        <v>0.44288499201396619</v>
      </c>
      <c r="E92" s="50">
        <f>IF($C92="PC (13:0/13:0)",('Données brutes POS (Area)'!D92/('Données brutes POS (Area)'!D$88)*50),IF($C92="PE (12:0/12:0)",('Données brutes POS (Area)'!D67/('Données brutes POS (Area)'!D$82)*55)))</f>
        <v>0.31446546507868356</v>
      </c>
      <c r="F92" s="50">
        <f>IF($C92="PC (13:0/13:0)",('Données brutes POS (Area)'!E92/('Données brutes POS (Area)'!E$88)*50),IF($C92="PE (12:0/12:0)",('Données brutes POS (Area)'!E67/('Données brutes POS (Area)'!E$82)*55)))</f>
        <v>0.44238311227670418</v>
      </c>
      <c r="G92" s="50">
        <f>IF($C92="PC (13:0/13:0)",('Données brutes POS (Area)'!F92/('Données brutes POS (Area)'!F$88)*50),IF($C92="PE (12:0/12:0)",('Données brutes POS (Area)'!F67/('Données brutes POS (Area)'!F$82)*55)))</f>
        <v>0.39058437558094439</v>
      </c>
      <c r="H92" s="50">
        <f>IF($C92="PC (13:0/13:0)",('Données brutes POS (Area)'!G92/('Données brutes POS (Area)'!G$88)*50),IF($C92="PE (12:0/12:0)",('Données brutes POS (Area)'!G67/('Données brutes POS (Area)'!G$82)*55)))</f>
        <v>0.40321309301465397</v>
      </c>
      <c r="I92" s="50">
        <f>IF($C92="PC (13:0/13:0)",('Données brutes POS (Area)'!H92/('Données brutes POS (Area)'!H$88)*50),IF($C92="PE (12:0/12:0)",('Données brutes POS (Area)'!H67/('Données brutes POS (Area)'!H$82)*55)))</f>
        <v>0.88344707051635896</v>
      </c>
      <c r="J92" s="50">
        <f>IF($C92="PC (13:0/13:0)",('Données brutes POS (Area)'!I92/('Données brutes POS (Area)'!I$88)*50),IF($C92="PE (12:0/12:0)",('Données brutes POS (Area)'!I67/('Données brutes POS (Area)'!I$82)*55)))</f>
        <v>0.4121028641979485</v>
      </c>
      <c r="K92" s="50">
        <f>IF($C92="PC (13:0/13:0)",('Données brutes POS (Area)'!J92/('Données brutes POS (Area)'!J$88)*50),IF($C92="PE (12:0/12:0)",('Données brutes POS (Area)'!J67/('Données brutes POS (Area)'!J$82)*55)))</f>
        <v>0.51308550400944053</v>
      </c>
      <c r="L92" s="50">
        <f>IF($C92="PC (13:0/13:0)",('Données brutes POS (Area)'!K92/('Données brutes POS (Area)'!K$88)*50),IF($C92="PE (12:0/12:0)",('Données brutes POS (Area)'!K67/('Données brutes POS (Area)'!K$82)*55)))</f>
        <v>0.18629995894801599</v>
      </c>
      <c r="M92" s="50">
        <f>IF($C92="PC (13:0/13:0)",('Données brutes POS (Area)'!L92/('Données brutes POS (Area)'!L$88)*50),IF($C92="PE (12:0/12:0)",('Données brutes POS (Area)'!L67/('Données brutes POS (Area)'!L$82)*55)))</f>
        <v>0.50960074705321845</v>
      </c>
      <c r="N92" s="50">
        <f>IF($C92="PC (13:0/13:0)",('Données brutes POS (Area)'!M92/('Données brutes POS (Area)'!M$88)*50),IF($C92="PE (12:0/12:0)",('Données brutes POS (Area)'!M67/('Données brutes POS (Area)'!M$82)*55)))</f>
        <v>0.51233531610504046</v>
      </c>
      <c r="O92" s="50">
        <f>IF($C92="PC (13:0/13:0)",('Données brutes POS (Area)'!N92/('Données brutes POS (Area)'!N$88)*50),IF($C92="PE (12:0/12:0)",('Données brutes POS (Area)'!N67/('Données brutes POS (Area)'!N$82)*55)))</f>
        <v>0.72338691554712853</v>
      </c>
      <c r="P92" s="50">
        <f>IF($C92="PC (13:0/13:0)",('Données brutes POS (Area)'!O92/('Données brutes POS (Area)'!O$88)*50),IF($C92="PE (12:0/12:0)",('Données brutes POS (Area)'!O67/('Données brutes POS (Area)'!O$82)*55)))</f>
        <v>0.70218413357046816</v>
      </c>
      <c r="Q92" s="50">
        <f>IF($C92="PC (13:0/13:0)",('Données brutes POS (Area)'!P92/('Données brutes POS (Area)'!P$88)*50),IF($C92="PE (12:0/12:0)",('Données brutes POS (Area)'!P67/('Données brutes POS (Area)'!P$82)*55)))</f>
        <v>0.28380573033397583</v>
      </c>
      <c r="R92" s="50">
        <f>IF($C92="PC (13:0/13:0)",('Données brutes POS (Area)'!Q92/('Données brutes POS (Area)'!Q$88)*50),IF($C92="PE (12:0/12:0)",('Données brutes POS (Area)'!Q67/('Données brutes POS (Area)'!Q$82)*55)))</f>
        <v>0.39121509656715431</v>
      </c>
      <c r="S92" s="50">
        <f>IF($C92="PC (13:0/13:0)",('Données brutes POS (Area)'!R92/('Données brutes POS (Area)'!R$88)*50),IF($C92="PE (12:0/12:0)",('Données brutes POS (Area)'!R67/('Données brutes POS (Area)'!R$82)*55)))</f>
        <v>0.23682834947500692</v>
      </c>
      <c r="T92" s="50">
        <f>IF($C92="PC (13:0/13:0)",('Données brutes POS (Area)'!S92/('Données brutes POS (Area)'!S$88)*50),IF($C92="PE (12:0/12:0)",('Données brutes POS (Area)'!S67/('Données brutes POS (Area)'!S$82)*55)))</f>
        <v>0.31597744713927178</v>
      </c>
      <c r="U92" s="50">
        <f>IF($C92="PC (13:0/13:0)",('Données brutes POS (Area)'!T92/('Données brutes POS (Area)'!T$88)*50),IF($C92="PE (12:0/12:0)",('Données brutes POS (Area)'!T67/('Données brutes POS (Area)'!T$82)*55)))</f>
        <v>0.38504036708848277</v>
      </c>
      <c r="V92" s="50">
        <f>IF($C92="PC (13:0/13:0)",('Données brutes POS (Area)'!U92/('Données brutes POS (Area)'!U$88)*50),IF($C92="PE (12:0/12:0)",('Données brutes POS (Area)'!U67/('Données brutes POS (Area)'!U$82)*55)))</f>
        <v>1.1174468483858992</v>
      </c>
      <c r="W92" s="50">
        <f>IF($C92="PC (13:0/13:0)",('Données brutes POS (Area)'!V92/('Données brutes POS (Area)'!V$88)*50),IF($C92="PE (12:0/12:0)",('Données brutes POS (Area)'!V67/('Données brutes POS (Area)'!V$82)*55)))</f>
        <v>0.44620978075705053</v>
      </c>
      <c r="X92" s="50">
        <f>IF($C92="PC (13:0/13:0)",('Données brutes POS (Area)'!W92/('Données brutes POS (Area)'!W$88)*50),IF($C92="PE (12:0/12:0)",('Données brutes POS (Area)'!W67/('Données brutes POS (Area)'!W$82)*55)))</f>
        <v>1.033190993037278</v>
      </c>
      <c r="Y92" s="50">
        <f>IF($C92="PC (13:0/13:0)",('Données brutes POS (Area)'!X92/('Données brutes POS (Area)'!X$88)*50),IF($C92="PE (12:0/12:0)",('Données brutes POS (Area)'!X67/('Données brutes POS (Area)'!X$82)*55)))</f>
        <v>0.42617063667874783</v>
      </c>
      <c r="Z92" s="50">
        <f>IF($C92="PC (13:0/13:0)",('Données brutes POS (Area)'!Y92/('Données brutes POS (Area)'!Y$88)*50),IF($C92="PE (12:0/12:0)",('Données brutes POS (Area)'!Y67/('Données brutes POS (Area)'!Y$82)*55)))</f>
        <v>1.0861498787815418</v>
      </c>
      <c r="AA92" s="50">
        <f>IF($C92="PC (13:0/13:0)",('Données brutes POS (Area)'!Z92/('Données brutes POS (Area)'!Z$88)*50),IF($C92="PE (12:0/12:0)",('Données brutes POS (Area)'!Z67/('Données brutes POS (Area)'!Z$82)*55)))</f>
        <v>0.34541615089266531</v>
      </c>
      <c r="AB92" s="50">
        <f>IF($C92="PC (13:0/13:0)",('Données brutes POS (Area)'!AA92/('Données brutes POS (Area)'!AA$88)*50),IF($C92="PE (12:0/12:0)",('Données brutes POS (Area)'!AA67/('Données brutes POS (Area)'!AA$82)*55)))</f>
        <v>0.23517929715185104</v>
      </c>
      <c r="AC92" s="50">
        <f>IF($C92="PC (13:0/13:0)",('Données brutes POS (Area)'!AB92/('Données brutes POS (Area)'!AB$88)*50),IF($C92="PE (12:0/12:0)",('Données brutes POS (Area)'!AB67/('Données brutes POS (Area)'!AB$82)*55)))</f>
        <v>0.87202175601721699</v>
      </c>
      <c r="AD92" s="50">
        <f>IF($C92="PC (13:0/13:0)",('Données brutes POS (Area)'!AC92/('Données brutes POS (Area)'!AC$88)*50),IF($C92="PE (12:0/12:0)",('Données brutes POS (Area)'!AC67/('Données brutes POS (Area)'!AC$82)*55)))</f>
        <v>0.40715981471534313</v>
      </c>
      <c r="AE92" s="50">
        <f>IF($C92="PC (13:0/13:0)",('Données brutes POS (Area)'!AD92/('Données brutes POS (Area)'!AD$88)*50),IF($C92="PE (12:0/12:0)",('Données brutes POS (Area)'!AD67/('Données brutes POS (Area)'!AD$82)*55)))</f>
        <v>0.84982121549334633</v>
      </c>
      <c r="AF92" s="50">
        <f>IF($C92="PC (13:0/13:0)",('Données brutes POS (Area)'!AE92/('Données brutes POS (Area)'!AE$88)*50),IF($C92="PE (12:0/12:0)",('Données brutes POS (Area)'!AE67/('Données brutes POS (Area)'!AE$82)*55)))</f>
        <v>1.9937864896152586</v>
      </c>
      <c r="AG92" s="50">
        <f>IF($C92="PC (13:0/13:0)",('Données brutes POS (Area)'!AF92/('Données brutes POS (Area)'!AF$88)*50),IF($C92="PE (12:0/12:0)",('Données brutes POS (Area)'!AF67/('Données brutes POS (Area)'!AF$82)*55)))</f>
        <v>0.26438823563681557</v>
      </c>
      <c r="AH92" s="50">
        <f>IF($C92="PC (13:0/13:0)",('Données brutes POS (Area)'!AG92/('Données brutes POS (Area)'!AG$88)*50),IF($C92="PE (12:0/12:0)",('Données brutes POS (Area)'!AG67/('Données brutes POS (Area)'!AG$82)*55)))</f>
        <v>0.20687390969867051</v>
      </c>
      <c r="AI92" s="50">
        <f>IF($C92="PC (13:0/13:0)",('Données brutes POS (Area)'!AH92/('Données brutes POS (Area)'!AH$88)*50),IF($C92="PE (12:0/12:0)",('Données brutes POS (Area)'!AH67/('Données brutes POS (Area)'!AH$82)*55)))</f>
        <v>0.97236031292724856</v>
      </c>
      <c r="AJ92" s="50">
        <f>IF($C92="PC (13:0/13:0)",('Données brutes POS (Area)'!AI92/('Données brutes POS (Area)'!AI$88)*50),IF($C92="PE (12:0/12:0)",('Données brutes POS (Area)'!AI67/('Données brutes POS (Area)'!AI$82)*55)))</f>
        <v>0.28529842340395634</v>
      </c>
      <c r="AK92" s="50">
        <f>IF($C92="PC (13:0/13:0)",('Données brutes POS (Area)'!AJ92/('Données brutes POS (Area)'!AJ$88)*50),IF($C92="PE (12:0/12:0)",('Données brutes POS (Area)'!AJ67/('Données brutes POS (Area)'!AJ$82)*55)))</f>
        <v>0.44026507922050456</v>
      </c>
      <c r="AL92" s="50" t="s">
        <v>326</v>
      </c>
      <c r="AM92" s="50">
        <f>IF($C92="PC (13:0/13:0)",('Données brutes POS (Area)'!AL92/('Données brutes POS (Area)'!AL$88)*50),IF($C92="PE (12:0/12:0)",('Données brutes POS (Area)'!AL67/('Données brutes POS (Area)'!AL$82)*55)))</f>
        <v>1.0209503488428868</v>
      </c>
      <c r="AN92" s="50">
        <f>IF($C92="PC (13:0/13:0)",('Données brutes POS (Area)'!AM92/('Données brutes POS (Area)'!AM$88)*50),IF($C92="PE (12:0/12:0)",('Données brutes POS (Area)'!AM67/('Données brutes POS (Area)'!AM$82)*55)))</f>
        <v>0.54055251461821641</v>
      </c>
      <c r="AO92" s="50">
        <f>IF($C92="PC (13:0/13:0)",('Données brutes POS (Area)'!AN92/('Données brutes POS (Area)'!AN$88)*50),IF($C92="PE (12:0/12:0)",('Données brutes POS (Area)'!AN67/('Données brutes POS (Area)'!AN$82)*55)))</f>
        <v>0.72704227559554391</v>
      </c>
      <c r="AP92" s="50">
        <f>IF($C92="PC (13:0/13:0)",('Données brutes POS (Area)'!AO92/('Données brutes POS (Area)'!AO$88)*50),IF($C92="PE (12:0/12:0)",('Données brutes POS (Area)'!AO67/('Données brutes POS (Area)'!AO$82)*55)))</f>
        <v>0.9766040546621656</v>
      </c>
      <c r="AQ92" s="50">
        <f>IF($C92="PC (13:0/13:0)",('Données brutes POS (Area)'!AP92/('Données brutes POS (Area)'!AP$88)*50),IF($C92="PE (12:0/12:0)",('Données brutes POS (Area)'!AP67/('Données brutes POS (Area)'!AP$82)*55)))</f>
        <v>0.59155372928620431</v>
      </c>
      <c r="AR92" s="50">
        <f>IF($C92="PC (13:0/13:0)",('Données brutes POS (Area)'!AQ92/('Données brutes POS (Area)'!AQ$88)*50),IF($C92="PE (12:0/12:0)",('Données brutes POS (Area)'!AQ67/('Données brutes POS (Area)'!AQ$82)*55)))</f>
        <v>1.377943822447147</v>
      </c>
      <c r="AS92" s="50">
        <f>IF($C92="PC (13:0/13:0)",('Données brutes POS (Area)'!AR92/('Données brutes POS (Area)'!AR$88)*50),IF($C92="PE (12:0/12:0)",('Données brutes POS (Area)'!AR67/('Données brutes POS (Area)'!AR$82)*55)))</f>
        <v>1.7294218598642541</v>
      </c>
      <c r="AT92" s="50">
        <f>IF($C92="PC (13:0/13:0)",('Données brutes POS (Area)'!AS92/('Données brutes POS (Area)'!AS$88)*50),IF($C92="PE (12:0/12:0)",('Données brutes POS (Area)'!AS67/('Données brutes POS (Area)'!AS$82)*55)))</f>
        <v>0.62268019409961639</v>
      </c>
      <c r="AU92" s="50">
        <f>IF($C92="PC (13:0/13:0)",('Données brutes POS (Area)'!AT92/('Données brutes POS (Area)'!AT$88)*50),IF($C92="PE (12:0/12:0)",('Données brutes POS (Area)'!AT67/('Données brutes POS (Area)'!AT$82)*55)))</f>
        <v>0.89050949307933158</v>
      </c>
      <c r="AV92" s="50">
        <f>IF($C92="PC (13:0/13:0)",('Données brutes POS (Area)'!AU92/('Données brutes POS (Area)'!AU$88)*50),IF($C92="PE (12:0/12:0)",('Données brutes POS (Area)'!AU67/('Données brutes POS (Area)'!AU$82)*55)))</f>
        <v>2.4332074605609475</v>
      </c>
      <c r="AW92" s="50">
        <f>IF($C92="PC (13:0/13:0)",('Données brutes POS (Area)'!AV92/('Données brutes POS (Area)'!AV$88)*50),IF($C92="PE (12:0/12:0)",('Données brutes POS (Area)'!AV67/('Données brutes POS (Area)'!AV$82)*55)))</f>
        <v>0.87802887065835888</v>
      </c>
      <c r="AX92" s="50">
        <f>IF($C92="PC (13:0/13:0)",('Données brutes POS (Area)'!AW92/('Données brutes POS (Area)'!AW$88)*50),IF($C92="PE (12:0/12:0)",('Données brutes POS (Area)'!AW67/('Données brutes POS (Area)'!AW$82)*55)))</f>
        <v>1.0101007080017723</v>
      </c>
      <c r="AY92" s="50">
        <f>IF($C92="PC (13:0/13:0)",('Données brutes POS (Area)'!AX92/('Données brutes POS (Area)'!AX$88)*50),IF($C92="PE (12:0/12:0)",('Données brutes POS (Area)'!AX67/('Données brutes POS (Area)'!AX$82)*55)))</f>
        <v>0.60754053236183414</v>
      </c>
      <c r="AZ92" s="50">
        <f>IF($C92="PC (13:0/13:0)",('Données brutes POS (Area)'!AY92/('Données brutes POS (Area)'!AY$88)*50),IF($C92="PE (12:0/12:0)",('Données brutes POS (Area)'!AY67/('Données brutes POS (Area)'!AY$82)*55)))</f>
        <v>1.053688575719621</v>
      </c>
      <c r="BA92" s="50">
        <f>IF($C92="PC (13:0/13:0)",('Données brutes POS (Area)'!AZ92/('Données brutes POS (Area)'!AZ$88)*50),IF($C92="PE (12:0/12:0)",('Données brutes POS (Area)'!AZ67/('Données brutes POS (Area)'!AZ$82)*55)))</f>
        <v>0.51296644190028251</v>
      </c>
      <c r="BB92" s="50">
        <f>IF($C92="PC (13:0/13:0)",('Données brutes POS (Area)'!BA92/('Données brutes POS (Area)'!BA$88)*50),IF($C92="PE (12:0/12:0)",('Données brutes POS (Area)'!BA67/('Données brutes POS (Area)'!BA$82)*55)))</f>
        <v>0.55266103883846796</v>
      </c>
      <c r="BC92" s="50">
        <f>IF($C92="PC (13:0/13:0)",('Données brutes POS (Area)'!BB92/('Données brutes POS (Area)'!BB$88)*50),IF($C92="PE (12:0/12:0)",('Données brutes POS (Area)'!BB67/('Données brutes POS (Area)'!BB$82)*55)))</f>
        <v>1.6015572815267398</v>
      </c>
      <c r="BD92" s="50">
        <f>IF($C92="PC (13:0/13:0)",('Données brutes POS (Area)'!BC92/('Données brutes POS (Area)'!BC$88)*50),IF($C92="PE (12:0/12:0)",('Données brutes POS (Area)'!BC67/('Données brutes POS (Area)'!BC$82)*55)))</f>
        <v>1.2330099641591055</v>
      </c>
      <c r="BE92" s="50">
        <f>IF($C92="PC (13:0/13:0)",('Données brutes POS (Area)'!BD92/('Données brutes POS (Area)'!BD$88)*50),IF($C92="PE (12:0/12:0)",('Données brutes POS (Area)'!BD67/('Données brutes POS (Area)'!BD$82)*55)))</f>
        <v>1.1381927592246759</v>
      </c>
      <c r="BF92" s="50">
        <f>IF($C92="PC (13:0/13:0)",('Données brutes POS (Area)'!BE92/('Données brutes POS (Area)'!BE$88)*50),IF($C92="PE (12:0/12:0)",('Données brutes POS (Area)'!BE67/('Données brutes POS (Area)'!BE$82)*55)))</f>
        <v>0.39256453618322512</v>
      </c>
      <c r="BG92" s="50">
        <f>IF($C92="PC (13:0/13:0)",('Données brutes POS (Area)'!BF92/('Données brutes POS (Area)'!BF$88)*50),IF($C92="PE (12:0/12:0)",('Données brutes POS (Area)'!BF67/('Données brutes POS (Area)'!BF$82)*55)))</f>
        <v>0.29605321421332703</v>
      </c>
      <c r="BH92" s="50">
        <f>IF($C92="PC (13:0/13:0)",('Données brutes POS (Area)'!BG92/('Données brutes POS (Area)'!BG$88)*50),IF($C92="PE (12:0/12:0)",('Données brutes POS (Area)'!BG67/('Données brutes POS (Area)'!BG$82)*55)))</f>
        <v>0.59259783893639617</v>
      </c>
      <c r="BI92" s="50">
        <f>IF($C92="PC (13:0/13:0)",('Données brutes POS (Area)'!BH92/('Données brutes POS (Area)'!BH$88)*50),IF($C92="PE (12:0/12:0)",('Données brutes POS (Area)'!BH67/('Données brutes POS (Area)'!BH$82)*55)))</f>
        <v>0.29055123900215529</v>
      </c>
      <c r="BJ92" s="50">
        <f>IF($C92="PC (13:0/13:0)",('Données brutes POS (Area)'!BI92/('Données brutes POS (Area)'!BI$88)*50),IF($C92="PE (12:0/12:0)",('Données brutes POS (Area)'!BI67/('Données brutes POS (Area)'!BI$82)*55)))</f>
        <v>0.36802762914163517</v>
      </c>
      <c r="BK92" s="50">
        <f>IF($C92="PC (13:0/13:0)",('Données brutes POS (Area)'!BJ92/('Données brutes POS (Area)'!BJ$88)*50),IF($C92="PE (12:0/12:0)",('Données brutes POS (Area)'!BJ67/('Données brutes POS (Area)'!BJ$82)*55)))</f>
        <v>0.83880590866067528</v>
      </c>
      <c r="BL92" s="50">
        <f>IF($C92="PC (13:0/13:0)",('Données brutes POS (Area)'!BK92/('Données brutes POS (Area)'!BK$88)*50),IF($C92="PE (12:0/12:0)",('Données brutes POS (Area)'!BK67/('Données brutes POS (Area)'!BK$82)*55)))</f>
        <v>2.6958174824728283</v>
      </c>
      <c r="BM92" s="44" t="s">
        <v>326</v>
      </c>
      <c r="BN92" s="50">
        <f>IF($C92="PC (13:0/13:0)",('Données brutes POS (Area)'!BM92/('Données brutes POS (Area)'!BM$88)*50),IF($C92="PE (12:0/12:0)",('Données brutes POS (Area)'!BM67/('Données brutes POS (Area)'!BM$82)*55)))</f>
        <v>2.3176937145287768</v>
      </c>
      <c r="BO92" s="50">
        <f>IF($C92="PC (13:0/13:0)",('Données brutes POS (Area)'!BN92/('Données brutes POS (Area)'!BN$88)*50),IF($C92="PE (12:0/12:0)",('Données brutes POS (Area)'!BN67/('Données brutes POS (Area)'!BN$82)*55)))</f>
        <v>0.60072708742377279</v>
      </c>
      <c r="BP92" s="50">
        <f>IF($C92="PC (13:0/13:0)",('Données brutes POS (Area)'!BO92/('Données brutes POS (Area)'!BO$88)*50),IF($C92="PE (12:0/12:0)",('Données brutes POS (Area)'!BO67/('Données brutes POS (Area)'!BO$82)*55)))</f>
        <v>0.39544851803226688</v>
      </c>
      <c r="BQ92" s="50">
        <f>IF($C92="PC (13:0/13:0)",('Données brutes POS (Area)'!BP92/('Données brutes POS (Area)'!BP$88)*50),IF($C92="PE (12:0/12:0)",('Données brutes POS (Area)'!BP67/('Données brutes POS (Area)'!BP$82)*55)))</f>
        <v>0.24644138613360125</v>
      </c>
    </row>
    <row r="93" spans="1:69" x14ac:dyDescent="0.25">
      <c r="A93" s="9" t="s">
        <v>52</v>
      </c>
      <c r="B93" s="9" t="s">
        <v>57</v>
      </c>
      <c r="C93" s="9" t="s">
        <v>51</v>
      </c>
      <c r="D93" s="47">
        <f>IF($C93="PC (13:0/13:0)",('Données brutes POS (Area)'!C93/('Données brutes POS (Area)'!C$88)*50),IF($C93="PE (12:0/12:0)",('Données brutes POS (Area)'!C68/('Données brutes POS (Area)'!C$82)*55)))</f>
        <v>53.686502682716096</v>
      </c>
      <c r="E93" s="47">
        <f>IF($C93="PC (13:0/13:0)",('Données brutes POS (Area)'!D93/('Données brutes POS (Area)'!D$88)*50),IF($C93="PE (12:0/12:0)",('Données brutes POS (Area)'!D68/('Données brutes POS (Area)'!D$82)*55)))</f>
        <v>26.027526612945174</v>
      </c>
      <c r="F93" s="47">
        <f>IF($C93="PC (13:0/13:0)",('Données brutes POS (Area)'!E93/('Données brutes POS (Area)'!E$88)*50),IF($C93="PE (12:0/12:0)",('Données brutes POS (Area)'!E68/('Données brutes POS (Area)'!E$82)*55)))</f>
        <v>45.074821685762807</v>
      </c>
      <c r="G93" s="47">
        <f>IF($C93="PC (13:0/13:0)",('Données brutes POS (Area)'!F93/('Données brutes POS (Area)'!F$88)*50),IF($C93="PE (12:0/12:0)",('Données brutes POS (Area)'!F68/('Données brutes POS (Area)'!F$82)*55)))</f>
        <v>36.284901253738369</v>
      </c>
      <c r="H93" s="47">
        <f>IF($C93="PC (13:0/13:0)",('Données brutes POS (Area)'!G93/('Données brutes POS (Area)'!G$88)*50),IF($C93="PE (12:0/12:0)",('Données brutes POS (Area)'!G68/('Données brutes POS (Area)'!G$82)*55)))</f>
        <v>42.182544839684446</v>
      </c>
      <c r="I93" s="47">
        <f>IF($C93="PC (13:0/13:0)",('Données brutes POS (Area)'!H93/('Données brutes POS (Area)'!H$88)*50),IF($C93="PE (12:0/12:0)",('Données brutes POS (Area)'!H68/('Données brutes POS (Area)'!H$82)*55)))</f>
        <v>48.863656602776096</v>
      </c>
      <c r="J93" s="47">
        <f>IF($C93="PC (13:0/13:0)",('Données brutes POS (Area)'!I93/('Données brutes POS (Area)'!I$88)*50),IF($C93="PE (12:0/12:0)",('Données brutes POS (Area)'!I68/('Données brutes POS (Area)'!I$82)*55)))</f>
        <v>26.275361207655521</v>
      </c>
      <c r="K93" s="47">
        <f>IF($C93="PC (13:0/13:0)",('Données brutes POS (Area)'!J93/('Données brutes POS (Area)'!J$88)*50),IF($C93="PE (12:0/12:0)",('Données brutes POS (Area)'!J68/('Données brutes POS (Area)'!J$82)*55)))</f>
        <v>49.8207765202229</v>
      </c>
      <c r="L93" s="47">
        <f>IF($C93="PC (13:0/13:0)",('Données brutes POS (Area)'!K93/('Données brutes POS (Area)'!K$88)*50),IF($C93="PE (12:0/12:0)",('Données brutes POS (Area)'!K68/('Données brutes POS (Area)'!K$82)*55)))</f>
        <v>24.132314316372671</v>
      </c>
      <c r="M93" s="47">
        <f>IF($C93="PC (13:0/13:0)",('Données brutes POS (Area)'!L93/('Données brutes POS (Area)'!L$88)*50),IF($C93="PE (12:0/12:0)",('Données brutes POS (Area)'!L68/('Données brutes POS (Area)'!L$82)*55)))</f>
        <v>36.478429395457489</v>
      </c>
      <c r="N93" s="47">
        <f>IF($C93="PC (13:0/13:0)",('Données brutes POS (Area)'!M93/('Données brutes POS (Area)'!M$88)*50),IF($C93="PE (12:0/12:0)",('Données brutes POS (Area)'!M68/('Données brutes POS (Area)'!M$82)*55)))</f>
        <v>23.430582498378119</v>
      </c>
      <c r="O93" s="47">
        <f>IF($C93="PC (13:0/13:0)",('Données brutes POS (Area)'!N93/('Données brutes POS (Area)'!N$88)*50),IF($C93="PE (12:0/12:0)",('Données brutes POS (Area)'!N68/('Données brutes POS (Area)'!N$82)*55)))</f>
        <v>37.882657279656442</v>
      </c>
      <c r="P93" s="47">
        <f>IF($C93="PC (13:0/13:0)",('Données brutes POS (Area)'!O93/('Données brutes POS (Area)'!O$88)*50),IF($C93="PE (12:0/12:0)",('Données brutes POS (Area)'!O68/('Données brutes POS (Area)'!O$82)*55)))</f>
        <v>52.500735182669324</v>
      </c>
      <c r="Q93" s="47">
        <f>IF($C93="PC (13:0/13:0)",('Données brutes POS (Area)'!P93/('Données brutes POS (Area)'!P$88)*50),IF($C93="PE (12:0/12:0)",('Données brutes POS (Area)'!P68/('Données brutes POS (Area)'!P$82)*55)))</f>
        <v>20.319442545538028</v>
      </c>
      <c r="R93" s="47">
        <f>IF($C93="PC (13:0/13:0)",('Données brutes POS (Area)'!Q93/('Données brutes POS (Area)'!Q$88)*50),IF($C93="PE (12:0/12:0)",('Données brutes POS (Area)'!Q68/('Données brutes POS (Area)'!Q$82)*55)))</f>
        <v>48.159706552909647</v>
      </c>
      <c r="S93" s="47">
        <f>IF($C93="PC (13:0/13:0)",('Données brutes POS (Area)'!R93/('Données brutes POS (Area)'!R$88)*50),IF($C93="PE (12:0/12:0)",('Données brutes POS (Area)'!R68/('Données brutes POS (Area)'!R$82)*55)))</f>
        <v>18.731699660418137</v>
      </c>
      <c r="T93" s="47">
        <f>IF($C93="PC (13:0/13:0)",('Données brutes POS (Area)'!S93/('Données brutes POS (Area)'!S$88)*50),IF($C93="PE (12:0/12:0)",('Données brutes POS (Area)'!S68/('Données brutes POS (Area)'!S$82)*55)))</f>
        <v>22.148803504679325</v>
      </c>
      <c r="U93" s="47">
        <f>IF($C93="PC (13:0/13:0)",('Données brutes POS (Area)'!T93/('Données brutes POS (Area)'!T$88)*50),IF($C93="PE (12:0/12:0)",('Données brutes POS (Area)'!T68/('Données brutes POS (Area)'!T$82)*55)))</f>
        <v>34.314218414399093</v>
      </c>
      <c r="V93" s="47">
        <f>IF($C93="PC (13:0/13:0)",('Données brutes POS (Area)'!U93/('Données brutes POS (Area)'!U$88)*50),IF($C93="PE (12:0/12:0)",('Données brutes POS (Area)'!U68/('Données brutes POS (Area)'!U$82)*55)))</f>
        <v>12.406276341539892</v>
      </c>
      <c r="W93" s="47">
        <f>IF($C93="PC (13:0/13:0)",('Données brutes POS (Area)'!V93/('Données brutes POS (Area)'!V$88)*50),IF($C93="PE (12:0/12:0)",('Données brutes POS (Area)'!V68/('Données brutes POS (Area)'!V$82)*55)))</f>
        <v>42.726970795387906</v>
      </c>
      <c r="X93" s="47">
        <f>IF($C93="PC (13:0/13:0)",('Données brutes POS (Area)'!W93/('Données brutes POS (Area)'!W$88)*50),IF($C93="PE (12:0/12:0)",('Données brutes POS (Area)'!W68/('Données brutes POS (Area)'!W$82)*55)))</f>
        <v>41.393956958390163</v>
      </c>
      <c r="Y93" s="47">
        <f>IF($C93="PC (13:0/13:0)",('Données brutes POS (Area)'!X93/('Données brutes POS (Area)'!X$88)*50),IF($C93="PE (12:0/12:0)",('Données brutes POS (Area)'!X68/('Données brutes POS (Area)'!X$82)*55)))</f>
        <v>18.382829197620364</v>
      </c>
      <c r="Z93" s="47">
        <f>IF($C93="PC (13:0/13:0)",('Données brutes POS (Area)'!Y93/('Données brutes POS (Area)'!Y$88)*50),IF($C93="PE (12:0/12:0)",('Données brutes POS (Area)'!Y68/('Données brutes POS (Area)'!Y$82)*55)))</f>
        <v>24.168211584953109</v>
      </c>
      <c r="AA93" s="47">
        <f>IF($C93="PC (13:0/13:0)",('Données brutes POS (Area)'!Z93/('Données brutes POS (Area)'!Z$88)*50),IF($C93="PE (12:0/12:0)",('Données brutes POS (Area)'!Z68/('Données brutes POS (Area)'!Z$82)*55)))</f>
        <v>19.530426039388765</v>
      </c>
      <c r="AB93" s="47">
        <f>IF($C93="PC (13:0/13:0)",('Données brutes POS (Area)'!AA93/('Données brutes POS (Area)'!AA$88)*50),IF($C93="PE (12:0/12:0)",('Données brutes POS (Area)'!AA68/('Données brutes POS (Area)'!AA$82)*55)))</f>
        <v>41.983468864438585</v>
      </c>
      <c r="AC93" s="47">
        <f>IF($C93="PC (13:0/13:0)",('Données brutes POS (Area)'!AB93/('Données brutes POS (Area)'!AB$88)*50),IF($C93="PE (12:0/12:0)",('Données brutes POS (Area)'!AB68/('Données brutes POS (Area)'!AB$82)*55)))</f>
        <v>76.526337972730559</v>
      </c>
      <c r="AD93" s="47">
        <f>IF($C93="PC (13:0/13:0)",('Données brutes POS (Area)'!AC93/('Données brutes POS (Area)'!AC$88)*50),IF($C93="PE (12:0/12:0)",('Données brutes POS (Area)'!AC68/('Données brutes POS (Area)'!AC$82)*55)))</f>
        <v>22.197336302226937</v>
      </c>
      <c r="AE93" s="47">
        <f>IF($C93="PC (13:0/13:0)",('Données brutes POS (Area)'!AD93/('Données brutes POS (Area)'!AD$88)*50),IF($C93="PE (12:0/12:0)",('Données brutes POS (Area)'!AD68/('Données brutes POS (Area)'!AD$82)*55)))</f>
        <v>34.192467057282613</v>
      </c>
      <c r="AF93" s="47">
        <f>IF($C93="PC (13:0/13:0)",('Données brutes POS (Area)'!AE93/('Données brutes POS (Area)'!AE$88)*50),IF($C93="PE (12:0/12:0)",('Données brutes POS (Area)'!AE68/('Données brutes POS (Area)'!AE$82)*55)))</f>
        <v>67.649977121051165</v>
      </c>
      <c r="AG93" s="47">
        <f>IF($C93="PC (13:0/13:0)",('Données brutes POS (Area)'!AF93/('Données brutes POS (Area)'!AF$88)*50),IF($C93="PE (12:0/12:0)",('Données brutes POS (Area)'!AF68/('Données brutes POS (Area)'!AF$82)*55)))</f>
        <v>28.595675266290577</v>
      </c>
      <c r="AH93" s="47">
        <f>IF($C93="PC (13:0/13:0)",('Données brutes POS (Area)'!AG93/('Données brutes POS (Area)'!AG$88)*50),IF($C93="PE (12:0/12:0)",('Données brutes POS (Area)'!AG68/('Données brutes POS (Area)'!AG$82)*55)))</f>
        <v>20.949485504184228</v>
      </c>
      <c r="AI93" s="47">
        <f>IF($C93="PC (13:0/13:0)",('Données brutes POS (Area)'!AH93/('Données brutes POS (Area)'!AH$88)*50),IF($C93="PE (12:0/12:0)",('Données brutes POS (Area)'!AH68/('Données brutes POS (Area)'!AH$82)*55)))</f>
        <v>73.240628831772213</v>
      </c>
      <c r="AJ93" s="47">
        <f>IF($C93="PC (13:0/13:0)",('Données brutes POS (Area)'!AI93/('Données brutes POS (Area)'!AI$88)*50),IF($C93="PE (12:0/12:0)",('Données brutes POS (Area)'!AI68/('Données brutes POS (Area)'!AI$82)*55)))</f>
        <v>31.07501687287154</v>
      </c>
      <c r="AK93" s="47">
        <f>IF($C93="PC (13:0/13:0)",('Données brutes POS (Area)'!AJ93/('Données brutes POS (Area)'!AJ$88)*50),IF($C93="PE (12:0/12:0)",('Données brutes POS (Area)'!AJ68/('Données brutes POS (Area)'!AJ$82)*55)))</f>
        <v>16.027209733743756</v>
      </c>
      <c r="AL93" s="47">
        <f>IF($C93="PC (13:0/13:0)",('Données brutes POS (Area)'!AK93/('Données brutes POS (Area)'!AK$88)*50),IF($C93="PE (12:0/12:0)",('Données brutes POS (Area)'!AK68/('Données brutes POS (Area)'!AK$82)*55)))</f>
        <v>11.107773971709713</v>
      </c>
      <c r="AM93" s="47">
        <f>IF($C93="PC (13:0/13:0)",('Données brutes POS (Area)'!AL93/('Données brutes POS (Area)'!AL$88)*50),IF($C93="PE (12:0/12:0)",('Données brutes POS (Area)'!AL68/('Données brutes POS (Area)'!AL$82)*55)))</f>
        <v>80.754241443360414</v>
      </c>
      <c r="AN93" s="47">
        <f>IF($C93="PC (13:0/13:0)",('Données brutes POS (Area)'!AM93/('Données brutes POS (Area)'!AM$88)*50),IF($C93="PE (12:0/12:0)",('Données brutes POS (Area)'!AM68/('Données brutes POS (Area)'!AM$82)*55)))</f>
        <v>36.307584574883322</v>
      </c>
      <c r="AO93" s="47">
        <f>IF($C93="PC (13:0/13:0)",('Données brutes POS (Area)'!AN93/('Données brutes POS (Area)'!AN$88)*50),IF($C93="PE (12:0/12:0)",('Données brutes POS (Area)'!AN68/('Données brutes POS (Area)'!AN$82)*55)))</f>
        <v>48.710913406603531</v>
      </c>
      <c r="AP93" s="47">
        <f>IF($C93="PC (13:0/13:0)",('Données brutes POS (Area)'!AO93/('Données brutes POS (Area)'!AO$88)*50),IF($C93="PE (12:0/12:0)",('Données brutes POS (Area)'!AO68/('Données brutes POS (Area)'!AO$82)*55)))</f>
        <v>92.298601590439986</v>
      </c>
      <c r="AQ93" s="47">
        <f>IF($C93="PC (13:0/13:0)",('Données brutes POS (Area)'!AP93/('Données brutes POS (Area)'!AP$88)*50),IF($C93="PE (12:0/12:0)",('Données brutes POS (Area)'!AP68/('Données brutes POS (Area)'!AP$82)*55)))</f>
        <v>102.42933520019399</v>
      </c>
      <c r="AR93" s="47">
        <f>IF($C93="PC (13:0/13:0)",('Données brutes POS (Area)'!AQ93/('Données brutes POS (Area)'!AQ$88)*50),IF($C93="PE (12:0/12:0)",('Données brutes POS (Area)'!AQ68/('Données brutes POS (Area)'!AQ$82)*55)))</f>
        <v>114.05368063610139</v>
      </c>
      <c r="AS93" s="47">
        <f>IF($C93="PC (13:0/13:0)",('Données brutes POS (Area)'!AR93/('Données brutes POS (Area)'!AR$88)*50),IF($C93="PE (12:0/12:0)",('Données brutes POS (Area)'!AR68/('Données brutes POS (Area)'!AR$82)*55)))</f>
        <v>73.621829563137908</v>
      </c>
      <c r="AT93" s="47">
        <f>IF($C93="PC (13:0/13:0)",('Données brutes POS (Area)'!AS93/('Données brutes POS (Area)'!AS$88)*50),IF($C93="PE (12:0/12:0)",('Données brutes POS (Area)'!AS68/('Données brutes POS (Area)'!AS$82)*55)))</f>
        <v>40.131089381290003</v>
      </c>
      <c r="AU93" s="47">
        <f>IF($C93="PC (13:0/13:0)",('Données brutes POS (Area)'!AT93/('Données brutes POS (Area)'!AT$88)*50),IF($C93="PE (12:0/12:0)",('Données brutes POS (Area)'!AT68/('Données brutes POS (Area)'!AT$82)*55)))</f>
        <v>52.360957302184872</v>
      </c>
      <c r="AV93" s="47">
        <f>IF($C93="PC (13:0/13:0)",('Données brutes POS (Area)'!AU93/('Données brutes POS (Area)'!AU$88)*50),IF($C93="PE (12:0/12:0)",('Données brutes POS (Area)'!AU68/('Données brutes POS (Area)'!AU$82)*55)))</f>
        <v>61.643571886120476</v>
      </c>
      <c r="AW93" s="47">
        <f>IF($C93="PC (13:0/13:0)",('Données brutes POS (Area)'!AV93/('Données brutes POS (Area)'!AV$88)*50),IF($C93="PE (12:0/12:0)",('Données brutes POS (Area)'!AV68/('Données brutes POS (Area)'!AV$82)*55)))</f>
        <v>46.523738887854741</v>
      </c>
      <c r="AX93" s="47">
        <f>IF($C93="PC (13:0/13:0)",('Données brutes POS (Area)'!AW93/('Données brutes POS (Area)'!AW$88)*50),IF($C93="PE (12:0/12:0)",('Données brutes POS (Area)'!AW68/('Données brutes POS (Area)'!AW$82)*55)))</f>
        <v>36.92421599166979</v>
      </c>
      <c r="AY93" s="47">
        <f>IF($C93="PC (13:0/13:0)",('Données brutes POS (Area)'!AX93/('Données brutes POS (Area)'!AX$88)*50),IF($C93="PE (12:0/12:0)",('Données brutes POS (Area)'!AX68/('Données brutes POS (Area)'!AX$82)*55)))</f>
        <v>55.67563052817237</v>
      </c>
      <c r="AZ93" s="47">
        <f>IF($C93="PC (13:0/13:0)",('Données brutes POS (Area)'!AY93/('Données brutes POS (Area)'!AY$88)*50),IF($C93="PE (12:0/12:0)",('Données brutes POS (Area)'!AY68/('Données brutes POS (Area)'!AY$82)*55)))</f>
        <v>79.543194068434133</v>
      </c>
      <c r="BA93" s="47">
        <f>IF($C93="PC (13:0/13:0)",('Données brutes POS (Area)'!AZ93/('Données brutes POS (Area)'!AZ$88)*50),IF($C93="PE (12:0/12:0)",('Données brutes POS (Area)'!AZ68/('Données brutes POS (Area)'!AZ$82)*55)))</f>
        <v>48.138648757082485</v>
      </c>
      <c r="BB93" s="47">
        <f>IF($C93="PC (13:0/13:0)",('Données brutes POS (Area)'!BA93/('Données brutes POS (Area)'!BA$88)*50),IF($C93="PE (12:0/12:0)",('Données brutes POS (Area)'!BA68/('Données brutes POS (Area)'!BA$82)*55)))</f>
        <v>82.526585893070816</v>
      </c>
      <c r="BC93" s="47">
        <f>IF($C93="PC (13:0/13:0)",('Données brutes POS (Area)'!BB93/('Données brutes POS (Area)'!BB$88)*50),IF($C93="PE (12:0/12:0)",('Données brutes POS (Area)'!BB68/('Données brutes POS (Area)'!BB$82)*55)))</f>
        <v>62.042783442034491</v>
      </c>
      <c r="BD93" s="47">
        <f>IF($C93="PC (13:0/13:0)",('Données brutes POS (Area)'!BC93/('Données brutes POS (Area)'!BC$88)*50),IF($C93="PE (12:0/12:0)",('Données brutes POS (Area)'!BC68/('Données brutes POS (Area)'!BC$82)*55)))</f>
        <v>73.865890086512252</v>
      </c>
      <c r="BE93" s="47">
        <f>IF($C93="PC (13:0/13:0)",('Données brutes POS (Area)'!BD93/('Données brutes POS (Area)'!BD$88)*50),IF($C93="PE (12:0/12:0)",('Données brutes POS (Area)'!BD68/('Données brutes POS (Area)'!BD$82)*55)))</f>
        <v>37.479783551776883</v>
      </c>
      <c r="BF93" s="47">
        <f>IF($C93="PC (13:0/13:0)",('Données brutes POS (Area)'!BE93/('Données brutes POS (Area)'!BE$88)*50),IF($C93="PE (12:0/12:0)",('Données brutes POS (Area)'!BE68/('Données brutes POS (Area)'!BE$82)*55)))</f>
        <v>21.618056938683583</v>
      </c>
      <c r="BG93" s="47">
        <f>IF($C93="PC (13:0/13:0)",('Données brutes POS (Area)'!BF93/('Données brutes POS (Area)'!BF$88)*50),IF($C93="PE (12:0/12:0)",('Données brutes POS (Area)'!BF68/('Données brutes POS (Area)'!BF$82)*55)))</f>
        <v>20.055554356890106</v>
      </c>
      <c r="BH93" s="47">
        <f>IF($C93="PC (13:0/13:0)",('Données brutes POS (Area)'!BG93/('Données brutes POS (Area)'!BG$88)*50),IF($C93="PE (12:0/12:0)",('Données brutes POS (Area)'!BG68/('Données brutes POS (Area)'!BG$82)*55)))</f>
        <v>39.628533725437038</v>
      </c>
      <c r="BI93" s="47">
        <f>IF($C93="PC (13:0/13:0)",('Données brutes POS (Area)'!BH93/('Données brutes POS (Area)'!BH$88)*50),IF($C93="PE (12:0/12:0)",('Données brutes POS (Area)'!BH68/('Données brutes POS (Area)'!BH$82)*55)))</f>
        <v>27.084191521105126</v>
      </c>
      <c r="BJ93" s="47">
        <f>IF($C93="PC (13:0/13:0)",('Données brutes POS (Area)'!BI93/('Données brutes POS (Area)'!BI$88)*50),IF($C93="PE (12:0/12:0)",('Données brutes POS (Area)'!BI68/('Données brutes POS (Area)'!BI$82)*55)))</f>
        <v>41.815904053309524</v>
      </c>
      <c r="BK93" s="47">
        <f>IF($C93="PC (13:0/13:0)",('Données brutes POS (Area)'!BJ93/('Données brutes POS (Area)'!BJ$88)*50),IF($C93="PE (12:0/12:0)",('Données brutes POS (Area)'!BJ68/('Données brutes POS (Area)'!BJ$82)*55)))</f>
        <v>46.478376710029991</v>
      </c>
      <c r="BL93" s="47">
        <f>IF($C93="PC (13:0/13:0)",('Données brutes POS (Area)'!BK93/('Données brutes POS (Area)'!BK$88)*50),IF($C93="PE (12:0/12:0)",('Données brutes POS (Area)'!BK68/('Données brutes POS (Area)'!BK$82)*55)))</f>
        <v>77.454925995414655</v>
      </c>
      <c r="BM93" s="47">
        <f>IF($C93="PC (13:0/13:0)",('Données brutes POS (Area)'!BL93/('Données brutes POS (Area)'!BL$88)*50),IF($C93="PE (12:0/12:0)",('Données brutes POS (Area)'!BL68/('Données brutes POS (Area)'!BL$82)*55)))</f>
        <v>23.840153922064719</v>
      </c>
      <c r="BN93" s="47">
        <f>IF($C93="PC (13:0/13:0)",('Données brutes POS (Area)'!BM93/('Données brutes POS (Area)'!BM$88)*50),IF($C93="PE (12:0/12:0)",('Données brutes POS (Area)'!BM68/('Données brutes POS (Area)'!BM$82)*55)))</f>
        <v>111.63616859363654</v>
      </c>
      <c r="BO93" s="47">
        <f>IF($C93="PC (13:0/13:0)",('Données brutes POS (Area)'!BN93/('Données brutes POS (Area)'!BN$88)*50),IF($C93="PE (12:0/12:0)",('Données brutes POS (Area)'!BN68/('Données brutes POS (Area)'!BN$82)*55)))</f>
        <v>60.889071249107687</v>
      </c>
      <c r="BP93" s="47">
        <f>IF($C93="PC (13:0/13:0)",('Données brutes POS (Area)'!BO93/('Données brutes POS (Area)'!BO$88)*50),IF($C93="PE (12:0/12:0)",('Données brutes POS (Area)'!BO68/('Données brutes POS (Area)'!BO$82)*55)))</f>
        <v>37.227744224620636</v>
      </c>
      <c r="BQ93" s="47">
        <f>IF($C93="PC (13:0/13:0)",('Données brutes POS (Area)'!BP93/('Données brutes POS (Area)'!BP$88)*50),IF($C93="PE (12:0/12:0)",('Données brutes POS (Area)'!BP68/('Données brutes POS (Area)'!BP$82)*55)))</f>
        <v>14.869019917843801</v>
      </c>
    </row>
    <row r="94" spans="1:69" x14ac:dyDescent="0.25">
      <c r="A94" s="16" t="s">
        <v>52</v>
      </c>
      <c r="B94" s="16" t="s">
        <v>58</v>
      </c>
      <c r="C94" s="16" t="s">
        <v>51</v>
      </c>
      <c r="D94" s="50">
        <f>IF($C94="PC (13:0/13:0)",('Données brutes POS (Area)'!C94/('Données brutes POS (Area)'!C$88)*50),IF($C94="PE (12:0/12:0)",('Données brutes POS (Area)'!C69/('Données brutes POS (Area)'!C$82)*55)))</f>
        <v>519.60247986783997</v>
      </c>
      <c r="E94" s="50">
        <f>IF($C94="PC (13:0/13:0)",('Données brutes POS (Area)'!D94/('Données brutes POS (Area)'!D$88)*50),IF($C94="PE (12:0/12:0)",('Données brutes POS (Area)'!D69/('Données brutes POS (Area)'!D$82)*55)))</f>
        <v>225.434118340617</v>
      </c>
      <c r="F94" s="50">
        <f>IF($C94="PC (13:0/13:0)",('Données brutes POS (Area)'!E94/('Données brutes POS (Area)'!E$88)*50),IF($C94="PE (12:0/12:0)",('Données brutes POS (Area)'!E69/('Données brutes POS (Area)'!E$82)*55)))</f>
        <v>436.82051957264775</v>
      </c>
      <c r="G94" s="50">
        <f>IF($C94="PC (13:0/13:0)",('Données brutes POS (Area)'!F94/('Données brutes POS (Area)'!F$88)*50),IF($C94="PE (12:0/12:0)",('Données brutes POS (Area)'!F69/('Données brutes POS (Area)'!F$82)*55)))</f>
        <v>359.61193906065449</v>
      </c>
      <c r="H94" s="50">
        <f>IF($C94="PC (13:0/13:0)",('Données brutes POS (Area)'!G94/('Données brutes POS (Area)'!G$88)*50),IF($C94="PE (12:0/12:0)",('Données brutes POS (Area)'!G69/('Données brutes POS (Area)'!G$82)*55)))</f>
        <v>421.4512637916423</v>
      </c>
      <c r="I94" s="50">
        <f>IF($C94="PC (13:0/13:0)",('Données brutes POS (Area)'!H94/('Données brutes POS (Area)'!H$88)*50),IF($C94="PE (12:0/12:0)",('Données brutes POS (Area)'!H69/('Données brutes POS (Area)'!H$82)*55)))</f>
        <v>453.63046813186611</v>
      </c>
      <c r="J94" s="50">
        <f>IF($C94="PC (13:0/13:0)",('Données brutes POS (Area)'!I94/('Données brutes POS (Area)'!I$88)*50),IF($C94="PE (12:0/12:0)",('Données brutes POS (Area)'!I69/('Données brutes POS (Area)'!I$82)*55)))</f>
        <v>257.94208180764969</v>
      </c>
      <c r="K94" s="50">
        <f>IF($C94="PC (13:0/13:0)",('Données brutes POS (Area)'!J94/('Données brutes POS (Area)'!J$88)*50),IF($C94="PE (12:0/12:0)",('Données brutes POS (Area)'!J69/('Données brutes POS (Area)'!J$82)*55)))</f>
        <v>510.57165361415883</v>
      </c>
      <c r="L94" s="50">
        <f>IF($C94="PC (13:0/13:0)",('Données brutes POS (Area)'!K94/('Données brutes POS (Area)'!K$88)*50),IF($C94="PE (12:0/12:0)",('Données brutes POS (Area)'!K69/('Données brutes POS (Area)'!K$82)*55)))</f>
        <v>231.32895652254194</v>
      </c>
      <c r="M94" s="50">
        <f>IF($C94="PC (13:0/13:0)",('Données brutes POS (Area)'!L94/('Données brutes POS (Area)'!L$88)*50),IF($C94="PE (12:0/12:0)",('Données brutes POS (Area)'!L69/('Données brutes POS (Area)'!L$82)*55)))</f>
        <v>347.97353441852567</v>
      </c>
      <c r="N94" s="50">
        <f>IF($C94="PC (13:0/13:0)",('Données brutes POS (Area)'!M94/('Données brutes POS (Area)'!M$88)*50),IF($C94="PE (12:0/12:0)",('Données brutes POS (Area)'!M69/('Données brutes POS (Area)'!M$82)*55)))</f>
        <v>204.85543418630766</v>
      </c>
      <c r="O94" s="50">
        <f>IF($C94="PC (13:0/13:0)",('Données brutes POS (Area)'!N94/('Données brutes POS (Area)'!N$88)*50),IF($C94="PE (12:0/12:0)",('Données brutes POS (Area)'!N69/('Données brutes POS (Area)'!N$82)*55)))</f>
        <v>342.85951241698388</v>
      </c>
      <c r="P94" s="50">
        <f>IF($C94="PC (13:0/13:0)",('Données brutes POS (Area)'!O94/('Données brutes POS (Area)'!O$88)*50),IF($C94="PE (12:0/12:0)",('Données brutes POS (Area)'!O69/('Données brutes POS (Area)'!O$82)*55)))</f>
        <v>489.46739929999819</v>
      </c>
      <c r="Q94" s="50">
        <f>IF($C94="PC (13:0/13:0)",('Données brutes POS (Area)'!P94/('Données brutes POS (Area)'!P$88)*50),IF($C94="PE (12:0/12:0)",('Données brutes POS (Area)'!P69/('Données brutes POS (Area)'!P$82)*55)))</f>
        <v>166.68582606573608</v>
      </c>
      <c r="R94" s="50">
        <f>IF($C94="PC (13:0/13:0)",('Données brutes POS (Area)'!Q94/('Données brutes POS (Area)'!Q$88)*50),IF($C94="PE (12:0/12:0)",('Données brutes POS (Area)'!Q69/('Données brutes POS (Area)'!Q$82)*55)))</f>
        <v>458.08974248341985</v>
      </c>
      <c r="S94" s="50">
        <f>IF($C94="PC (13:0/13:0)",('Données brutes POS (Area)'!R94/('Données brutes POS (Area)'!R$88)*50),IF($C94="PE (12:0/12:0)",('Données brutes POS (Area)'!R69/('Données brutes POS (Area)'!R$82)*55)))</f>
        <v>197.38321848450593</v>
      </c>
      <c r="T94" s="50">
        <f>IF($C94="PC (13:0/13:0)",('Données brutes POS (Area)'!S94/('Données brutes POS (Area)'!S$88)*50),IF($C94="PE (12:0/12:0)",('Données brutes POS (Area)'!S69/('Données brutes POS (Area)'!S$82)*55)))</f>
        <v>230.65209001580928</v>
      </c>
      <c r="U94" s="50">
        <f>IF($C94="PC (13:0/13:0)",('Données brutes POS (Area)'!T94/('Données brutes POS (Area)'!T$88)*50),IF($C94="PE (12:0/12:0)",('Données brutes POS (Area)'!T69/('Données brutes POS (Area)'!T$82)*55)))</f>
        <v>278.7722883229228</v>
      </c>
      <c r="V94" s="50">
        <f>IF($C94="PC (13:0/13:0)",('Données brutes POS (Area)'!U94/('Données brutes POS (Area)'!U$88)*50),IF($C94="PE (12:0/12:0)",('Données brutes POS (Area)'!U69/('Données brutes POS (Area)'!U$82)*55)))</f>
        <v>324.07394192336938</v>
      </c>
      <c r="W94" s="50">
        <f>IF($C94="PC (13:0/13:0)",('Données brutes POS (Area)'!V94/('Données brutes POS (Area)'!V$88)*50),IF($C94="PE (12:0/12:0)",('Données brutes POS (Area)'!V69/('Données brutes POS (Area)'!V$82)*55)))</f>
        <v>387.33298608319808</v>
      </c>
      <c r="X94" s="50">
        <f>IF($C94="PC (13:0/13:0)",('Données brutes POS (Area)'!W94/('Données brutes POS (Area)'!W$88)*50),IF($C94="PE (12:0/12:0)",('Données brutes POS (Area)'!W69/('Données brutes POS (Area)'!W$82)*55)))</f>
        <v>492.47790330402597</v>
      </c>
      <c r="Y94" s="50">
        <f>IF($C94="PC (13:0/13:0)",('Données brutes POS (Area)'!X94/('Données brutes POS (Area)'!X$88)*50),IF($C94="PE (12:0/12:0)",('Données brutes POS (Area)'!X69/('Données brutes POS (Area)'!X$82)*55)))</f>
        <v>180.51114548491668</v>
      </c>
      <c r="Z94" s="50">
        <f>IF($C94="PC (13:0/13:0)",('Données brutes POS (Area)'!Y94/('Données brutes POS (Area)'!Y$88)*50),IF($C94="PE (12:0/12:0)",('Données brutes POS (Area)'!Y69/('Données brutes POS (Area)'!Y$82)*55)))</f>
        <v>263.09905459605471</v>
      </c>
      <c r="AA94" s="50">
        <f>IF($C94="PC (13:0/13:0)",('Données brutes POS (Area)'!Z94/('Données brutes POS (Area)'!Z$88)*50),IF($C94="PE (12:0/12:0)",('Données brutes POS (Area)'!Z69/('Données brutes POS (Area)'!Z$82)*55)))</f>
        <v>203.52397506468566</v>
      </c>
      <c r="AB94" s="50">
        <f>IF($C94="PC (13:0/13:0)",('Données brutes POS (Area)'!AA94/('Données brutes POS (Area)'!AA$88)*50),IF($C94="PE (12:0/12:0)",('Données brutes POS (Area)'!AA69/('Données brutes POS (Area)'!AA$82)*55)))</f>
        <v>438.38954418464778</v>
      </c>
      <c r="AC94" s="50">
        <f>IF($C94="PC (13:0/13:0)",('Données brutes POS (Area)'!AB94/('Données brutes POS (Area)'!AB$88)*50),IF($C94="PE (12:0/12:0)",('Données brutes POS (Area)'!AB69/('Données brutes POS (Area)'!AB$82)*55)))</f>
        <v>690.22527712689612</v>
      </c>
      <c r="AD94" s="50">
        <f>IF($C94="PC (13:0/13:0)",('Données brutes POS (Area)'!AC94/('Données brutes POS (Area)'!AC$88)*50),IF($C94="PE (12:0/12:0)",('Données brutes POS (Area)'!AC69/('Données brutes POS (Area)'!AC$82)*55)))</f>
        <v>213.79263400491163</v>
      </c>
      <c r="AE94" s="50">
        <f>IF($C94="PC (13:0/13:0)",('Données brutes POS (Area)'!AD94/('Données brutes POS (Area)'!AD$88)*50),IF($C94="PE (12:0/12:0)",('Données brutes POS (Area)'!AD69/('Données brutes POS (Area)'!AD$82)*55)))</f>
        <v>327.60376522752051</v>
      </c>
      <c r="AF94" s="50">
        <f>IF($C94="PC (13:0/13:0)",('Données brutes POS (Area)'!AE94/('Données brutes POS (Area)'!AE$88)*50),IF($C94="PE (12:0/12:0)",('Données brutes POS (Area)'!AE69/('Données brutes POS (Area)'!AE$82)*55)))</f>
        <v>621.94119083197586</v>
      </c>
      <c r="AG94" s="50">
        <f>IF($C94="PC (13:0/13:0)",('Données brutes POS (Area)'!AF94/('Données brutes POS (Area)'!AF$88)*50),IF($C94="PE (12:0/12:0)",('Données brutes POS (Area)'!AF69/('Données brutes POS (Area)'!AF$82)*55)))</f>
        <v>275.66261930885821</v>
      </c>
      <c r="AH94" s="50">
        <f>IF($C94="PC (13:0/13:0)",('Données brutes POS (Area)'!AG94/('Données brutes POS (Area)'!AG$88)*50),IF($C94="PE (12:0/12:0)",('Données brutes POS (Area)'!AG69/('Données brutes POS (Area)'!AG$82)*55)))</f>
        <v>200.62849212454807</v>
      </c>
      <c r="AI94" s="50">
        <f>IF($C94="PC (13:0/13:0)",('Données brutes POS (Area)'!AH94/('Données brutes POS (Area)'!AH$88)*50),IF($C94="PE (12:0/12:0)",('Données brutes POS (Area)'!AH69/('Données brutes POS (Area)'!AH$82)*55)))</f>
        <v>654.41846184583198</v>
      </c>
      <c r="AJ94" s="50">
        <f>IF($C94="PC (13:0/13:0)",('Données brutes POS (Area)'!AI94/('Données brutes POS (Area)'!AI$88)*50),IF($C94="PE (12:0/12:0)",('Données brutes POS (Area)'!AI69/('Données brutes POS (Area)'!AI$82)*55)))</f>
        <v>284.7130936871024</v>
      </c>
      <c r="AK94" s="50">
        <f>IF($C94="PC (13:0/13:0)",('Données brutes POS (Area)'!AJ94/('Données brutes POS (Area)'!AJ$88)*50),IF($C94="PE (12:0/12:0)",('Données brutes POS (Area)'!AJ69/('Données brutes POS (Area)'!AJ$82)*55)))</f>
        <v>174.6187689312228</v>
      </c>
      <c r="AL94" s="50">
        <f>IF($C94="PC (13:0/13:0)",('Données brutes POS (Area)'!AK94/('Données brutes POS (Area)'!AK$88)*50),IF($C94="PE (12:0/12:0)",('Données brutes POS (Area)'!AK69/('Données brutes POS (Area)'!AK$82)*55)))</f>
        <v>58.440102535781634</v>
      </c>
      <c r="AM94" s="50">
        <f>IF($C94="PC (13:0/13:0)",('Données brutes POS (Area)'!AL94/('Données brutes POS (Area)'!AL$88)*50),IF($C94="PE (12:0/12:0)",('Données brutes POS (Area)'!AL69/('Données brutes POS (Area)'!AL$82)*55)))</f>
        <v>759.26740931744507</v>
      </c>
      <c r="AN94" s="50">
        <f>IF($C94="PC (13:0/13:0)",('Données brutes POS (Area)'!AM94/('Données brutes POS (Area)'!AM$88)*50),IF($C94="PE (12:0/12:0)",('Données brutes POS (Area)'!AM69/('Données brutes POS (Area)'!AM$82)*55)))</f>
        <v>375.39693120131602</v>
      </c>
      <c r="AO94" s="50">
        <f>IF($C94="PC (13:0/13:0)",('Données brutes POS (Area)'!AN94/('Données brutes POS (Area)'!AN$88)*50),IF($C94="PE (12:0/12:0)",('Données brutes POS (Area)'!AN69/('Données brutes POS (Area)'!AN$82)*55)))</f>
        <v>426.26980291861685</v>
      </c>
      <c r="AP94" s="50">
        <f>IF($C94="PC (13:0/13:0)",('Données brutes POS (Area)'!AO94/('Données brutes POS (Area)'!AO$88)*50),IF($C94="PE (12:0/12:0)",('Données brutes POS (Area)'!AO69/('Données brutes POS (Area)'!AO$82)*55)))</f>
        <v>913.04070727441149</v>
      </c>
      <c r="AQ94" s="50">
        <f>IF($C94="PC (13:0/13:0)",('Données brutes POS (Area)'!AP94/('Données brutes POS (Area)'!AP$88)*50),IF($C94="PE (12:0/12:0)",('Données brutes POS (Area)'!AP69/('Données brutes POS (Area)'!AP$82)*55)))</f>
        <v>907.52112753304993</v>
      </c>
      <c r="AR94" s="50">
        <f>IF($C94="PC (13:0/13:0)",('Données brutes POS (Area)'!AQ94/('Données brutes POS (Area)'!AQ$88)*50),IF($C94="PE (12:0/12:0)",('Données brutes POS (Area)'!AQ69/('Données brutes POS (Area)'!AQ$82)*55)))</f>
        <v>1011.9759064002393</v>
      </c>
      <c r="AS94" s="50">
        <f>IF($C94="PC (13:0/13:0)",('Données brutes POS (Area)'!AR94/('Données brutes POS (Area)'!AR$88)*50),IF($C94="PE (12:0/12:0)",('Données brutes POS (Area)'!AR69/('Données brutes POS (Area)'!AR$82)*55)))</f>
        <v>847.28769170041892</v>
      </c>
      <c r="AT94" s="50">
        <f>IF($C94="PC (13:0/13:0)",('Données brutes POS (Area)'!AS94/('Données brutes POS (Area)'!AS$88)*50),IF($C94="PE (12:0/12:0)",('Données brutes POS (Area)'!AS69/('Données brutes POS (Area)'!AS$82)*55)))</f>
        <v>419.11059685788621</v>
      </c>
      <c r="AU94" s="50">
        <f>IF($C94="PC (13:0/13:0)",('Données brutes POS (Area)'!AT94/('Données brutes POS (Area)'!AT$88)*50),IF($C94="PE (12:0/12:0)",('Données brutes POS (Area)'!AT69/('Données brutes POS (Area)'!AT$82)*55)))</f>
        <v>461.92701120895572</v>
      </c>
      <c r="AV94" s="50">
        <f>IF($C94="PC (13:0/13:0)",('Données brutes POS (Area)'!AU94/('Données brutes POS (Area)'!AU$88)*50),IF($C94="PE (12:0/12:0)",('Données brutes POS (Area)'!AU69/('Données brutes POS (Area)'!AU$82)*55)))</f>
        <v>586.41793156585186</v>
      </c>
      <c r="AW94" s="50">
        <f>IF($C94="PC (13:0/13:0)",('Données brutes POS (Area)'!AV94/('Données brutes POS (Area)'!AV$88)*50),IF($C94="PE (12:0/12:0)",('Données brutes POS (Area)'!AV69/('Données brutes POS (Area)'!AV$82)*55)))</f>
        <v>418.9003157816299</v>
      </c>
      <c r="AX94" s="50">
        <f>IF($C94="PC (13:0/13:0)",('Données brutes POS (Area)'!AW94/('Données brutes POS (Area)'!AW$88)*50),IF($C94="PE (12:0/12:0)",('Données brutes POS (Area)'!AW69/('Données brutes POS (Area)'!AW$82)*55)))</f>
        <v>324.968800201438</v>
      </c>
      <c r="AY94" s="50">
        <f>IF($C94="PC (13:0/13:0)",('Données brutes POS (Area)'!AX94/('Données brutes POS (Area)'!AX$88)*50),IF($C94="PE (12:0/12:0)",('Données brutes POS (Area)'!AX69/('Données brutes POS (Area)'!AX$82)*55)))</f>
        <v>522.45534069182554</v>
      </c>
      <c r="AZ94" s="50">
        <f>IF($C94="PC (13:0/13:0)",('Données brutes POS (Area)'!AY94/('Données brutes POS (Area)'!AY$88)*50),IF($C94="PE (12:0/12:0)",('Données brutes POS (Area)'!AY69/('Données brutes POS (Area)'!AY$82)*55)))</f>
        <v>757.78494555405075</v>
      </c>
      <c r="BA94" s="50">
        <f>IF($C94="PC (13:0/13:0)",('Données brutes POS (Area)'!AZ94/('Données brutes POS (Area)'!AZ$88)*50),IF($C94="PE (12:0/12:0)",('Données brutes POS (Area)'!AZ69/('Données brutes POS (Area)'!AZ$82)*55)))</f>
        <v>478.23069339161668</v>
      </c>
      <c r="BB94" s="50">
        <f>IF($C94="PC (13:0/13:0)",('Données brutes POS (Area)'!BA94/('Données brutes POS (Area)'!BA$88)*50),IF($C94="PE (12:0/12:0)",('Données brutes POS (Area)'!BA69/('Données brutes POS (Area)'!BA$82)*55)))</f>
        <v>846.87907428101778</v>
      </c>
      <c r="BC94" s="50">
        <f>IF($C94="PC (13:0/13:0)",('Données brutes POS (Area)'!BB94/('Données brutes POS (Area)'!BB$88)*50),IF($C94="PE (12:0/12:0)",('Données brutes POS (Area)'!BB69/('Données brutes POS (Area)'!BB$82)*55)))</f>
        <v>569.51049072307671</v>
      </c>
      <c r="BD94" s="50">
        <f>IF($C94="PC (13:0/13:0)",('Données brutes POS (Area)'!BC94/('Données brutes POS (Area)'!BC$88)*50),IF($C94="PE (12:0/12:0)",('Données brutes POS (Area)'!BC69/('Données brutes POS (Area)'!BC$82)*55)))</f>
        <v>669.7499104658026</v>
      </c>
      <c r="BE94" s="50">
        <f>IF($C94="PC (13:0/13:0)",('Données brutes POS (Area)'!BD94/('Données brutes POS (Area)'!BD$88)*50),IF($C94="PE (12:0/12:0)",('Données brutes POS (Area)'!BD69/('Données brutes POS (Area)'!BD$82)*55)))</f>
        <v>343.55815023698915</v>
      </c>
      <c r="BF94" s="50">
        <f>IF($C94="PC (13:0/13:0)",('Données brutes POS (Area)'!BE94/('Données brutes POS (Area)'!BE$88)*50),IF($C94="PE (12:0/12:0)",('Données brutes POS (Area)'!BE69/('Données brutes POS (Area)'!BE$82)*55)))</f>
        <v>224.28186474435881</v>
      </c>
      <c r="BG94" s="50">
        <f>IF($C94="PC (13:0/13:0)",('Données brutes POS (Area)'!BF94/('Données brutes POS (Area)'!BF$88)*50),IF($C94="PE (12:0/12:0)",('Données brutes POS (Area)'!BF69/('Données brutes POS (Area)'!BF$82)*55)))</f>
        <v>200.85214526271423</v>
      </c>
      <c r="BH94" s="50">
        <f>IF($C94="PC (13:0/13:0)",('Données brutes POS (Area)'!BG94/('Données brutes POS (Area)'!BG$88)*50),IF($C94="PE (12:0/12:0)",('Données brutes POS (Area)'!BG69/('Données brutes POS (Area)'!BG$82)*55)))</f>
        <v>429.63826096932041</v>
      </c>
      <c r="BI94" s="50">
        <f>IF($C94="PC (13:0/13:0)",('Données brutes POS (Area)'!BH94/('Données brutes POS (Area)'!BH$88)*50),IF($C94="PE (12:0/12:0)",('Données brutes POS (Area)'!BH69/('Données brutes POS (Area)'!BH$82)*55)))</f>
        <v>311.75073561438899</v>
      </c>
      <c r="BJ94" s="50">
        <f>IF($C94="PC (13:0/13:0)",('Données brutes POS (Area)'!BI94/('Données brutes POS (Area)'!BI$88)*50),IF($C94="PE (12:0/12:0)",('Données brutes POS (Area)'!BI69/('Données brutes POS (Area)'!BI$82)*55)))</f>
        <v>406.15788852885225</v>
      </c>
      <c r="BK94" s="50">
        <f>IF($C94="PC (13:0/13:0)",('Données brutes POS (Area)'!BJ94/('Données brutes POS (Area)'!BJ$88)*50),IF($C94="PE (12:0/12:0)",('Données brutes POS (Area)'!BJ69/('Données brutes POS (Area)'!BJ$82)*55)))</f>
        <v>514.26086287667795</v>
      </c>
      <c r="BL94" s="50">
        <f>IF($C94="PC (13:0/13:0)",('Données brutes POS (Area)'!BK94/('Données brutes POS (Area)'!BK$88)*50),IF($C94="PE (12:0/12:0)",('Données brutes POS (Area)'!BK69/('Données brutes POS (Area)'!BK$82)*55)))</f>
        <v>823.68566859239627</v>
      </c>
      <c r="BM94" s="50">
        <f>IF($C94="PC (13:0/13:0)",('Données brutes POS (Area)'!BL94/('Données brutes POS (Area)'!BL$88)*50),IF($C94="PE (12:0/12:0)",('Données brutes POS (Area)'!BL69/('Données brutes POS (Area)'!BL$82)*55)))</f>
        <v>252.88078352767363</v>
      </c>
      <c r="BN94" s="50">
        <f>IF($C94="PC (13:0/13:0)",('Données brutes POS (Area)'!BM94/('Données brutes POS (Area)'!BM$88)*50),IF($C94="PE (12:0/12:0)",('Données brutes POS (Area)'!BM69/('Données brutes POS (Area)'!BM$82)*55)))</f>
        <v>1016.9618174781122</v>
      </c>
      <c r="BO94" s="50">
        <f>IF($C94="PC (13:0/13:0)",('Données brutes POS (Area)'!BN94/('Données brutes POS (Area)'!BN$88)*50),IF($C94="PE (12:0/12:0)",('Données brutes POS (Area)'!BN69/('Données brutes POS (Area)'!BN$82)*55)))</f>
        <v>615.96428725626038</v>
      </c>
      <c r="BP94" s="50">
        <f>IF($C94="PC (13:0/13:0)",('Données brutes POS (Area)'!BO94/('Données brutes POS (Area)'!BO$88)*50),IF($C94="PE (12:0/12:0)",('Données brutes POS (Area)'!BO69/('Données brutes POS (Area)'!BO$82)*55)))</f>
        <v>373.36527204549543</v>
      </c>
      <c r="BQ94" s="50">
        <f>IF($C94="PC (13:0/13:0)",('Données brutes POS (Area)'!BP94/('Données brutes POS (Area)'!BP$88)*50),IF($C94="PE (12:0/12:0)",('Données brutes POS (Area)'!BP69/('Données brutes POS (Area)'!BP$82)*55)))</f>
        <v>101.10132980873838</v>
      </c>
    </row>
    <row r="95" spans="1:69" x14ac:dyDescent="0.25">
      <c r="A95" s="9" t="s">
        <v>52</v>
      </c>
      <c r="B95" s="9" t="s">
        <v>60</v>
      </c>
      <c r="C95" s="9" t="s">
        <v>51</v>
      </c>
      <c r="D95" s="47">
        <f>IF($C95="PC (13:0/13:0)",('Données brutes POS (Area)'!C95/('Données brutes POS (Area)'!C$88)*50),IF($C95="PE (12:0/12:0)",('Données brutes POS (Area)'!C70/('Données brutes POS (Area)'!C$82)*55)))</f>
        <v>364.27537537001837</v>
      </c>
      <c r="E95" s="47">
        <f>IF($C95="PC (13:0/13:0)",('Données brutes POS (Area)'!D95/('Données brutes POS (Area)'!D$88)*50),IF($C95="PE (12:0/12:0)",('Données brutes POS (Area)'!D70/('Données brutes POS (Area)'!D$82)*55)))</f>
        <v>295.69855561000867</v>
      </c>
      <c r="F95" s="47">
        <f>IF($C95="PC (13:0/13:0)",('Données brutes POS (Area)'!E95/('Données brutes POS (Area)'!E$88)*50),IF($C95="PE (12:0/12:0)",('Données brutes POS (Area)'!E70/('Données brutes POS (Area)'!E$82)*55)))</f>
        <v>287.93716008512649</v>
      </c>
      <c r="G95" s="47">
        <f>IF($C95="PC (13:0/13:0)",('Données brutes POS (Area)'!F95/('Données brutes POS (Area)'!F$88)*50),IF($C95="PE (12:0/12:0)",('Données brutes POS (Area)'!F70/('Données brutes POS (Area)'!F$82)*55)))</f>
        <v>293.73650909213876</v>
      </c>
      <c r="H95" s="47">
        <f>IF($C95="PC (13:0/13:0)",('Données brutes POS (Area)'!G95/('Données brutes POS (Area)'!G$88)*50),IF($C95="PE (12:0/12:0)",('Données brutes POS (Area)'!G70/('Données brutes POS (Area)'!G$82)*55)))</f>
        <v>307.4047256289013</v>
      </c>
      <c r="I95" s="47">
        <f>IF($C95="PC (13:0/13:0)",('Données brutes POS (Area)'!H95/('Données brutes POS (Area)'!H$88)*50),IF($C95="PE (12:0/12:0)",('Données brutes POS (Area)'!H70/('Données brutes POS (Area)'!H$82)*55)))</f>
        <v>373.20679109149461</v>
      </c>
      <c r="J95" s="47">
        <f>IF($C95="PC (13:0/13:0)",('Données brutes POS (Area)'!I95/('Données brutes POS (Area)'!I$88)*50),IF($C95="PE (12:0/12:0)",('Données brutes POS (Area)'!I70/('Données brutes POS (Area)'!I$82)*55)))</f>
        <v>178.80633989083668</v>
      </c>
      <c r="K95" s="47">
        <f>IF($C95="PC (13:0/13:0)",('Données brutes POS (Area)'!J95/('Données brutes POS (Area)'!J$88)*50),IF($C95="PE (12:0/12:0)",('Données brutes POS (Area)'!J70/('Données brutes POS (Area)'!J$82)*55)))</f>
        <v>506.41905707333672</v>
      </c>
      <c r="L95" s="47">
        <f>IF($C95="PC (13:0/13:0)",('Données brutes POS (Area)'!K95/('Données brutes POS (Area)'!K$88)*50),IF($C95="PE (12:0/12:0)",('Données brutes POS (Area)'!K70/('Données brutes POS (Area)'!K$82)*55)))</f>
        <v>257.74698976973644</v>
      </c>
      <c r="M95" s="47">
        <f>IF($C95="PC (13:0/13:0)",('Données brutes POS (Area)'!L95/('Données brutes POS (Area)'!L$88)*50),IF($C95="PE (12:0/12:0)",('Données brutes POS (Area)'!L70/('Données brutes POS (Area)'!L$82)*55)))</f>
        <v>270.69892321471849</v>
      </c>
      <c r="N95" s="47">
        <f>IF($C95="PC (13:0/13:0)",('Données brutes POS (Area)'!M95/('Données brutes POS (Area)'!M$88)*50),IF($C95="PE (12:0/12:0)",('Données brutes POS (Area)'!M70/('Données brutes POS (Area)'!M$82)*55)))</f>
        <v>194.44479619321231</v>
      </c>
      <c r="O95" s="47">
        <f>IF($C95="PC (13:0/13:0)",('Données brutes POS (Area)'!N95/('Données brutes POS (Area)'!N$88)*50),IF($C95="PE (12:0/12:0)",('Données brutes POS (Area)'!N70/('Données brutes POS (Area)'!N$82)*55)))</f>
        <v>254.11324340769187</v>
      </c>
      <c r="P95" s="47">
        <f>IF($C95="PC (13:0/13:0)",('Données brutes POS (Area)'!O95/('Données brutes POS (Area)'!O$88)*50),IF($C95="PE (12:0/12:0)",('Données brutes POS (Area)'!O70/('Données brutes POS (Area)'!O$82)*55)))</f>
        <v>404.17268658023949</v>
      </c>
      <c r="Q95" s="47">
        <f>IF($C95="PC (13:0/13:0)",('Données brutes POS (Area)'!P95/('Données brutes POS (Area)'!P$88)*50),IF($C95="PE (12:0/12:0)",('Données brutes POS (Area)'!P70/('Données brutes POS (Area)'!P$82)*55)))</f>
        <v>158.55041808703285</v>
      </c>
      <c r="R95" s="47">
        <f>IF($C95="PC (13:0/13:0)",('Données brutes POS (Area)'!Q95/('Données brutes POS (Area)'!Q$88)*50),IF($C95="PE (12:0/12:0)",('Données brutes POS (Area)'!Q70/('Données brutes POS (Area)'!Q$82)*55)))</f>
        <v>343.15979009478502</v>
      </c>
      <c r="S95" s="47">
        <f>IF($C95="PC (13:0/13:0)",('Données brutes POS (Area)'!R95/('Données brutes POS (Area)'!R$88)*50),IF($C95="PE (12:0/12:0)",('Données brutes POS (Area)'!R70/('Données brutes POS (Area)'!R$82)*55)))</f>
        <v>243.16668954139877</v>
      </c>
      <c r="T95" s="47">
        <f>IF($C95="PC (13:0/13:0)",('Données brutes POS (Area)'!S95/('Données brutes POS (Area)'!S$88)*50),IF($C95="PE (12:0/12:0)",('Données brutes POS (Area)'!S70/('Données brutes POS (Area)'!S$82)*55)))</f>
        <v>196.9020667283414</v>
      </c>
      <c r="U95" s="47">
        <f>IF($C95="PC (13:0/13:0)",('Données brutes POS (Area)'!T95/('Données brutes POS (Area)'!T$88)*50),IF($C95="PE (12:0/12:0)",('Données brutes POS (Area)'!T70/('Données brutes POS (Area)'!T$82)*55)))</f>
        <v>343.73345831015632</v>
      </c>
      <c r="V95" s="47">
        <f>IF($C95="PC (13:0/13:0)",('Données brutes POS (Area)'!U95/('Données brutes POS (Area)'!U$88)*50),IF($C95="PE (12:0/12:0)",('Données brutes POS (Area)'!U70/('Données brutes POS (Area)'!U$82)*55)))</f>
        <v>296.44249101675553</v>
      </c>
      <c r="W95" s="47">
        <f>IF($C95="PC (13:0/13:0)",('Données brutes POS (Area)'!V95/('Données brutes POS (Area)'!V$88)*50),IF($C95="PE (12:0/12:0)",('Données brutes POS (Area)'!V70/('Données brutes POS (Area)'!V$82)*55)))</f>
        <v>345.38181177056646</v>
      </c>
      <c r="X95" s="47">
        <f>IF($C95="PC (13:0/13:0)",('Données brutes POS (Area)'!W95/('Données brutes POS (Area)'!W$88)*50),IF($C95="PE (12:0/12:0)",('Données brutes POS (Area)'!W70/('Données brutes POS (Area)'!W$82)*55)))</f>
        <v>549.32877784592665</v>
      </c>
      <c r="Y95" s="47">
        <f>IF($C95="PC (13:0/13:0)",('Données brutes POS (Area)'!X95/('Données brutes POS (Area)'!X$88)*50),IF($C95="PE (12:0/12:0)",('Données brutes POS (Area)'!X70/('Données brutes POS (Area)'!X$82)*55)))</f>
        <v>242.42859018533048</v>
      </c>
      <c r="Z95" s="47">
        <f>IF($C95="PC (13:0/13:0)",('Données brutes POS (Area)'!Y95/('Données brutes POS (Area)'!Y$88)*50),IF($C95="PE (12:0/12:0)",('Données brutes POS (Area)'!Y70/('Données brutes POS (Area)'!Y$82)*55)))</f>
        <v>386.82696423938495</v>
      </c>
      <c r="AA95" s="47">
        <f>IF($C95="PC (13:0/13:0)",('Données brutes POS (Area)'!Z95/('Données brutes POS (Area)'!Z$88)*50),IF($C95="PE (12:0/12:0)",('Données brutes POS (Area)'!Z70/('Données brutes POS (Area)'!Z$82)*55)))</f>
        <v>182.69002386180702</v>
      </c>
      <c r="AB95" s="47">
        <f>IF($C95="PC (13:0/13:0)",('Données brutes POS (Area)'!AA95/('Données brutes POS (Area)'!AA$88)*50),IF($C95="PE (12:0/12:0)",('Données brutes POS (Area)'!AA70/('Données brutes POS (Area)'!AA$82)*55)))</f>
        <v>317.97097180333719</v>
      </c>
      <c r="AC95" s="47">
        <f>IF($C95="PC (13:0/13:0)",('Données brutes POS (Area)'!AB95/('Données brutes POS (Area)'!AB$88)*50),IF($C95="PE (12:0/12:0)",('Données brutes POS (Area)'!AB70/('Données brutes POS (Area)'!AB$82)*55)))</f>
        <v>597.40989567608278</v>
      </c>
      <c r="AD95" s="47">
        <f>IF($C95="PC (13:0/13:0)",('Données brutes POS (Area)'!AC95/('Données brutes POS (Area)'!AC$88)*50),IF($C95="PE (12:0/12:0)",('Données brutes POS (Area)'!AC70/('Données brutes POS (Area)'!AC$82)*55)))</f>
        <v>190.28368122633896</v>
      </c>
      <c r="AE95" s="47">
        <f>IF($C95="PC (13:0/13:0)",('Données brutes POS (Area)'!AD95/('Données brutes POS (Area)'!AD$88)*50),IF($C95="PE (12:0/12:0)",('Données brutes POS (Area)'!AD70/('Données brutes POS (Area)'!AD$82)*55)))</f>
        <v>407.05942888034042</v>
      </c>
      <c r="AF95" s="47">
        <f>IF($C95="PC (13:0/13:0)",('Données brutes POS (Area)'!AE95/('Données brutes POS (Area)'!AE$88)*50),IF($C95="PE (12:0/12:0)",('Données brutes POS (Area)'!AE70/('Données brutes POS (Area)'!AE$82)*55)))</f>
        <v>509.41307593392492</v>
      </c>
      <c r="AG95" s="47">
        <f>IF($C95="PC (13:0/13:0)",('Données brutes POS (Area)'!AF95/('Données brutes POS (Area)'!AF$88)*50),IF($C95="PE (12:0/12:0)",('Données brutes POS (Area)'!AF70/('Données brutes POS (Area)'!AF$82)*55)))</f>
        <v>176.28502810979813</v>
      </c>
      <c r="AH95" s="47">
        <f>IF($C95="PC (13:0/13:0)",('Données brutes POS (Area)'!AG95/('Données brutes POS (Area)'!AG$88)*50),IF($C95="PE (12:0/12:0)",('Données brutes POS (Area)'!AG70/('Données brutes POS (Area)'!AG$82)*55)))</f>
        <v>154.6322682240594</v>
      </c>
      <c r="AI95" s="47">
        <f>IF($C95="PC (13:0/13:0)",('Données brutes POS (Area)'!AH95/('Données brutes POS (Area)'!AH$88)*50),IF($C95="PE (12:0/12:0)",('Données brutes POS (Area)'!AH70/('Données brutes POS (Area)'!AH$82)*55)))</f>
        <v>565.02784339534685</v>
      </c>
      <c r="AJ95" s="47">
        <f>IF($C95="PC (13:0/13:0)",('Données brutes POS (Area)'!AI95/('Données brutes POS (Area)'!AI$88)*50),IF($C95="PE (12:0/12:0)",('Données brutes POS (Area)'!AI70/('Données brutes POS (Area)'!AI$82)*55)))</f>
        <v>302.33995525168706</v>
      </c>
      <c r="AK95" s="47">
        <f>IF($C95="PC (13:0/13:0)",('Données brutes POS (Area)'!AJ95/('Données brutes POS (Area)'!AJ$88)*50),IF($C95="PE (12:0/12:0)",('Données brutes POS (Area)'!AJ70/('Données brutes POS (Area)'!AJ$82)*55)))</f>
        <v>238.48729290737535</v>
      </c>
      <c r="AL95" s="47">
        <f>IF($C95="PC (13:0/13:0)",('Données brutes POS (Area)'!AK95/('Données brutes POS (Area)'!AK$88)*50),IF($C95="PE (12:0/12:0)",('Données brutes POS (Area)'!AK70/('Données brutes POS (Area)'!AK$82)*55)))</f>
        <v>131.92898361286564</v>
      </c>
      <c r="AM95" s="47">
        <f>IF($C95="PC (13:0/13:0)",('Données brutes POS (Area)'!AL95/('Données brutes POS (Area)'!AL$88)*50),IF($C95="PE (12:0/12:0)",('Données brutes POS (Area)'!AL70/('Données brutes POS (Area)'!AL$82)*55)))</f>
        <v>450.36066644821818</v>
      </c>
      <c r="AN95" s="47">
        <f>IF($C95="PC (13:0/13:0)",('Données brutes POS (Area)'!AM95/('Données brutes POS (Area)'!AM$88)*50),IF($C95="PE (12:0/12:0)",('Données brutes POS (Area)'!AM70/('Données brutes POS (Area)'!AM$82)*55)))</f>
        <v>333.70428738185524</v>
      </c>
      <c r="AO95" s="47">
        <f>IF($C95="PC (13:0/13:0)",('Données brutes POS (Area)'!AN95/('Données brutes POS (Area)'!AN$88)*50),IF($C95="PE (12:0/12:0)",('Données brutes POS (Area)'!AN70/('Données brutes POS (Area)'!AN$82)*55)))</f>
        <v>376.27266999488739</v>
      </c>
      <c r="AP95" s="47">
        <f>IF($C95="PC (13:0/13:0)",('Données brutes POS (Area)'!AO95/('Données brutes POS (Area)'!AO$88)*50),IF($C95="PE (12:0/12:0)",('Données brutes POS (Area)'!AO70/('Données brutes POS (Area)'!AO$82)*55)))</f>
        <v>641.3143320458247</v>
      </c>
      <c r="AQ95" s="47">
        <f>IF($C95="PC (13:0/13:0)",('Données brutes POS (Area)'!AP95/('Données brutes POS (Area)'!AP$88)*50),IF($C95="PE (12:0/12:0)",('Données brutes POS (Area)'!AP70/('Données brutes POS (Area)'!AP$82)*55)))</f>
        <v>599.29235593486135</v>
      </c>
      <c r="AR95" s="47">
        <f>IF($C95="PC (13:0/13:0)",('Données brutes POS (Area)'!AQ95/('Données brutes POS (Area)'!AQ$88)*50),IF($C95="PE (12:0/12:0)",('Données brutes POS (Area)'!AQ70/('Données brutes POS (Area)'!AQ$82)*55)))</f>
        <v>955.15673903006063</v>
      </c>
      <c r="AS95" s="47">
        <f>IF($C95="PC (13:0/13:0)",('Données brutes POS (Area)'!AR95/('Données brutes POS (Area)'!AR$88)*50),IF($C95="PE (12:0/12:0)",('Données brutes POS (Area)'!AR70/('Données brutes POS (Area)'!AR$82)*55)))</f>
        <v>546.80294609472639</v>
      </c>
      <c r="AT95" s="47">
        <f>IF($C95="PC (13:0/13:0)",('Données brutes POS (Area)'!AS95/('Données brutes POS (Area)'!AS$88)*50),IF($C95="PE (12:0/12:0)",('Données brutes POS (Area)'!AS70/('Données brutes POS (Area)'!AS$82)*55)))</f>
        <v>531.90713990099187</v>
      </c>
      <c r="AU95" s="47">
        <f>IF($C95="PC (13:0/13:0)",('Données brutes POS (Area)'!AT95/('Données brutes POS (Area)'!AT$88)*50),IF($C95="PE (12:0/12:0)",('Données brutes POS (Area)'!AT70/('Données brutes POS (Area)'!AT$82)*55)))</f>
        <v>482.18408426740638</v>
      </c>
      <c r="AV95" s="47">
        <f>IF($C95="PC (13:0/13:0)",('Données brutes POS (Area)'!AU95/('Données brutes POS (Area)'!AU$88)*50),IF($C95="PE (12:0/12:0)",('Données brutes POS (Area)'!AU70/('Données brutes POS (Area)'!AU$82)*55)))</f>
        <v>487.2907012483833</v>
      </c>
      <c r="AW95" s="47">
        <f>IF($C95="PC (13:0/13:0)",('Données brutes POS (Area)'!AV95/('Données brutes POS (Area)'!AV$88)*50),IF($C95="PE (12:0/12:0)",('Données brutes POS (Area)'!AV70/('Données brutes POS (Area)'!AV$82)*55)))</f>
        <v>339.90709695923982</v>
      </c>
      <c r="AX95" s="47">
        <f>IF($C95="PC (13:0/13:0)",('Données brutes POS (Area)'!AW95/('Données brutes POS (Area)'!AW$88)*50),IF($C95="PE (12:0/12:0)",('Données brutes POS (Area)'!AW70/('Données brutes POS (Area)'!AW$82)*55)))</f>
        <v>255.41680731774096</v>
      </c>
      <c r="AY95" s="47">
        <f>IF($C95="PC (13:0/13:0)",('Données brutes POS (Area)'!AX95/('Données brutes POS (Area)'!AX$88)*50),IF($C95="PE (12:0/12:0)",('Données brutes POS (Area)'!AX70/('Données brutes POS (Area)'!AX$82)*55)))</f>
        <v>334.49377016867942</v>
      </c>
      <c r="AZ95" s="47">
        <f>IF($C95="PC (13:0/13:0)",('Données brutes POS (Area)'!AY95/('Données brutes POS (Area)'!AY$88)*50),IF($C95="PE (12:0/12:0)",('Données brutes POS (Area)'!AY70/('Données brutes POS (Area)'!AY$82)*55)))</f>
        <v>352.20226271955647</v>
      </c>
      <c r="BA95" s="47">
        <f>IF($C95="PC (13:0/13:0)",('Données brutes POS (Area)'!AZ95/('Données brutes POS (Area)'!AZ$88)*50),IF($C95="PE (12:0/12:0)",('Données brutes POS (Area)'!AZ70/('Données brutes POS (Area)'!AZ$82)*55)))</f>
        <v>415.43765866652819</v>
      </c>
      <c r="BB95" s="47">
        <f>IF($C95="PC (13:0/13:0)",('Données brutes POS (Area)'!BA95/('Données brutes POS (Area)'!BA$88)*50),IF($C95="PE (12:0/12:0)",('Données brutes POS (Area)'!BA70/('Données brutes POS (Area)'!BA$82)*55)))</f>
        <v>912.92368231166017</v>
      </c>
      <c r="BC95" s="47">
        <f>IF($C95="PC (13:0/13:0)",('Données brutes POS (Area)'!BB95/('Données brutes POS (Area)'!BB$88)*50),IF($C95="PE (12:0/12:0)",('Données brutes POS (Area)'!BB70/('Données brutes POS (Area)'!BB$82)*55)))</f>
        <v>471.65906696207338</v>
      </c>
      <c r="BD95" s="47">
        <f>IF($C95="PC (13:0/13:0)",('Données brutes POS (Area)'!BC95/('Données brutes POS (Area)'!BC$88)*50),IF($C95="PE (12:0/12:0)",('Données brutes POS (Area)'!BC70/('Données brutes POS (Area)'!BC$82)*55)))</f>
        <v>496.59602052538088</v>
      </c>
      <c r="BE95" s="47">
        <f>IF($C95="PC (13:0/13:0)",('Données brutes POS (Area)'!BD95/('Données brutes POS (Area)'!BD$88)*50),IF($C95="PE (12:0/12:0)",('Données brutes POS (Area)'!BD70/('Données brutes POS (Area)'!BD$82)*55)))</f>
        <v>252.84374199486459</v>
      </c>
      <c r="BF95" s="47">
        <f>IF($C95="PC (13:0/13:0)",('Données brutes POS (Area)'!BE95/('Données brutes POS (Area)'!BE$88)*50),IF($C95="PE (12:0/12:0)",('Données brutes POS (Area)'!BE70/('Données brutes POS (Area)'!BE$82)*55)))</f>
        <v>234.05283187134236</v>
      </c>
      <c r="BG95" s="47">
        <f>IF($C95="PC (13:0/13:0)",('Données brutes POS (Area)'!BF95/('Données brutes POS (Area)'!BF$88)*50),IF($C95="PE (12:0/12:0)",('Données brutes POS (Area)'!BF70/('Données brutes POS (Area)'!BF$82)*55)))</f>
        <v>168.87767055663826</v>
      </c>
      <c r="BH95" s="47">
        <f>IF($C95="PC (13:0/13:0)",('Données brutes POS (Area)'!BG95/('Données brutes POS (Area)'!BG$88)*50),IF($C95="PE (12:0/12:0)",('Données brutes POS (Area)'!BG70/('Données brutes POS (Area)'!BG$82)*55)))</f>
        <v>368.60204787575685</v>
      </c>
      <c r="BI95" s="47">
        <f>IF($C95="PC (13:0/13:0)",('Données brutes POS (Area)'!BH95/('Données brutes POS (Area)'!BH$88)*50),IF($C95="PE (12:0/12:0)",('Données brutes POS (Area)'!BH70/('Données brutes POS (Area)'!BH$82)*55)))</f>
        <v>393.33348728720858</v>
      </c>
      <c r="BJ95" s="47">
        <f>IF($C95="PC (13:0/13:0)",('Données brutes POS (Area)'!BI95/('Données brutes POS (Area)'!BI$88)*50),IF($C95="PE (12:0/12:0)",('Données brutes POS (Area)'!BI70/('Données brutes POS (Area)'!BI$82)*55)))</f>
        <v>158.94651395636828</v>
      </c>
      <c r="BK95" s="47">
        <f>IF($C95="PC (13:0/13:0)",('Données brutes POS (Area)'!BJ95/('Données brutes POS (Area)'!BJ$88)*50),IF($C95="PE (12:0/12:0)",('Données brutes POS (Area)'!BJ70/('Données brutes POS (Area)'!BJ$82)*55)))</f>
        <v>463.3820503156702</v>
      </c>
      <c r="BL95" s="47">
        <f>IF($C95="PC (13:0/13:0)",('Données brutes POS (Area)'!BK95/('Données brutes POS (Area)'!BK$88)*50),IF($C95="PE (12:0/12:0)",('Données brutes POS (Area)'!BK70/('Données brutes POS (Area)'!BK$82)*55)))</f>
        <v>776.62415866926403</v>
      </c>
      <c r="BM95" s="47">
        <f>IF($C95="PC (13:0/13:0)",('Données brutes POS (Area)'!BL95/('Données brutes POS (Area)'!BL$88)*50),IF($C95="PE (12:0/12:0)",('Données brutes POS (Area)'!BL70/('Données brutes POS (Area)'!BL$82)*55)))</f>
        <v>127.92002369229458</v>
      </c>
      <c r="BN95" s="47">
        <f>IF($C95="PC (13:0/13:0)",('Données brutes POS (Area)'!BM95/('Données brutes POS (Area)'!BM$88)*50),IF($C95="PE (12:0/12:0)",('Données brutes POS (Area)'!BM70/('Données brutes POS (Area)'!BM$82)*55)))</f>
        <v>686.20752182563581</v>
      </c>
      <c r="BO95" s="47">
        <f>IF($C95="PC (13:0/13:0)",('Données brutes POS (Area)'!BN95/('Données brutes POS (Area)'!BN$88)*50),IF($C95="PE (12:0/12:0)",('Données brutes POS (Area)'!BN70/('Données brutes POS (Area)'!BN$82)*55)))</f>
        <v>505.92942707935021</v>
      </c>
      <c r="BP95" s="47">
        <f>IF($C95="PC (13:0/13:0)",('Données brutes POS (Area)'!BO95/('Données brutes POS (Area)'!BO$88)*50),IF($C95="PE (12:0/12:0)",('Données brutes POS (Area)'!BO70/('Données brutes POS (Area)'!BO$82)*55)))</f>
        <v>344.92547511932867</v>
      </c>
      <c r="BQ95" s="47">
        <f>IF($C95="PC (13:0/13:0)",('Données brutes POS (Area)'!BP95/('Données brutes POS (Area)'!BP$88)*50),IF($C95="PE (12:0/12:0)",('Données brutes POS (Area)'!BP70/('Données brutes POS (Area)'!BP$82)*55)))</f>
        <v>146.99976325211503</v>
      </c>
    </row>
    <row r="96" spans="1:69" x14ac:dyDescent="0.25">
      <c r="A96" s="16" t="s">
        <v>52</v>
      </c>
      <c r="B96" s="16" t="s">
        <v>61</v>
      </c>
      <c r="C96" s="16" t="s">
        <v>51</v>
      </c>
      <c r="D96" s="50">
        <f>IF($C96="PC (13:0/13:0)",('Données brutes POS (Area)'!C96/('Données brutes POS (Area)'!C$88)*50),IF($C96="PE (12:0/12:0)",('Données brutes POS (Area)'!C71/('Données brutes POS (Area)'!C$82)*55)))</f>
        <v>7.4343193723157617</v>
      </c>
      <c r="E96" s="50">
        <f>IF($C96="PC (13:0/13:0)",('Données brutes POS (Area)'!D96/('Données brutes POS (Area)'!D$88)*50),IF($C96="PE (12:0/12:0)",('Données brutes POS (Area)'!D71/('Données brutes POS (Area)'!D$82)*55)))</f>
        <v>3.8855455740686855</v>
      </c>
      <c r="F96" s="50">
        <f>IF($C96="PC (13:0/13:0)",('Données brutes POS (Area)'!E96/('Données brutes POS (Area)'!E$88)*50),IF($C96="PE (12:0/12:0)",('Données brutes POS (Area)'!E71/('Données brutes POS (Area)'!E$82)*55)))</f>
        <v>5.9589382832820998</v>
      </c>
      <c r="G96" s="50">
        <f>IF($C96="PC (13:0/13:0)",('Données brutes POS (Area)'!F96/('Données brutes POS (Area)'!F$88)*50),IF($C96="PE (12:0/12:0)",('Données brutes POS (Area)'!F71/('Données brutes POS (Area)'!F$82)*55)))</f>
        <v>6.2367799086932543</v>
      </c>
      <c r="H96" s="50">
        <f>IF($C96="PC (13:0/13:0)",('Données brutes POS (Area)'!G96/('Données brutes POS (Area)'!G$88)*50),IF($C96="PE (12:0/12:0)",('Données brutes POS (Area)'!G71/('Données brutes POS (Area)'!G$82)*55)))</f>
        <v>5.0767354287099495</v>
      </c>
      <c r="I96" s="50">
        <f>IF($C96="PC (13:0/13:0)",('Données brutes POS (Area)'!H96/('Données brutes POS (Area)'!H$88)*50),IF($C96="PE (12:0/12:0)",('Données brutes POS (Area)'!H71/('Données brutes POS (Area)'!H$82)*55)))</f>
        <v>12.086892370855134</v>
      </c>
      <c r="J96" s="50">
        <f>IF($C96="PC (13:0/13:0)",('Données brutes POS (Area)'!I96/('Données brutes POS (Area)'!I$88)*50),IF($C96="PE (12:0/12:0)",('Données brutes POS (Area)'!I71/('Données brutes POS (Area)'!I$82)*55)))</f>
        <v>4.5635715138070259</v>
      </c>
      <c r="K96" s="50">
        <f>IF($C96="PC (13:0/13:0)",('Données brutes POS (Area)'!J96/('Données brutes POS (Area)'!J$88)*50),IF($C96="PE (12:0/12:0)",('Données brutes POS (Area)'!J71/('Données brutes POS (Area)'!J$82)*55)))</f>
        <v>8.045461508146337</v>
      </c>
      <c r="L96" s="50">
        <f>IF($C96="PC (13:0/13:0)",('Données brutes POS (Area)'!K96/('Données brutes POS (Area)'!K$88)*50),IF($C96="PE (12:0/12:0)",('Données brutes POS (Area)'!K71/('Données brutes POS (Area)'!K$82)*55)))</f>
        <v>2.9938190174906274</v>
      </c>
      <c r="M96" s="50">
        <f>IF($C96="PC (13:0/13:0)",('Données brutes POS (Area)'!L96/('Données brutes POS (Area)'!L$88)*50),IF($C96="PE (12:0/12:0)",('Données brutes POS (Area)'!L71/('Données brutes POS (Area)'!L$82)*55)))</f>
        <v>5.4811954378589816</v>
      </c>
      <c r="N96" s="50">
        <f>IF($C96="PC (13:0/13:0)",('Données brutes POS (Area)'!M96/('Données brutes POS (Area)'!M$88)*50),IF($C96="PE (12:0/12:0)",('Données brutes POS (Area)'!M71/('Données brutes POS (Area)'!M$82)*55)))</f>
        <v>5.1376607126433482</v>
      </c>
      <c r="O96" s="50">
        <f>IF($C96="PC (13:0/13:0)",('Données brutes POS (Area)'!N96/('Données brutes POS (Area)'!N$88)*50),IF($C96="PE (12:0/12:0)",('Données brutes POS (Area)'!N71/('Données brutes POS (Area)'!N$82)*55)))</f>
        <v>10.434049114290719</v>
      </c>
      <c r="P96" s="50">
        <f>IF($C96="PC (13:0/13:0)",('Données brutes POS (Area)'!O96/('Données brutes POS (Area)'!O$88)*50),IF($C96="PE (12:0/12:0)",('Données brutes POS (Area)'!O71/('Données brutes POS (Area)'!O$82)*55)))</f>
        <v>10.172772516099068</v>
      </c>
      <c r="Q96" s="50">
        <f>IF($C96="PC (13:0/13:0)",('Données brutes POS (Area)'!P96/('Données brutes POS (Area)'!P$88)*50),IF($C96="PE (12:0/12:0)",('Données brutes POS (Area)'!P71/('Données brutes POS (Area)'!P$82)*55)))</f>
        <v>3.5422479232151702</v>
      </c>
      <c r="R96" s="50">
        <f>IF($C96="PC (13:0/13:0)",('Données brutes POS (Area)'!Q96/('Données brutes POS (Area)'!Q$88)*50),IF($C96="PE (12:0/12:0)",('Données brutes POS (Area)'!Q71/('Données brutes POS (Area)'!Q$82)*55)))</f>
        <v>6.017879712205743</v>
      </c>
      <c r="S96" s="50">
        <f>IF($C96="PC (13:0/13:0)",('Données brutes POS (Area)'!R96/('Données brutes POS (Area)'!R$88)*50),IF($C96="PE (12:0/12:0)",('Données brutes POS (Area)'!R71/('Données brutes POS (Area)'!R$82)*55)))</f>
        <v>3.5400563093747675</v>
      </c>
      <c r="T96" s="50">
        <f>IF($C96="PC (13:0/13:0)",('Données brutes POS (Area)'!S96/('Données brutes POS (Area)'!S$88)*50),IF($C96="PE (12:0/12:0)",('Données brutes POS (Area)'!S71/('Données brutes POS (Area)'!S$82)*55)))</f>
        <v>4.3194642713761064</v>
      </c>
      <c r="U96" s="50">
        <f>IF($C96="PC (13:0/13:0)",('Données brutes POS (Area)'!T96/('Données brutes POS (Area)'!T$88)*50),IF($C96="PE (12:0/12:0)",('Données brutes POS (Area)'!T71/('Données brutes POS (Area)'!T$82)*55)))</f>
        <v>5.6537853534665121</v>
      </c>
      <c r="V96" s="50">
        <f>IF($C96="PC (13:0/13:0)",('Données brutes POS (Area)'!U96/('Données brutes POS (Area)'!U$88)*50),IF($C96="PE (12:0/12:0)",('Données brutes POS (Area)'!U71/('Données brutes POS (Area)'!U$82)*55)))</f>
        <v>8.2272587498783611</v>
      </c>
      <c r="W96" s="50">
        <f>IF($C96="PC (13:0/13:0)",('Données brutes POS (Area)'!V96/('Données brutes POS (Area)'!V$88)*50),IF($C96="PE (12:0/12:0)",('Données brutes POS (Area)'!V71/('Données brutes POS (Area)'!V$82)*55)))</f>
        <v>6.7632235704910464</v>
      </c>
      <c r="X96" s="50">
        <f>IF($C96="PC (13:0/13:0)",('Données brutes POS (Area)'!W96/('Données brutes POS (Area)'!W$88)*50),IF($C96="PE (12:0/12:0)",('Données brutes POS (Area)'!W71/('Données brutes POS (Area)'!W$82)*55)))</f>
        <v>13.49635497382566</v>
      </c>
      <c r="Y96" s="50">
        <f>IF($C96="PC (13:0/13:0)",('Données brutes POS (Area)'!X96/('Données brutes POS (Area)'!X$88)*50),IF($C96="PE (12:0/12:0)",('Données brutes POS (Area)'!X71/('Données brutes POS (Area)'!X$82)*55)))</f>
        <v>3.9824593595617843</v>
      </c>
      <c r="Z96" s="50">
        <f>IF($C96="PC (13:0/13:0)",('Données brutes POS (Area)'!Y96/('Données brutes POS (Area)'!Y$88)*50),IF($C96="PE (12:0/12:0)",('Données brutes POS (Area)'!Y71/('Données brutes POS (Area)'!Y$82)*55)))</f>
        <v>9.2235539154847821</v>
      </c>
      <c r="AA96" s="50">
        <f>IF($C96="PC (13:0/13:0)",('Données brutes POS (Area)'!Z96/('Données brutes POS (Area)'!Z$88)*50),IF($C96="PE (12:0/12:0)",('Données brutes POS (Area)'!Z71/('Données brutes POS (Area)'!Z$82)*55)))</f>
        <v>4.338015860875478</v>
      </c>
      <c r="AB96" s="50">
        <f>IF($C96="PC (13:0/13:0)",('Données brutes POS (Area)'!AA96/('Données brutes POS (Area)'!AA$88)*50),IF($C96="PE (12:0/12:0)",('Données brutes POS (Area)'!AA71/('Données brutes POS (Area)'!AA$82)*55)))</f>
        <v>4.8823291356868763</v>
      </c>
      <c r="AC96" s="50">
        <f>IF($C96="PC (13:0/13:0)",('Données brutes POS (Area)'!AB96/('Données brutes POS (Area)'!AB$88)*50),IF($C96="PE (12:0/12:0)",('Données brutes POS (Area)'!AB71/('Données brutes POS (Area)'!AB$82)*55)))</f>
        <v>13.025599491126199</v>
      </c>
      <c r="AD96" s="50">
        <f>IF($C96="PC (13:0/13:0)",('Données brutes POS (Area)'!AC96/('Données brutes POS (Area)'!AC$88)*50),IF($C96="PE (12:0/12:0)",('Données brutes POS (Area)'!AC71/('Données brutes POS (Area)'!AC$82)*55)))</f>
        <v>3.4789466964334279</v>
      </c>
      <c r="AE96" s="50">
        <f>IF($C96="PC (13:0/13:0)",('Données brutes POS (Area)'!AD96/('Données brutes POS (Area)'!AD$88)*50),IF($C96="PE (12:0/12:0)",('Données brutes POS (Area)'!AD71/('Données brutes POS (Area)'!AD$82)*55)))</f>
        <v>9.2651321284371235</v>
      </c>
      <c r="AF96" s="50">
        <f>IF($C96="PC (13:0/13:0)",('Données brutes POS (Area)'!AE96/('Données brutes POS (Area)'!AE$88)*50),IF($C96="PE (12:0/12:0)",('Données brutes POS (Area)'!AE71/('Données brutes POS (Area)'!AE$82)*55)))</f>
        <v>26.276019473014461</v>
      </c>
      <c r="AG96" s="50">
        <f>IF($C96="PC (13:0/13:0)",('Données brutes POS (Area)'!AF96/('Données brutes POS (Area)'!AF$88)*50),IF($C96="PE (12:0/12:0)",('Données brutes POS (Area)'!AF71/('Données brutes POS (Area)'!AF$82)*55)))</f>
        <v>3.1688151161774556</v>
      </c>
      <c r="AH96" s="50">
        <f>IF($C96="PC (13:0/13:0)",('Données brutes POS (Area)'!AG96/('Données brutes POS (Area)'!AG$88)*50),IF($C96="PE (12:0/12:0)",('Données brutes POS (Area)'!AG71/('Données brutes POS (Area)'!AG$82)*55)))</f>
        <v>3.7222567747667705</v>
      </c>
      <c r="AI96" s="50">
        <f>IF($C96="PC (13:0/13:0)",('Données brutes POS (Area)'!AH96/('Données brutes POS (Area)'!AH$88)*50),IF($C96="PE (12:0/12:0)",('Données brutes POS (Area)'!AH71/('Données brutes POS (Area)'!AH$82)*55)))</f>
        <v>13.471375853518081</v>
      </c>
      <c r="AJ96" s="50">
        <f>IF($C96="PC (13:0/13:0)",('Données brutes POS (Area)'!AI96/('Données brutes POS (Area)'!AI$88)*50),IF($C96="PE (12:0/12:0)",('Données brutes POS (Area)'!AI71/('Données brutes POS (Area)'!AI$82)*55)))</f>
        <v>3.8710991751312771</v>
      </c>
      <c r="AK96" s="50">
        <f>IF($C96="PC (13:0/13:0)",('Données brutes POS (Area)'!AJ96/('Données brutes POS (Area)'!AJ$88)*50),IF($C96="PE (12:0/12:0)",('Données brutes POS (Area)'!AJ71/('Données brutes POS (Area)'!AJ$82)*55)))</f>
        <v>4.211086673315978</v>
      </c>
      <c r="AL96" s="50">
        <f>IF($C96="PC (13:0/13:0)",('Données brutes POS (Area)'!AK96/('Données brutes POS (Area)'!AK$88)*50),IF($C96="PE (12:0/12:0)",('Données brutes POS (Area)'!AK71/('Données brutes POS (Area)'!AK$82)*55)))</f>
        <v>1.9639919560814383</v>
      </c>
      <c r="AM96" s="50">
        <f>IF($C96="PC (13:0/13:0)",('Données brutes POS (Area)'!AL96/('Données brutes POS (Area)'!AL$88)*50),IF($C96="PE (12:0/12:0)",('Données brutes POS (Area)'!AL71/('Données brutes POS (Area)'!AL$82)*55)))</f>
        <v>14.152709467547783</v>
      </c>
      <c r="AN96" s="50">
        <f>IF($C96="PC (13:0/13:0)",('Données brutes POS (Area)'!AM96/('Données brutes POS (Area)'!AM$88)*50),IF($C96="PE (12:0/12:0)",('Données brutes POS (Area)'!AM71/('Données brutes POS (Area)'!AM$82)*55)))</f>
        <v>6.57549228896195</v>
      </c>
      <c r="AO96" s="50">
        <f>IF($C96="PC (13:0/13:0)",('Données brutes POS (Area)'!AN96/('Données brutes POS (Area)'!AN$88)*50),IF($C96="PE (12:0/12:0)",('Données brutes POS (Area)'!AN71/('Données brutes POS (Area)'!AN$82)*55)))</f>
        <v>8.6848830405446034</v>
      </c>
      <c r="AP96" s="50">
        <f>IF($C96="PC (13:0/13:0)",('Données brutes POS (Area)'!AO96/('Données brutes POS (Area)'!AO$88)*50),IF($C96="PE (12:0/12:0)",('Données brutes POS (Area)'!AO71/('Données brutes POS (Area)'!AO$82)*55)))</f>
        <v>19.130174538010394</v>
      </c>
      <c r="AQ96" s="50">
        <f>IF($C96="PC (13:0/13:0)",('Données brutes POS (Area)'!AP96/('Données brutes POS (Area)'!AP$88)*50),IF($C96="PE (12:0/12:0)",('Données brutes POS (Area)'!AP71/('Données brutes POS (Area)'!AP$82)*55)))</f>
        <v>15.747271444942069</v>
      </c>
      <c r="AR96" s="50">
        <f>IF($C96="PC (13:0/13:0)",('Données brutes POS (Area)'!AQ96/('Données brutes POS (Area)'!AQ$88)*50),IF($C96="PE (12:0/12:0)",('Données brutes POS (Area)'!AQ71/('Données brutes POS (Area)'!AQ$82)*55)))</f>
        <v>19.573055504133453</v>
      </c>
      <c r="AS96" s="50">
        <f>IF($C96="PC (13:0/13:0)",('Données brutes POS (Area)'!AR96/('Données brutes POS (Area)'!AR$88)*50),IF($C96="PE (12:0/12:0)",('Données brutes POS (Area)'!AR71/('Données brutes POS (Area)'!AR$82)*55)))</f>
        <v>20.224219590182312</v>
      </c>
      <c r="AT96" s="50">
        <f>IF($C96="PC (13:0/13:0)",('Données brutes POS (Area)'!AS96/('Données brutes POS (Area)'!AS$88)*50),IF($C96="PE (12:0/12:0)",('Données brutes POS (Area)'!AS71/('Données brutes POS (Area)'!AS$82)*55)))</f>
        <v>8.8299591321190132</v>
      </c>
      <c r="AU96" s="50">
        <f>IF($C96="PC (13:0/13:0)",('Données brutes POS (Area)'!AT96/('Données brutes POS (Area)'!AT$88)*50),IF($C96="PE (12:0/12:0)",('Données brutes POS (Area)'!AT71/('Données brutes POS (Area)'!AT$82)*55)))</f>
        <v>10.287477483273587</v>
      </c>
      <c r="AV96" s="50">
        <f>IF($C96="PC (13:0/13:0)",('Données brutes POS (Area)'!AU96/('Données brutes POS (Area)'!AU$88)*50),IF($C96="PE (12:0/12:0)",('Données brutes POS (Area)'!AU71/('Données brutes POS (Area)'!AU$82)*55)))</f>
        <v>24.582959446345999</v>
      </c>
      <c r="AW96" s="50">
        <f>IF($C96="PC (13:0/13:0)",('Données brutes POS (Area)'!AV96/('Données brutes POS (Area)'!AV$88)*50),IF($C96="PE (12:0/12:0)",('Données brutes POS (Area)'!AV71/('Données brutes POS (Area)'!AV$82)*55)))</f>
        <v>10.767255554248841</v>
      </c>
      <c r="AX96" s="50">
        <f>IF($C96="PC (13:0/13:0)",('Données brutes POS (Area)'!AW96/('Données brutes POS (Area)'!AW$88)*50),IF($C96="PE (12:0/12:0)",('Données brutes POS (Area)'!AW71/('Données brutes POS (Area)'!AW$82)*55)))</f>
        <v>8.5487019234469646</v>
      </c>
      <c r="AY96" s="50">
        <f>IF($C96="PC (13:0/13:0)",('Données brutes POS (Area)'!AX96/('Données brutes POS (Area)'!AX$88)*50),IF($C96="PE (12:0/12:0)",('Données brutes POS (Area)'!AX71/('Données brutes POS (Area)'!AX$82)*55)))</f>
        <v>8.7906799847792811</v>
      </c>
      <c r="AZ96" s="50">
        <f>IF($C96="PC (13:0/13:0)",('Données brutes POS (Area)'!AY96/('Données brutes POS (Area)'!AY$88)*50),IF($C96="PE (12:0/12:0)",('Données brutes POS (Area)'!AY71/('Données brutes POS (Area)'!AY$82)*55)))</f>
        <v>14.699460622524644</v>
      </c>
      <c r="BA96" s="50">
        <f>IF($C96="PC (13:0/13:0)",('Données brutes POS (Area)'!AZ96/('Données brutes POS (Area)'!AZ$88)*50),IF($C96="PE (12:0/12:0)",('Données brutes POS (Area)'!AZ71/('Données brutes POS (Area)'!AZ$82)*55)))</f>
        <v>7.1858049970392193</v>
      </c>
      <c r="BB96" s="50">
        <f>IF($C96="PC (13:0/13:0)",('Données brutes POS (Area)'!BA96/('Données brutes POS (Area)'!BA$88)*50),IF($C96="PE (12:0/12:0)",('Données brutes POS (Area)'!BA71/('Données brutes POS (Area)'!BA$82)*55)))</f>
        <v>12.862888438967987</v>
      </c>
      <c r="BC96" s="50">
        <f>IF($C96="PC (13:0/13:0)",('Données brutes POS (Area)'!BB96/('Données brutes POS (Area)'!BB$88)*50),IF($C96="PE (12:0/12:0)",('Données brutes POS (Area)'!BB71/('Données brutes POS (Area)'!BB$82)*55)))</f>
        <v>17.47184843998717</v>
      </c>
      <c r="BD96" s="50">
        <f>IF($C96="PC (13:0/13:0)",('Données brutes POS (Area)'!BC96/('Données brutes POS (Area)'!BC$88)*50),IF($C96="PE (12:0/12:0)",('Données brutes POS (Area)'!BC71/('Données brutes POS (Area)'!BC$82)*55)))</f>
        <v>14.129643350659126</v>
      </c>
      <c r="BE96" s="50">
        <f>IF($C96="PC (13:0/13:0)",('Données brutes POS (Area)'!BD96/('Données brutes POS (Area)'!BD$88)*50),IF($C96="PE (12:0/12:0)",('Données brutes POS (Area)'!BD71/('Données brutes POS (Area)'!BD$82)*55)))</f>
        <v>12.319780452995371</v>
      </c>
      <c r="BF96" s="50">
        <f>IF($C96="PC (13:0/13:0)",('Données brutes POS (Area)'!BE96/('Données brutes POS (Area)'!BE$88)*50),IF($C96="PE (12:0/12:0)",('Données brutes POS (Area)'!BE71/('Données brutes POS (Area)'!BE$82)*55)))</f>
        <v>5.2565674058787151</v>
      </c>
      <c r="BG96" s="50">
        <f>IF($C96="PC (13:0/13:0)",('Données brutes POS (Area)'!BF96/('Données brutes POS (Area)'!BF$88)*50),IF($C96="PE (12:0/12:0)",('Données brutes POS (Area)'!BF71/('Données brutes POS (Area)'!BF$82)*55)))</f>
        <v>3.692768056721206</v>
      </c>
      <c r="BH96" s="50">
        <f>IF($C96="PC (13:0/13:0)",('Données brutes POS (Area)'!BG96/('Données brutes POS (Area)'!BG$88)*50),IF($C96="PE (12:0/12:0)",('Données brutes POS (Area)'!BG71/('Données brutes POS (Area)'!BG$82)*55)))</f>
        <v>7.3840574211498353</v>
      </c>
      <c r="BI96" s="50">
        <f>IF($C96="PC (13:0/13:0)",('Données brutes POS (Area)'!BH96/('Données brutes POS (Area)'!BH$88)*50),IF($C96="PE (12:0/12:0)",('Données brutes POS (Area)'!BH71/('Données brutes POS (Area)'!BH$82)*55)))</f>
        <v>4.8968922779151516</v>
      </c>
      <c r="BJ96" s="50">
        <f>IF($C96="PC (13:0/13:0)",('Données brutes POS (Area)'!BI96/('Données brutes POS (Area)'!BI$88)*50),IF($C96="PE (12:0/12:0)",('Données brutes POS (Area)'!BI71/('Données brutes POS (Area)'!BI$82)*55)))</f>
        <v>7.7628978965354412</v>
      </c>
      <c r="BK96" s="50">
        <f>IF($C96="PC (13:0/13:0)",('Données brutes POS (Area)'!BJ96/('Données brutes POS (Area)'!BJ$88)*50),IF($C96="PE (12:0/12:0)",('Données brutes POS (Area)'!BJ71/('Données brutes POS (Area)'!BJ$82)*55)))</f>
        <v>12.563776391255802</v>
      </c>
      <c r="BL96" s="50">
        <f>IF($C96="PC (13:0/13:0)",('Données brutes POS (Area)'!BK96/('Données brutes POS (Area)'!BK$88)*50),IF($C96="PE (12:0/12:0)",('Données brutes POS (Area)'!BK71/('Données brutes POS (Area)'!BK$82)*55)))</f>
        <v>25.298570241362555</v>
      </c>
      <c r="BM96" s="50">
        <f>IF($C96="PC (13:0/13:0)",('Données brutes POS (Area)'!BL96/('Données brutes POS (Area)'!BL$88)*50),IF($C96="PE (12:0/12:0)",('Données brutes POS (Area)'!BL71/('Données brutes POS (Area)'!BL$82)*55)))</f>
        <v>4.3200726695159064</v>
      </c>
      <c r="BN96" s="50">
        <f>IF($C96="PC (13:0/13:0)",('Données brutes POS (Area)'!BM96/('Données brutes POS (Area)'!BM$88)*50),IF($C96="PE (12:0/12:0)",('Données brutes POS (Area)'!BM71/('Données brutes POS (Area)'!BM$82)*55)))</f>
        <v>28.267340435516097</v>
      </c>
      <c r="BO96" s="50">
        <f>IF($C96="PC (13:0/13:0)",('Données brutes POS (Area)'!BN96/('Données brutes POS (Area)'!BN$88)*50),IF($C96="PE (12:0/12:0)",('Données brutes POS (Area)'!BN71/('Données brutes POS (Area)'!BN$82)*55)))</f>
        <v>11.327607831262435</v>
      </c>
      <c r="BP96" s="50">
        <f>IF($C96="PC (13:0/13:0)",('Données brutes POS (Area)'!BO96/('Données brutes POS (Area)'!BO$88)*50),IF($C96="PE (12:0/12:0)",('Données brutes POS (Area)'!BO71/('Données brutes POS (Area)'!BO$82)*55)))</f>
        <v>7.3062239496133188</v>
      </c>
      <c r="BQ96" s="50">
        <f>IF($C96="PC (13:0/13:0)",('Données brutes POS (Area)'!BP96/('Données brutes POS (Area)'!BP$88)*50),IF($C96="PE (12:0/12:0)",('Données brutes POS (Area)'!BP71/('Données brutes POS (Area)'!BP$82)*55)))</f>
        <v>3.1078667684804651</v>
      </c>
    </row>
    <row r="97" spans="1:69" x14ac:dyDescent="0.25">
      <c r="A97" s="9" t="s">
        <v>52</v>
      </c>
      <c r="B97" s="9" t="s">
        <v>190</v>
      </c>
      <c r="C97" s="9" t="s">
        <v>51</v>
      </c>
      <c r="D97" s="47">
        <f>IF($C97="PC (13:0/13:0)",('Données brutes POS (Area)'!C97/('Données brutes POS (Area)'!C$88)*50),IF($C97="PE (12:0/12:0)",('Données brutes POS (Area)'!C72/('Données brutes POS (Area)'!C$82)*55)))</f>
        <v>0.22192516730516151</v>
      </c>
      <c r="E97" s="47">
        <f>IF($C97="PC (13:0/13:0)",('Données brutes POS (Area)'!D97/('Données brutes POS (Area)'!D$88)*50),IF($C97="PE (12:0/12:0)",('Données brutes POS (Area)'!D72/('Données brutes POS (Area)'!D$82)*55)))</f>
        <v>0.17764928727022217</v>
      </c>
      <c r="F97" s="47">
        <f>IF($C97="PC (13:0/13:0)",('Données brutes POS (Area)'!E97/('Données brutes POS (Area)'!E$88)*50),IF($C97="PE (12:0/12:0)",('Données brutes POS (Area)'!E72/('Données brutes POS (Area)'!E$82)*55)))</f>
        <v>0.31079107461467359</v>
      </c>
      <c r="G97" s="47">
        <f>IF($C97="PC (13:0/13:0)",('Données brutes POS (Area)'!F97/('Données brutes POS (Area)'!F$88)*50),IF($C97="PE (12:0/12:0)",('Données brutes POS (Area)'!F72/('Données brutes POS (Area)'!F$82)*55)))</f>
        <v>0.25268784862494864</v>
      </c>
      <c r="H97" s="47">
        <f>IF($C97="PC (13:0/13:0)",('Données brutes POS (Area)'!G97/('Données brutes POS (Area)'!G$88)*50),IF($C97="PE (12:0/12:0)",('Données brutes POS (Area)'!G72/('Données brutes POS (Area)'!G$82)*55)))</f>
        <v>0.35180712699179284</v>
      </c>
      <c r="I97" s="47">
        <f>IF($C97="PC (13:0/13:0)",('Données brutes POS (Area)'!H97/('Données brutes POS (Area)'!H$88)*50),IF($C97="PE (12:0/12:0)",('Données brutes POS (Area)'!H72/('Données brutes POS (Area)'!H$82)*55)))</f>
        <v>0.60789913034443332</v>
      </c>
      <c r="J97" s="47">
        <f>IF($C97="PC (13:0/13:0)",('Données brutes POS (Area)'!I97/('Données brutes POS (Area)'!I$88)*50),IF($C97="PE (12:0/12:0)",('Données brutes POS (Area)'!I72/('Données brutes POS (Area)'!I$82)*55)))</f>
        <v>0.21099506989251862</v>
      </c>
      <c r="K97" s="47">
        <f>IF($C97="PC (13:0/13:0)",('Données brutes POS (Area)'!J97/('Données brutes POS (Area)'!J$88)*50),IF($C97="PE (12:0/12:0)",('Données brutes POS (Area)'!J72/('Données brutes POS (Area)'!J$82)*55)))</f>
        <v>0.27413051328653548</v>
      </c>
      <c r="L97" s="47" t="s">
        <v>326</v>
      </c>
      <c r="M97" s="47">
        <f>IF($C97="PC (13:0/13:0)",('Données brutes POS (Area)'!L97/('Données brutes POS (Area)'!L$88)*50),IF($C97="PE (12:0/12:0)",('Données brutes POS (Area)'!L72/('Données brutes POS (Area)'!L$82)*55)))</f>
        <v>0.16986924357183569</v>
      </c>
      <c r="N97" s="47">
        <f>IF($C97="PC (13:0/13:0)",('Données brutes POS (Area)'!M97/('Données brutes POS (Area)'!M$88)*50),IF($C97="PE (12:0/12:0)",('Données brutes POS (Area)'!M72/('Données brutes POS (Area)'!M$82)*55)))</f>
        <v>0.14589472013624472</v>
      </c>
      <c r="O97" s="47">
        <f>IF($C97="PC (13:0/13:0)",('Données brutes POS (Area)'!N97/('Données brutes POS (Area)'!N$88)*50),IF($C97="PE (12:0/12:0)",('Données brutes POS (Area)'!N72/('Données brutes POS (Area)'!N$82)*55)))</f>
        <v>0.53842755880568371</v>
      </c>
      <c r="P97" s="47" t="s">
        <v>326</v>
      </c>
      <c r="Q97" s="47">
        <f>IF($C97="PC (13:0/13:0)",('Données brutes POS (Area)'!P97/('Données brutes POS (Area)'!P$88)*50),IF($C97="PE (12:0/12:0)",('Données brutes POS (Area)'!P72/('Données brutes POS (Area)'!P$82)*55)))</f>
        <v>0.1877763867283595</v>
      </c>
      <c r="R97" s="47">
        <f>IF($C97="PC (13:0/13:0)",('Données brutes POS (Area)'!Q97/('Données brutes POS (Area)'!Q$88)*50),IF($C97="PE (12:0/12:0)",('Données brutes POS (Area)'!Q72/('Données brutes POS (Area)'!Q$82)*55)))</f>
        <v>0.25468916294292515</v>
      </c>
      <c r="S97" s="43" t="s">
        <v>326</v>
      </c>
      <c r="T97" s="47">
        <f>IF($C97="PC (13:0/13:0)",('Données brutes POS (Area)'!S97/('Données brutes POS (Area)'!S$88)*50),IF($C97="PE (12:0/12:0)",('Données brutes POS (Area)'!S72/('Données brutes POS (Area)'!S$82)*55)))</f>
        <v>0.14621274950155383</v>
      </c>
      <c r="U97" s="47">
        <f>IF($C97="PC (13:0/13:0)",('Données brutes POS (Area)'!T97/('Données brutes POS (Area)'!T$88)*50),IF($C97="PE (12:0/12:0)",('Données brutes POS (Area)'!T72/('Données brutes POS (Area)'!T$82)*55)))</f>
        <v>0.24246284771987869</v>
      </c>
      <c r="V97" s="47">
        <f>IF($C97="PC (13:0/13:0)",('Données brutes POS (Area)'!U97/('Données brutes POS (Area)'!U$88)*50),IF($C97="PE (12:0/12:0)",('Données brutes POS (Area)'!U72/('Données brutes POS (Area)'!U$82)*55)))</f>
        <v>1.6372301692850526</v>
      </c>
      <c r="W97" s="47">
        <f>IF($C97="PC (13:0/13:0)",('Données brutes POS (Area)'!V97/('Données brutes POS (Area)'!V$88)*50),IF($C97="PE (12:0/12:0)",('Données brutes POS (Area)'!V72/('Données brutes POS (Area)'!V$82)*55)))</f>
        <v>0.21739742400574097</v>
      </c>
      <c r="X97" s="47">
        <f>IF($C97="PC (13:0/13:0)",('Données brutes POS (Area)'!W97/('Données brutes POS (Area)'!W$88)*50),IF($C97="PE (12:0/12:0)",('Données brutes POS (Area)'!W72/('Données brutes POS (Area)'!W$82)*55)))</f>
        <v>0.65626979833467713</v>
      </c>
      <c r="Y97" s="43" t="s">
        <v>326</v>
      </c>
      <c r="Z97" s="47">
        <f>IF($C97="PC (13:0/13:0)",('Données brutes POS (Area)'!Y97/('Données brutes POS (Area)'!Y$88)*50),IF($C97="PE (12:0/12:0)",('Données brutes POS (Area)'!Y72/('Données brutes POS (Area)'!Y$82)*55)))</f>
        <v>0.4979616572504556</v>
      </c>
      <c r="AA97" s="47">
        <f>IF($C97="PC (13:0/13:0)",('Données brutes POS (Area)'!Z97/('Données brutes POS (Area)'!Z$88)*50),IF($C97="PE (12:0/12:0)",('Données brutes POS (Area)'!Z72/('Données brutes POS (Area)'!Z$82)*55)))</f>
        <v>0.26004361634758533</v>
      </c>
      <c r="AB97" s="43" t="s">
        <v>326</v>
      </c>
      <c r="AC97" s="47">
        <f>IF($C97="PC (13:0/13:0)",('Données brutes POS (Area)'!AB97/('Données brutes POS (Area)'!AB$88)*50),IF($C97="PE (12:0/12:0)",('Données brutes POS (Area)'!AB72/('Données brutes POS (Area)'!AB$82)*55)))</f>
        <v>0.46764893194151669</v>
      </c>
      <c r="AD97" s="47">
        <f>IF($C97="PC (13:0/13:0)",('Données brutes POS (Area)'!AC97/('Données brutes POS (Area)'!AC$88)*50),IF($C97="PE (12:0/12:0)",('Données brutes POS (Area)'!AC72/('Données brutes POS (Area)'!AC$82)*55)))</f>
        <v>0.23928849637697391</v>
      </c>
      <c r="AE97" s="47">
        <f>IF($C97="PC (13:0/13:0)",('Données brutes POS (Area)'!AD97/('Données brutes POS (Area)'!AD$88)*50),IF($C97="PE (12:0/12:0)",('Données brutes POS (Area)'!AD72/('Données brutes POS (Area)'!AD$82)*55)))</f>
        <v>0.4861683826870189</v>
      </c>
      <c r="AF97" s="47">
        <f>IF($C97="PC (13:0/13:0)",('Données brutes POS (Area)'!AE97/('Données brutes POS (Area)'!AE$88)*50),IF($C97="PE (12:0/12:0)",('Données brutes POS (Area)'!AE72/('Données brutes POS (Area)'!AE$82)*55)))</f>
        <v>2.0427322867277713</v>
      </c>
      <c r="AG97" s="47">
        <f>IF($C97="PC (13:0/13:0)",('Données brutes POS (Area)'!AF97/('Données brutes POS (Area)'!AF$88)*50),IF($C97="PE (12:0/12:0)",('Données brutes POS (Area)'!AF72/('Données brutes POS (Area)'!AF$82)*55)))</f>
        <v>0.18992125372612612</v>
      </c>
      <c r="AH97" s="43" t="s">
        <v>326</v>
      </c>
      <c r="AI97" s="47">
        <f>IF($C97="PC (13:0/13:0)",('Données brutes POS (Area)'!AH97/('Données brutes POS (Area)'!AH$88)*50),IF($C97="PE (12:0/12:0)",('Données brutes POS (Area)'!AH72/('Données brutes POS (Area)'!AH$82)*55)))</f>
        <v>0.54933226778236111</v>
      </c>
      <c r="AJ97" s="47" t="s">
        <v>326</v>
      </c>
      <c r="AK97" s="47">
        <f>IF($C97="PC (13:0/13:0)",('Données brutes POS (Area)'!AJ97/('Données brutes POS (Area)'!AJ$88)*50),IF($C97="PE (12:0/12:0)",('Données brutes POS (Area)'!AJ72/('Données brutes POS (Area)'!AJ$82)*55)))</f>
        <v>0.18847621954710436</v>
      </c>
      <c r="AL97" s="47" t="s">
        <v>326</v>
      </c>
      <c r="AM97" s="47">
        <f>IF($C97="PC (13:0/13:0)",('Données brutes POS (Area)'!AL97/('Données brutes POS (Area)'!AL$88)*50),IF($C97="PE (12:0/12:0)",('Données brutes POS (Area)'!AL72/('Données brutes POS (Area)'!AL$82)*55)))</f>
        <v>1.2048128366868331</v>
      </c>
      <c r="AN97" s="47" t="s">
        <v>326</v>
      </c>
      <c r="AO97" s="47">
        <f>IF($C97="PC (13:0/13:0)",('Données brutes POS (Area)'!AN97/('Données brutes POS (Area)'!AN$88)*50),IF($C97="PE (12:0/12:0)",('Données brutes POS (Area)'!AN72/('Données brutes POS (Area)'!AN$82)*55)))</f>
        <v>0.32758033474121284</v>
      </c>
      <c r="AP97" s="47">
        <f>IF($C97="PC (13:0/13:0)",('Données brutes POS (Area)'!AO97/('Données brutes POS (Area)'!AO$88)*50),IF($C97="PE (12:0/12:0)",('Données brutes POS (Area)'!AO72/('Données brutes POS (Area)'!AO$82)*55)))</f>
        <v>0.78142731441516078</v>
      </c>
      <c r="AQ97" s="47">
        <f>IF($C97="PC (13:0/13:0)",('Données brutes POS (Area)'!AP97/('Données brutes POS (Area)'!AP$88)*50),IF($C97="PE (12:0/12:0)",('Données brutes POS (Area)'!AP72/('Données brutes POS (Area)'!AP$82)*55)))</f>
        <v>0.44198377383096776</v>
      </c>
      <c r="AR97" s="47">
        <f>IF($C97="PC (13:0/13:0)",('Données brutes POS (Area)'!AQ97/('Données brutes POS (Area)'!AQ$88)*50),IF($C97="PE (12:0/12:0)",('Données brutes POS (Area)'!AQ72/('Données brutes POS (Area)'!AQ$82)*55)))</f>
        <v>0.51048323472192159</v>
      </c>
      <c r="AS97" s="47">
        <f>IF($C97="PC (13:0/13:0)",('Données brutes POS (Area)'!AR97/('Données brutes POS (Area)'!AR$88)*50),IF($C97="PE (12:0/12:0)",('Données brutes POS (Area)'!AR72/('Données brutes POS (Area)'!AR$82)*55)))</f>
        <v>0.85125211665609923</v>
      </c>
      <c r="AT97" s="47">
        <f>IF($C97="PC (13:0/13:0)",('Données brutes POS (Area)'!AS97/('Données brutes POS (Area)'!AS$88)*50),IF($C97="PE (12:0/12:0)",('Données brutes POS (Area)'!AS72/('Données brutes POS (Area)'!AS$82)*55)))</f>
        <v>0.39387383158314665</v>
      </c>
      <c r="AU97" s="47">
        <f>IF($C97="PC (13:0/13:0)",('Données brutes POS (Area)'!AT97/('Données brutes POS (Area)'!AT$88)*50),IF($C97="PE (12:0/12:0)",('Données brutes POS (Area)'!AT72/('Données brutes POS (Area)'!AT$82)*55)))</f>
        <v>0.57805281043004619</v>
      </c>
      <c r="AV97" s="47">
        <f>IF($C97="PC (13:0/13:0)",('Données brutes POS (Area)'!AU97/('Données brutes POS (Area)'!AU$88)*50),IF($C97="PE (12:0/12:0)",('Données brutes POS (Area)'!AU72/('Données brutes POS (Area)'!AU$82)*55)))</f>
        <v>1.3356587308559646</v>
      </c>
      <c r="AW97" s="47">
        <f>IF($C97="PC (13:0/13:0)",('Données brutes POS (Area)'!AV97/('Données brutes POS (Area)'!AV$88)*50),IF($C97="PE (12:0/12:0)",('Données brutes POS (Area)'!AV72/('Données brutes POS (Area)'!AV$82)*55)))</f>
        <v>1.1215167541217212</v>
      </c>
      <c r="AX97" s="47">
        <f>IF($C97="PC (13:0/13:0)",('Données brutes POS (Area)'!AW97/('Données brutes POS (Area)'!AW$88)*50),IF($C97="PE (12:0/12:0)",('Données brutes POS (Area)'!AW72/('Données brutes POS (Area)'!AW$82)*55)))</f>
        <v>0.39220373385994561</v>
      </c>
      <c r="AY97" s="47">
        <f>IF($C97="PC (13:0/13:0)",('Données brutes POS (Area)'!AX97/('Données brutes POS (Area)'!AX$88)*50),IF($C97="PE (12:0/12:0)",('Données brutes POS (Area)'!AX72/('Données brutes POS (Area)'!AX$82)*55)))</f>
        <v>0.35603710262251298</v>
      </c>
      <c r="AZ97" s="47">
        <f>IF($C97="PC (13:0/13:0)",('Données brutes POS (Area)'!AY97/('Données brutes POS (Area)'!AY$88)*50),IF($C97="PE (12:0/12:0)",('Données brutes POS (Area)'!AY72/('Données brutes POS (Area)'!AY$82)*55)))</f>
        <v>0.70822188053372859</v>
      </c>
      <c r="BA97" s="47">
        <f>IF($C97="PC (13:0/13:0)",('Données brutes POS (Area)'!AZ97/('Données brutes POS (Area)'!AZ$88)*50),IF($C97="PE (12:0/12:0)",('Données brutes POS (Area)'!AZ72/('Données brutes POS (Area)'!AZ$82)*55)))</f>
        <v>0.29960934908001347</v>
      </c>
      <c r="BB97" s="43" t="s">
        <v>326</v>
      </c>
      <c r="BC97" s="47">
        <f>IF($C97="PC (13:0/13:0)",('Données brutes POS (Area)'!BB97/('Données brutes POS (Area)'!BB$88)*50),IF($C97="PE (12:0/12:0)",('Données brutes POS (Area)'!BB72/('Données brutes POS (Area)'!BB$82)*55)))</f>
        <v>1.5139519770346233</v>
      </c>
      <c r="BD97" s="47">
        <f>IF($C97="PC (13:0/13:0)",('Données brutes POS (Area)'!BC97/('Données brutes POS (Area)'!BC$88)*50),IF($C97="PE (12:0/12:0)",('Données brutes POS (Area)'!BC72/('Données brutes POS (Area)'!BC$82)*55)))</f>
        <v>0.67125742434969315</v>
      </c>
      <c r="BE97" s="47">
        <f>IF($C97="PC (13:0/13:0)",('Données brutes POS (Area)'!BD97/('Données brutes POS (Area)'!BD$88)*50),IF($C97="PE (12:0/12:0)",('Données brutes POS (Area)'!BD72/('Données brutes POS (Area)'!BD$82)*55)))</f>
        <v>0.77872015265001615</v>
      </c>
      <c r="BF97" s="43" t="s">
        <v>326</v>
      </c>
      <c r="BG97" s="43" t="s">
        <v>326</v>
      </c>
      <c r="BH97" s="43" t="s">
        <v>326</v>
      </c>
      <c r="BI97" s="43" t="s">
        <v>326</v>
      </c>
      <c r="BJ97" s="43" t="s">
        <v>326</v>
      </c>
      <c r="BK97" s="47">
        <f>IF($C97="PC (13:0/13:0)",('Données brutes POS (Area)'!BJ97/('Données brutes POS (Area)'!BJ$88)*50),IF($C97="PE (12:0/12:0)",('Données brutes POS (Area)'!BJ72/('Données brutes POS (Area)'!BJ$82)*55)))</f>
        <v>0.54035788976727483</v>
      </c>
      <c r="BL97" s="47">
        <f>IF($C97="PC (13:0/13:0)",('Données brutes POS (Area)'!BK97/('Données brutes POS (Area)'!BK$88)*50),IF($C97="PE (12:0/12:0)",('Données brutes POS (Area)'!BK72/('Données brutes POS (Area)'!BK$82)*55)))</f>
        <v>1.6272848046459965</v>
      </c>
      <c r="BM97" s="43" t="s">
        <v>326</v>
      </c>
      <c r="BN97" s="47">
        <f>IF($C97="PC (13:0/13:0)",('Données brutes POS (Area)'!BM97/('Données brutes POS (Area)'!BM$88)*50),IF($C97="PE (12:0/12:0)",('Données brutes POS (Area)'!BM72/('Données brutes POS (Area)'!BM$82)*55)))</f>
        <v>1.5036683010175924</v>
      </c>
      <c r="BO97" s="43" t="s">
        <v>326</v>
      </c>
      <c r="BP97" s="43" t="s">
        <v>326</v>
      </c>
      <c r="BQ97" s="47">
        <f>IF($C97="PC (13:0/13:0)",('Données brutes POS (Area)'!BP97/('Données brutes POS (Area)'!BP$88)*50),IF($C97="PE (12:0/12:0)",('Données brutes POS (Area)'!BP72/('Données brutes POS (Area)'!BP$82)*55)))</f>
        <v>0.30773101782696294</v>
      </c>
    </row>
    <row r="98" spans="1:69" x14ac:dyDescent="0.25">
      <c r="A98" s="16" t="s">
        <v>52</v>
      </c>
      <c r="B98" s="16" t="s">
        <v>59</v>
      </c>
      <c r="C98" s="16" t="s">
        <v>51</v>
      </c>
      <c r="D98" s="50">
        <f>IF($C98="PC (13:0/13:0)",('Données brutes POS (Area)'!C98/('Données brutes POS (Area)'!C$88)*50),IF($C98="PE (12:0/12:0)",('Données brutes POS (Area)'!C73/('Données brutes POS (Area)'!C$82)*55)))</f>
        <v>3.9241188733650656</v>
      </c>
      <c r="E98" s="50">
        <f>IF($C98="PC (13:0/13:0)",('Données brutes POS (Area)'!D98/('Données brutes POS (Area)'!D$88)*50),IF($C98="PE (12:0/12:0)",('Données brutes POS (Area)'!D73/('Données brutes POS (Area)'!D$82)*55)))</f>
        <v>2.2880759517310016</v>
      </c>
      <c r="F98" s="50">
        <f>IF($C98="PC (13:0/13:0)",('Données brutes POS (Area)'!E98/('Données brutes POS (Area)'!E$88)*50),IF($C98="PE (12:0/12:0)",('Données brutes POS (Area)'!E73/('Données brutes POS (Area)'!E$82)*55)))</f>
        <v>2.6504718502117415</v>
      </c>
      <c r="G98" s="50">
        <f>IF($C98="PC (13:0/13:0)",('Données brutes POS (Area)'!F98/('Données brutes POS (Area)'!F$88)*50),IF($C98="PE (12:0/12:0)",('Données brutes POS (Area)'!F73/('Données brutes POS (Area)'!F$82)*55)))</f>
        <v>2.0716049872998497</v>
      </c>
      <c r="H98" s="50">
        <f>IF($C98="PC (13:0/13:0)",('Données brutes POS (Area)'!G98/('Données brutes POS (Area)'!G$88)*50),IF($C98="PE (12:0/12:0)",('Données brutes POS (Area)'!G73/('Données brutes POS (Area)'!G$82)*55)))</f>
        <v>3.6536056537138513</v>
      </c>
      <c r="I98" s="50">
        <f>IF($C98="PC (13:0/13:0)",('Données brutes POS (Area)'!H98/('Données brutes POS (Area)'!H$88)*50),IF($C98="PE (12:0/12:0)",('Données brutes POS (Area)'!H73/('Données brutes POS (Area)'!H$82)*55)))</f>
        <v>3.0714652223734995</v>
      </c>
      <c r="J98" s="50">
        <f>IF($C98="PC (13:0/13:0)",('Données brutes POS (Area)'!I98/('Données brutes POS (Area)'!I$88)*50),IF($C98="PE (12:0/12:0)",('Données brutes POS (Area)'!I73/('Données brutes POS (Area)'!I$82)*55)))</f>
        <v>1.4217569298218415</v>
      </c>
      <c r="K98" s="50">
        <f>IF($C98="PC (13:0/13:0)",('Données brutes POS (Area)'!J98/('Données brutes POS (Area)'!J$88)*50),IF($C98="PE (12:0/12:0)",('Données brutes POS (Area)'!J73/('Données brutes POS (Area)'!J$82)*55)))</f>
        <v>4.4000057015489462</v>
      </c>
      <c r="L98" s="50">
        <f>IF($C98="PC (13:0/13:0)",('Données brutes POS (Area)'!K98/('Données brutes POS (Area)'!K$88)*50),IF($C98="PE (12:0/12:0)",('Données brutes POS (Area)'!K73/('Données brutes POS (Area)'!K$82)*55)))</f>
        <v>2.1132459536923882</v>
      </c>
      <c r="M98" s="50">
        <f>IF($C98="PC (13:0/13:0)",('Données brutes POS (Area)'!L98/('Données brutes POS (Area)'!L$88)*50),IF($C98="PE (12:0/12:0)",('Données brutes POS (Area)'!L73/('Données brutes POS (Area)'!L$82)*55)))</f>
        <v>4.0572206835188078</v>
      </c>
      <c r="N98" s="50">
        <f>IF($C98="PC (13:0/13:0)",('Données brutes POS (Area)'!M98/('Données brutes POS (Area)'!M$88)*50),IF($C98="PE (12:0/12:0)",('Données brutes POS (Area)'!M73/('Données brutes POS (Area)'!M$82)*55)))</f>
        <v>3.429450196232676</v>
      </c>
      <c r="O98" s="50">
        <f>IF($C98="PC (13:0/13:0)",('Données brutes POS (Area)'!N98/('Données brutes POS (Area)'!N$88)*50),IF($C98="PE (12:0/12:0)",('Données brutes POS (Area)'!N73/('Données brutes POS (Area)'!N$82)*55)))</f>
        <v>4.5315331264527998</v>
      </c>
      <c r="P98" s="50">
        <f>IF($C98="PC (13:0/13:0)",('Données brutes POS (Area)'!O98/('Données brutes POS (Area)'!O$88)*50),IF($C98="PE (12:0/12:0)",('Données brutes POS (Area)'!O73/('Données brutes POS (Area)'!O$82)*55)))</f>
        <v>4.7237938039967124</v>
      </c>
      <c r="Q98" s="50">
        <f>IF($C98="PC (13:0/13:0)",('Données brutes POS (Area)'!P98/('Données brutes POS (Area)'!P$88)*50),IF($C98="PE (12:0/12:0)",('Données brutes POS (Area)'!P73/('Données brutes POS (Area)'!P$82)*55)))</f>
        <v>2.365298866467783</v>
      </c>
      <c r="R98" s="50">
        <f>IF($C98="PC (13:0/13:0)",('Données brutes POS (Area)'!Q98/('Données brutes POS (Area)'!Q$88)*50),IF($C98="PE (12:0/12:0)",('Données brutes POS (Area)'!Q73/('Données brutes POS (Area)'!Q$82)*55)))</f>
        <v>2.5070434055070105</v>
      </c>
      <c r="S98" s="50">
        <f>IF($C98="PC (13:0/13:0)",('Données brutes POS (Area)'!R98/('Données brutes POS (Area)'!R$88)*50),IF($C98="PE (12:0/12:0)",('Données brutes POS (Area)'!R73/('Données brutes POS (Area)'!R$82)*55)))</f>
        <v>3.0869681024632438</v>
      </c>
      <c r="T98" s="50">
        <f>IF($C98="PC (13:0/13:0)",('Données brutes POS (Area)'!S98/('Données brutes POS (Area)'!S$88)*50),IF($C98="PE (12:0/12:0)",('Données brutes POS (Area)'!S73/('Données brutes POS (Area)'!S$82)*55)))</f>
        <v>1.8039405087683715</v>
      </c>
      <c r="U98" s="50">
        <f>IF($C98="PC (13:0/13:0)",('Données brutes POS (Area)'!T98/('Données brutes POS (Area)'!T$88)*50),IF($C98="PE (12:0/12:0)",('Données brutes POS (Area)'!T73/('Données brutes POS (Area)'!T$82)*55)))</f>
        <v>3.4691787317443259</v>
      </c>
      <c r="V98" s="50">
        <f>IF($C98="PC (13:0/13:0)",('Données brutes POS (Area)'!U98/('Données brutes POS (Area)'!U$88)*50),IF($C98="PE (12:0/12:0)",('Données brutes POS (Area)'!U73/('Données brutes POS (Area)'!U$82)*55)))</f>
        <v>4.3051695193198327</v>
      </c>
      <c r="W98" s="50">
        <f>IF($C98="PC (13:0/13:0)",('Données brutes POS (Area)'!V98/('Données brutes POS (Area)'!V$88)*50),IF($C98="PE (12:0/12:0)",('Données brutes POS (Area)'!V73/('Données brutes POS (Area)'!V$82)*55)))</f>
        <v>3.9552350985250806</v>
      </c>
      <c r="X98" s="50">
        <f>IF($C98="PC (13:0/13:0)",('Données brutes POS (Area)'!W98/('Données brutes POS (Area)'!W$88)*50),IF($C98="PE (12:0/12:0)",('Données brutes POS (Area)'!W73/('Données brutes POS (Area)'!W$82)*55)))</f>
        <v>5.8895069612699196</v>
      </c>
      <c r="Y98" s="50">
        <f>IF($C98="PC (13:0/13:0)",('Données brutes POS (Area)'!X98/('Données brutes POS (Area)'!X$88)*50),IF($C98="PE (12:0/12:0)",('Données brutes POS (Area)'!X73/('Données brutes POS (Area)'!X$82)*55)))</f>
        <v>2.2146489915392764</v>
      </c>
      <c r="Z98" s="50">
        <f>IF($C98="PC (13:0/13:0)",('Données brutes POS (Area)'!Y98/('Données brutes POS (Area)'!Y$88)*50),IF($C98="PE (12:0/12:0)",('Données brutes POS (Area)'!Y73/('Données brutes POS (Area)'!Y$82)*55)))</f>
        <v>3.0360017033306361</v>
      </c>
      <c r="AA98" s="50">
        <f>IF($C98="PC (13:0/13:0)",('Données brutes POS (Area)'!Z98/('Données brutes POS (Area)'!Z$88)*50),IF($C98="PE (12:0/12:0)",('Données brutes POS (Area)'!Z73/('Données brutes POS (Area)'!Z$82)*55)))</f>
        <v>2.1573249879017027</v>
      </c>
      <c r="AB98" s="50">
        <f>IF($C98="PC (13:0/13:0)",('Données brutes POS (Area)'!AA98/('Données brutes POS (Area)'!AA$88)*50),IF($C98="PE (12:0/12:0)",('Données brutes POS (Area)'!AA73/('Données brutes POS (Area)'!AA$82)*55)))</f>
        <v>4.5462968148173433</v>
      </c>
      <c r="AC98" s="50">
        <f>IF($C98="PC (13:0/13:0)",('Données brutes POS (Area)'!AB98/('Données brutes POS (Area)'!AB$88)*50),IF($C98="PE (12:0/12:0)",('Données brutes POS (Area)'!AB73/('Données brutes POS (Area)'!AB$82)*55)))</f>
        <v>6.1730055745849395</v>
      </c>
      <c r="AD98" s="50">
        <f>IF($C98="PC (13:0/13:0)",('Données brutes POS (Area)'!AC98/('Données brutes POS (Area)'!AC$88)*50),IF($C98="PE (12:0/12:0)",('Données brutes POS (Area)'!AC73/('Données brutes POS (Area)'!AC$82)*55)))</f>
        <v>2.0798532811269821</v>
      </c>
      <c r="AE98" s="50">
        <f>IF($C98="PC (13:0/13:0)",('Données brutes POS (Area)'!AD98/('Données brutes POS (Area)'!AD$88)*50),IF($C98="PE (12:0/12:0)",('Données brutes POS (Area)'!AD73/('Données brutes POS (Area)'!AD$82)*55)))</f>
        <v>3.902985474540722</v>
      </c>
      <c r="AF98" s="50">
        <f>IF($C98="PC (13:0/13:0)",('Données brutes POS (Area)'!AE98/('Données brutes POS (Area)'!AE$88)*50),IF($C98="PE (12:0/12:0)",('Données brutes POS (Area)'!AE73/('Données brutes POS (Area)'!AE$82)*55)))</f>
        <v>12.570051414161224</v>
      </c>
      <c r="AG98" s="50">
        <f>IF($C98="PC (13:0/13:0)",('Données brutes POS (Area)'!AF98/('Données brutes POS (Area)'!AF$88)*50),IF($C98="PE (12:0/12:0)",('Données brutes POS (Area)'!AF73/('Données brutes POS (Area)'!AF$82)*55)))</f>
        <v>1.4733775451747275</v>
      </c>
      <c r="AH98" s="50">
        <f>IF($C98="PC (13:0/13:0)",('Données brutes POS (Area)'!AG98/('Données brutes POS (Area)'!AG$88)*50),IF($C98="PE (12:0/12:0)",('Données brutes POS (Area)'!AG73/('Données brutes POS (Area)'!AG$82)*55)))</f>
        <v>1.7658691891228109</v>
      </c>
      <c r="AI98" s="50">
        <f>IF($C98="PC (13:0/13:0)",('Données brutes POS (Area)'!AH98/('Données brutes POS (Area)'!AH$88)*50),IF($C98="PE (12:0/12:0)",('Données brutes POS (Area)'!AH73/('Données brutes POS (Area)'!AH$82)*55)))</f>
        <v>8.9104717805278391</v>
      </c>
      <c r="AJ98" s="50">
        <f>IF($C98="PC (13:0/13:0)",('Données brutes POS (Area)'!AI98/('Données brutes POS (Area)'!AI$88)*50),IF($C98="PE (12:0/12:0)",('Données brutes POS (Area)'!AI73/('Données brutes POS (Area)'!AI$82)*55)))</f>
        <v>3.3389074718601752</v>
      </c>
      <c r="AK98" s="50">
        <f>IF($C98="PC (13:0/13:0)",('Données brutes POS (Area)'!AJ98/('Données brutes POS (Area)'!AJ$88)*50),IF($C98="PE (12:0/12:0)",('Données brutes POS (Area)'!AJ73/('Données brutes POS (Area)'!AJ$82)*55)))</f>
        <v>1.1691811451288803</v>
      </c>
      <c r="AL98" s="50">
        <f>IF($C98="PC (13:0/13:0)",('Données brutes POS (Area)'!AK98/('Données brutes POS (Area)'!AK$88)*50),IF($C98="PE (12:0/12:0)",('Données brutes POS (Area)'!AK73/('Données brutes POS (Area)'!AK$82)*55)))</f>
        <v>0.66317523005594736</v>
      </c>
      <c r="AM98" s="50">
        <f>IF($C98="PC (13:0/13:0)",('Données brutes POS (Area)'!AL98/('Données brutes POS (Area)'!AL$88)*50),IF($C98="PE (12:0/12:0)",('Données brutes POS (Area)'!AL73/('Données brutes POS (Area)'!AL$82)*55)))</f>
        <v>9.8570450058369588</v>
      </c>
      <c r="AN98" s="50">
        <f>IF($C98="PC (13:0/13:0)",('Données brutes POS (Area)'!AM98/('Données brutes POS (Area)'!AM$88)*50),IF($C98="PE (12:0/12:0)",('Données brutes POS (Area)'!AM73/('Données brutes POS (Area)'!AM$82)*55)))</f>
        <v>1.3511266509356215</v>
      </c>
      <c r="AO98" s="50">
        <f>IF($C98="PC (13:0/13:0)",('Données brutes POS (Area)'!AN98/('Données brutes POS (Area)'!AN$88)*50),IF($C98="PE (12:0/12:0)",('Données brutes POS (Area)'!AN73/('Données brutes POS (Area)'!AN$82)*55)))</f>
        <v>4.9011669450310009</v>
      </c>
      <c r="AP98" s="50">
        <f>IF($C98="PC (13:0/13:0)",('Données brutes POS (Area)'!AO98/('Données brutes POS (Area)'!AO$88)*50),IF($C98="PE (12:0/12:0)",('Données brutes POS (Area)'!AO73/('Données brutes POS (Area)'!AO$82)*55)))</f>
        <v>7.8415805807141705</v>
      </c>
      <c r="AQ98" s="50">
        <f>IF($C98="PC (13:0/13:0)",('Données brutes POS (Area)'!AP98/('Données brutes POS (Area)'!AP$88)*50),IF($C98="PE (12:0/12:0)",('Données brutes POS (Area)'!AP73/('Données brutes POS (Area)'!AP$82)*55)))</f>
        <v>10.870905643898086</v>
      </c>
      <c r="AR98" s="50">
        <f>IF($C98="PC (13:0/13:0)",('Données brutes POS (Area)'!AQ98/('Données brutes POS (Area)'!AQ$88)*50),IF($C98="PE (12:0/12:0)",('Données brutes POS (Area)'!AQ73/('Données brutes POS (Area)'!AQ$82)*55)))</f>
        <v>12.697725307001202</v>
      </c>
      <c r="AS98" s="50">
        <f>IF($C98="PC (13:0/13:0)",('Données brutes POS (Area)'!AR98/('Données brutes POS (Area)'!AR$88)*50),IF($C98="PE (12:0/12:0)",('Données brutes POS (Area)'!AR73/('Données brutes POS (Area)'!AR$82)*55)))</f>
        <v>10.087605024505445</v>
      </c>
      <c r="AT98" s="50">
        <f>IF($C98="PC (13:0/13:0)",('Données brutes POS (Area)'!AS98/('Données brutes POS (Area)'!AS$88)*50),IF($C98="PE (12:0/12:0)",('Données brutes POS (Area)'!AS73/('Données brutes POS (Area)'!AS$82)*55)))</f>
        <v>4.2271789491364009</v>
      </c>
      <c r="AU98" s="50">
        <f>IF($C98="PC (13:0/13:0)",('Données brutes POS (Area)'!AT98/('Données brutes POS (Area)'!AT$88)*50),IF($C98="PE (12:0/12:0)",('Données brutes POS (Area)'!AT73/('Données brutes POS (Area)'!AT$82)*55)))</f>
        <v>5.8364757209862139</v>
      </c>
      <c r="AV98" s="50">
        <f>IF($C98="PC (13:0/13:0)",('Données brutes POS (Area)'!AU98/('Données brutes POS (Area)'!AU$88)*50),IF($C98="PE (12:0/12:0)",('Données brutes POS (Area)'!AU73/('Données brutes POS (Area)'!AU$82)*55)))</f>
        <v>8.0131282432395015</v>
      </c>
      <c r="AW98" s="50">
        <f>IF($C98="PC (13:0/13:0)",('Données brutes POS (Area)'!AV98/('Données brutes POS (Area)'!AV$88)*50),IF($C98="PE (12:0/12:0)",('Données brutes POS (Area)'!AV73/('Données brutes POS (Area)'!AV$82)*55)))</f>
        <v>5.2139629404321219</v>
      </c>
      <c r="AX98" s="50">
        <f>IF($C98="PC (13:0/13:0)",('Données brutes POS (Area)'!AW98/('Données brutes POS (Area)'!AW$88)*50),IF($C98="PE (12:0/12:0)",('Données brutes POS (Area)'!AW73/('Données brutes POS (Area)'!AW$82)*55)))</f>
        <v>2.843887313474684</v>
      </c>
      <c r="AY98" s="50">
        <f>IF($C98="PC (13:0/13:0)",('Données brutes POS (Area)'!AX98/('Données brutes POS (Area)'!AX$88)*50),IF($C98="PE (12:0/12:0)",('Données brutes POS (Area)'!AX73/('Données brutes POS (Area)'!AX$82)*55)))</f>
        <v>5.9198246256098548</v>
      </c>
      <c r="AZ98" s="50">
        <f>IF($C98="PC (13:0/13:0)",('Données brutes POS (Area)'!AY98/('Données brutes POS (Area)'!AY$88)*50),IF($C98="PE (12:0/12:0)",('Données brutes POS (Area)'!AY73/('Données brutes POS (Area)'!AY$82)*55)))</f>
        <v>5.4080897631931037</v>
      </c>
      <c r="BA98" s="50">
        <f>IF($C98="PC (13:0/13:0)",('Données brutes POS (Area)'!AZ98/('Données brutes POS (Area)'!AZ$88)*50),IF($C98="PE (12:0/12:0)",('Données brutes POS (Area)'!AZ73/('Données brutes POS (Area)'!AZ$82)*55)))</f>
        <v>5.7230695236129492</v>
      </c>
      <c r="BB98" s="50">
        <f>IF($C98="PC (13:0/13:0)",('Données brutes POS (Area)'!BA98/('Données brutes POS (Area)'!BA$88)*50),IF($C98="PE (12:0/12:0)",('Données brutes POS (Area)'!BA73/('Données brutes POS (Area)'!BA$82)*55)))</f>
        <v>6.5997568287216675</v>
      </c>
      <c r="BC98" s="50">
        <f>IF($C98="PC (13:0/13:0)",('Données brutes POS (Area)'!BB98/('Données brutes POS (Area)'!BB$88)*50),IF($C98="PE (12:0/12:0)",('Données brutes POS (Area)'!BB73/('Données brutes POS (Area)'!BB$82)*55)))</f>
        <v>7.6285864174721887</v>
      </c>
      <c r="BD98" s="50">
        <f>IF($C98="PC (13:0/13:0)",('Données brutes POS (Area)'!BC98/('Données brutes POS (Area)'!BC$88)*50),IF($C98="PE (12:0/12:0)",('Données brutes POS (Area)'!BC73/('Données brutes POS (Area)'!BC$82)*55)))</f>
        <v>7.6494573466609896</v>
      </c>
      <c r="BE98" s="50">
        <f>IF($C98="PC (13:0/13:0)",('Données brutes POS (Area)'!BD98/('Données brutes POS (Area)'!BD$88)*50),IF($C98="PE (12:0/12:0)",('Données brutes POS (Area)'!BD73/('Données brutes POS (Area)'!BD$82)*55)))</f>
        <v>4.0031716343986989</v>
      </c>
      <c r="BF98" s="50">
        <f>IF($C98="PC (13:0/13:0)",('Données brutes POS (Area)'!BE98/('Données brutes POS (Area)'!BE$88)*50),IF($C98="PE (12:0/12:0)",('Données brutes POS (Area)'!BE73/('Données brutes POS (Area)'!BE$82)*55)))</f>
        <v>1.9915857403187216</v>
      </c>
      <c r="BG98" s="50">
        <f>IF($C98="PC (13:0/13:0)",('Données brutes POS (Area)'!BF98/('Données brutes POS (Area)'!BF$88)*50),IF($C98="PE (12:0/12:0)",('Données brutes POS (Area)'!BF73/('Données brutes POS (Area)'!BF$82)*55)))</f>
        <v>1.1762513054935007</v>
      </c>
      <c r="BH98" s="50">
        <f>IF($C98="PC (13:0/13:0)",('Données brutes POS (Area)'!BG98/('Données brutes POS (Area)'!BG$88)*50),IF($C98="PE (12:0/12:0)",('Données brutes POS (Area)'!BG73/('Données brutes POS (Area)'!BG$82)*55)))</f>
        <v>3.990698089012839</v>
      </c>
      <c r="BI98" s="50">
        <f>IF($C98="PC (13:0/13:0)",('Données brutes POS (Area)'!BH98/('Données brutes POS (Area)'!BH$88)*50),IF($C98="PE (12:0/12:0)",('Données brutes POS (Area)'!BH73/('Données brutes POS (Area)'!BH$82)*55)))</f>
        <v>1.2732339939366137</v>
      </c>
      <c r="BJ98" s="50">
        <f>IF($C98="PC (13:0/13:0)",('Données brutes POS (Area)'!BI98/('Données brutes POS (Area)'!BI$88)*50),IF($C98="PE (12:0/12:0)",('Données brutes POS (Area)'!BI73/('Données brutes POS (Area)'!BI$82)*55)))</f>
        <v>3.0301675455381609</v>
      </c>
      <c r="BK98" s="50">
        <f>IF($C98="PC (13:0/13:0)",('Données brutes POS (Area)'!BJ98/('Données brutes POS (Area)'!BJ$88)*50),IF($C98="PE (12:0/12:0)",('Données brutes POS (Area)'!BJ73/('Données brutes POS (Area)'!BJ$82)*55)))</f>
        <v>4.7887976992235357</v>
      </c>
      <c r="BL98" s="50">
        <f>IF($C98="PC (13:0/13:0)",('Données brutes POS (Area)'!BK98/('Données brutes POS (Area)'!BK$88)*50),IF($C98="PE (12:0/12:0)",('Données brutes POS (Area)'!BK73/('Données brutes POS (Area)'!BK$82)*55)))</f>
        <v>7.9122736073132476</v>
      </c>
      <c r="BM98" s="50">
        <f>IF($C98="PC (13:0/13:0)",('Données brutes POS (Area)'!BL98/('Données brutes POS (Area)'!BL$88)*50),IF($C98="PE (12:0/12:0)",('Données brutes POS (Area)'!BL73/('Données brutes POS (Area)'!BL$82)*55)))</f>
        <v>2.7712372927581614</v>
      </c>
      <c r="BN98" s="50">
        <f>IF($C98="PC (13:0/13:0)",('Données brutes POS (Area)'!BM98/('Données brutes POS (Area)'!BM$88)*50),IF($C98="PE (12:0/12:0)",('Données brutes POS (Area)'!BM73/('Données brutes POS (Area)'!BM$82)*55)))</f>
        <v>12.418866119797181</v>
      </c>
      <c r="BO98" s="50">
        <f>IF($C98="PC (13:0/13:0)",('Données brutes POS (Area)'!BN98/('Données brutes POS (Area)'!BN$88)*50),IF($C98="PE (12:0/12:0)",('Données brutes POS (Area)'!BN73/('Données brutes POS (Area)'!BN$82)*55)))</f>
        <v>5.5726907365375844</v>
      </c>
      <c r="BP98" s="50">
        <f>IF($C98="PC (13:0/13:0)",('Données brutes POS (Area)'!BO98/('Données brutes POS (Area)'!BO$88)*50),IF($C98="PE (12:0/12:0)",('Données brutes POS (Area)'!BO73/('Données brutes POS (Area)'!BO$82)*55)))</f>
        <v>2.4686794079171599</v>
      </c>
      <c r="BQ98" s="50">
        <f>IF($C98="PC (13:0/13:0)",('Données brutes POS (Area)'!BP98/('Données brutes POS (Area)'!BP$88)*50),IF($C98="PE (12:0/12:0)",('Données brutes POS (Area)'!BP73/('Données brutes POS (Area)'!BP$82)*55)))</f>
        <v>2.1145827423832699</v>
      </c>
    </row>
    <row r="99" spans="1:69" x14ac:dyDescent="0.25">
      <c r="A99" s="9" t="s">
        <v>52</v>
      </c>
      <c r="B99" s="9" t="s">
        <v>62</v>
      </c>
      <c r="C99" s="9" t="s">
        <v>51</v>
      </c>
      <c r="D99" s="47">
        <f>IF($C99="PC (13:0/13:0)",('Données brutes POS (Area)'!C99/('Données brutes POS (Area)'!C$88)*50),IF($C99="PE (12:0/12:0)",('Données brutes POS (Area)'!C74/('Données brutes POS (Area)'!C$82)*55)))</f>
        <v>70.019638808838138</v>
      </c>
      <c r="E99" s="47">
        <f>IF($C99="PC (13:0/13:0)",('Données brutes POS (Area)'!D99/('Données brutes POS (Area)'!D$88)*50),IF($C99="PE (12:0/12:0)",('Données brutes POS (Area)'!D74/('Données brutes POS (Area)'!D$82)*55)))</f>
        <v>42.418103132978359</v>
      </c>
      <c r="F99" s="47">
        <f>IF($C99="PC (13:0/13:0)",('Données brutes POS (Area)'!E99/('Données brutes POS (Area)'!E$88)*50),IF($C99="PE (12:0/12:0)",('Données brutes POS (Area)'!E74/('Données brutes POS (Area)'!E$82)*55)))</f>
        <v>45.979653474924227</v>
      </c>
      <c r="G99" s="47">
        <f>IF($C99="PC (13:0/13:0)",('Données brutes POS (Area)'!F99/('Données brutes POS (Area)'!F$88)*50),IF($C99="PE (12:0/12:0)",('Données brutes POS (Area)'!F74/('Données brutes POS (Area)'!F$82)*55)))</f>
        <v>55.896677473420766</v>
      </c>
      <c r="H99" s="47">
        <f>IF($C99="PC (13:0/13:0)",('Données brutes POS (Area)'!G99/('Données brutes POS (Area)'!G$88)*50),IF($C99="PE (12:0/12:0)",('Données brutes POS (Area)'!G74/('Données brutes POS (Area)'!G$82)*55)))</f>
        <v>56.358321831316097</v>
      </c>
      <c r="I99" s="47">
        <f>IF($C99="PC (13:0/13:0)",('Données brutes POS (Area)'!H99/('Données brutes POS (Area)'!H$88)*50),IF($C99="PE (12:0/12:0)",('Données brutes POS (Area)'!H74/('Données brutes POS (Area)'!H$82)*55)))</f>
        <v>60.999933698096321</v>
      </c>
      <c r="J99" s="47">
        <f>IF($C99="PC (13:0/13:0)",('Données brutes POS (Area)'!I99/('Données brutes POS (Area)'!I$88)*50),IF($C99="PE (12:0/12:0)",('Données brutes POS (Area)'!I74/('Données brutes POS (Area)'!I$82)*55)))</f>
        <v>35.642092613107302</v>
      </c>
      <c r="K99" s="47">
        <f>IF($C99="PC (13:0/13:0)",('Données brutes POS (Area)'!J99/('Données brutes POS (Area)'!J$88)*50),IF($C99="PE (12:0/12:0)",('Données brutes POS (Area)'!J74/('Données brutes POS (Area)'!J$82)*55)))</f>
        <v>75.744159440861708</v>
      </c>
      <c r="L99" s="47">
        <f>IF($C99="PC (13:0/13:0)",('Données brutes POS (Area)'!K99/('Données brutes POS (Area)'!K$88)*50),IF($C99="PE (12:0/12:0)",('Données brutes POS (Area)'!K74/('Données brutes POS (Area)'!K$82)*55)))</f>
        <v>29.792639692407747</v>
      </c>
      <c r="M99" s="47">
        <f>IF($C99="PC (13:0/13:0)",('Données brutes POS (Area)'!L99/('Données brutes POS (Area)'!L$88)*50),IF($C99="PE (12:0/12:0)",('Données brutes POS (Area)'!L74/('Données brutes POS (Area)'!L$82)*55)))</f>
        <v>52.194218775372761</v>
      </c>
      <c r="N99" s="47">
        <f>IF($C99="PC (13:0/13:0)",('Données brutes POS (Area)'!M99/('Données brutes POS (Area)'!M$88)*50),IF($C99="PE (12:0/12:0)",('Données brutes POS (Area)'!M74/('Données brutes POS (Area)'!M$82)*55)))</f>
        <v>45.659012645163251</v>
      </c>
      <c r="O99" s="47">
        <f>IF($C99="PC (13:0/13:0)",('Données brutes POS (Area)'!N99/('Données brutes POS (Area)'!N$88)*50),IF($C99="PE (12:0/12:0)",('Données brutes POS (Area)'!N74/('Données brutes POS (Area)'!N$82)*55)))</f>
        <v>64.545549486719793</v>
      </c>
      <c r="P99" s="47">
        <f>IF($C99="PC (13:0/13:0)",('Données brutes POS (Area)'!O99/('Données brutes POS (Area)'!O$88)*50),IF($C99="PE (12:0/12:0)",('Données brutes POS (Area)'!O74/('Données brutes POS (Area)'!O$82)*55)))</f>
        <v>77.533917270743842</v>
      </c>
      <c r="Q99" s="47">
        <f>IF($C99="PC (13:0/13:0)",('Données brutes POS (Area)'!P99/('Données brutes POS (Area)'!P$88)*50),IF($C99="PE (12:0/12:0)",('Données brutes POS (Area)'!P74/('Données brutes POS (Area)'!P$82)*55)))</f>
        <v>34.833092613273351</v>
      </c>
      <c r="R99" s="47">
        <f>IF($C99="PC (13:0/13:0)",('Données brutes POS (Area)'!Q99/('Données brutes POS (Area)'!Q$88)*50),IF($C99="PE (12:0/12:0)",('Données brutes POS (Area)'!Q74/('Données brutes POS (Area)'!Q$82)*55)))</f>
        <v>54.667315992141056</v>
      </c>
      <c r="S99" s="47">
        <f>IF($C99="PC (13:0/13:0)",('Données brutes POS (Area)'!R99/('Données brutes POS (Area)'!R$88)*50),IF($C99="PE (12:0/12:0)",('Données brutes POS (Area)'!R74/('Données brutes POS (Area)'!R$82)*55)))</f>
        <v>45.626399373336604</v>
      </c>
      <c r="T99" s="47">
        <f>IF($C99="PC (13:0/13:0)",('Données brutes POS (Area)'!S99/('Données brutes POS (Area)'!S$88)*50),IF($C99="PE (12:0/12:0)",('Données brutes POS (Area)'!S74/('Données brutes POS (Area)'!S$82)*55)))</f>
        <v>43.566365264459407</v>
      </c>
      <c r="U99" s="47">
        <f>IF($C99="PC (13:0/13:0)",('Données brutes POS (Area)'!T99/('Données brutes POS (Area)'!T$88)*50),IF($C99="PE (12:0/12:0)",('Données brutes POS (Area)'!T74/('Données brutes POS (Area)'!T$82)*55)))</f>
        <v>56.701153386815839</v>
      </c>
      <c r="V99" s="47">
        <f>IF($C99="PC (13:0/13:0)",('Données brutes POS (Area)'!U99/('Données brutes POS (Area)'!U$88)*50),IF($C99="PE (12:0/12:0)",('Données brutes POS (Area)'!U74/('Données brutes POS (Area)'!U$82)*55)))</f>
        <v>90.915831486226878</v>
      </c>
      <c r="W99" s="47">
        <f>IF($C99="PC (13:0/13:0)",('Données brutes POS (Area)'!V99/('Données brutes POS (Area)'!V$88)*50),IF($C99="PE (12:0/12:0)",('Données brutes POS (Area)'!V74/('Données brutes POS (Area)'!V$82)*55)))</f>
        <v>73.422284807204008</v>
      </c>
      <c r="X99" s="47">
        <f>IF($C99="PC (13:0/13:0)",('Données brutes POS (Area)'!W99/('Données brutes POS (Area)'!W$88)*50),IF($C99="PE (12:0/12:0)",('Données brutes POS (Area)'!W74/('Données brutes POS (Area)'!W$82)*55)))</f>
        <v>124.61087348740116</v>
      </c>
      <c r="Y99" s="47">
        <f>IF($C99="PC (13:0/13:0)",('Données brutes POS (Area)'!X99/('Données brutes POS (Area)'!X$88)*50),IF($C99="PE (12:0/12:0)",('Données brutes POS (Area)'!X74/('Données brutes POS (Area)'!X$82)*55)))</f>
        <v>34.769878212250667</v>
      </c>
      <c r="Z99" s="47">
        <f>IF($C99="PC (13:0/13:0)",('Données brutes POS (Area)'!Y99/('Données brutes POS (Area)'!Y$88)*50),IF($C99="PE (12:0/12:0)",('Données brutes POS (Area)'!Y74/('Données brutes POS (Area)'!Y$82)*55)))</f>
        <v>62.050556130411962</v>
      </c>
      <c r="AA99" s="47">
        <f>IF($C99="PC (13:0/13:0)",('Données brutes POS (Area)'!Z99/('Données brutes POS (Area)'!Z$88)*50),IF($C99="PE (12:0/12:0)",('Données brutes POS (Area)'!Z74/('Données brutes POS (Area)'!Z$82)*55)))</f>
        <v>42.917074550516993</v>
      </c>
      <c r="AB99" s="47">
        <f>IF($C99="PC (13:0/13:0)",('Données brutes POS (Area)'!AA99/('Données brutes POS (Area)'!AA$88)*50),IF($C99="PE (12:0/12:0)",('Données brutes POS (Area)'!AA74/('Données brutes POS (Area)'!AA$82)*55)))</f>
        <v>69.982465024909985</v>
      </c>
      <c r="AC99" s="47">
        <f>IF($C99="PC (13:0/13:0)",('Données brutes POS (Area)'!AB99/('Données brutes POS (Area)'!AB$88)*50),IF($C99="PE (12:0/12:0)",('Données brutes POS (Area)'!AB74/('Données brutes POS (Area)'!AB$82)*55)))</f>
        <v>127.91863216557779</v>
      </c>
      <c r="AD99" s="47">
        <f>IF($C99="PC (13:0/13:0)",('Données brutes POS (Area)'!AC99/('Données brutes POS (Area)'!AC$88)*50),IF($C99="PE (12:0/12:0)",('Données brutes POS (Area)'!AC74/('Données brutes POS (Area)'!AC$82)*55)))</f>
        <v>30.079761324547487</v>
      </c>
      <c r="AE99" s="47">
        <f>IF($C99="PC (13:0/13:0)",('Données brutes POS (Area)'!AD99/('Données brutes POS (Area)'!AD$88)*50),IF($C99="PE (12:0/12:0)",('Données brutes POS (Area)'!AD74/('Données brutes POS (Area)'!AD$82)*55)))</f>
        <v>84.146348093178077</v>
      </c>
      <c r="AF99" s="47">
        <f>IF($C99="PC (13:0/13:0)",('Données brutes POS (Area)'!AE99/('Données brutes POS (Area)'!AE$88)*50),IF($C99="PE (12:0/12:0)",('Données brutes POS (Area)'!AE74/('Données brutes POS (Area)'!AE$82)*55)))</f>
        <v>157.29601382444466</v>
      </c>
      <c r="AG99" s="47">
        <f>IF($C99="PC (13:0/13:0)",('Données brutes POS (Area)'!AF99/('Données brutes POS (Area)'!AF$88)*50),IF($C99="PE (12:0/12:0)",('Données brutes POS (Area)'!AF74/('Données brutes POS (Area)'!AF$82)*55)))</f>
        <v>23.218949596558858</v>
      </c>
      <c r="AH99" s="47">
        <f>IF($C99="PC (13:0/13:0)",('Données brutes POS (Area)'!AG99/('Données brutes POS (Area)'!AG$88)*50),IF($C99="PE (12:0/12:0)",('Données brutes POS (Area)'!AG74/('Données brutes POS (Area)'!AG$82)*55)))</f>
        <v>34.32996861376877</v>
      </c>
      <c r="AI99" s="47">
        <f>IF($C99="PC (13:0/13:0)",('Données brutes POS (Area)'!AH99/('Données brutes POS (Area)'!AH$88)*50),IF($C99="PE (12:0/12:0)",('Données brutes POS (Area)'!AH74/('Données brutes POS (Area)'!AH$82)*55)))</f>
        <v>118.06792025604564</v>
      </c>
      <c r="AJ99" s="47">
        <f>IF($C99="PC (13:0/13:0)",('Données brutes POS (Area)'!AI99/('Données brutes POS (Area)'!AI$88)*50),IF($C99="PE (12:0/12:0)",('Données brutes POS (Area)'!AI74/('Données brutes POS (Area)'!AI$82)*55)))</f>
        <v>49.937845052981082</v>
      </c>
      <c r="AK99" s="47">
        <f>IF($C99="PC (13:0/13:0)",('Données brutes POS (Area)'!AJ99/('Données brutes POS (Area)'!AJ$88)*50),IF($C99="PE (12:0/12:0)",('Données brutes POS (Area)'!AJ74/('Données brutes POS (Area)'!AJ$82)*55)))</f>
        <v>35.181835433247599</v>
      </c>
      <c r="AL99" s="47">
        <f>IF($C99="PC (13:0/13:0)",('Données brutes POS (Area)'!AK99/('Données brutes POS (Area)'!AK$88)*50),IF($C99="PE (12:0/12:0)",('Données brutes POS (Area)'!AK74/('Données brutes POS (Area)'!AK$82)*55)))</f>
        <v>16.675453569814998</v>
      </c>
      <c r="AM99" s="47">
        <f>IF($C99="PC (13:0/13:0)",('Données brutes POS (Area)'!AL99/('Données brutes POS (Area)'!AL$88)*50),IF($C99="PE (12:0/12:0)",('Données brutes POS (Area)'!AL74/('Données brutes POS (Area)'!AL$82)*55)))</f>
        <v>136.68678037138579</v>
      </c>
      <c r="AN99" s="47">
        <f>IF($C99="PC (13:0/13:0)",('Données brutes POS (Area)'!AM99/('Données brutes POS (Area)'!AM$88)*50),IF($C99="PE (12:0/12:0)",('Données brutes POS (Area)'!AM74/('Données brutes POS (Area)'!AM$82)*55)))</f>
        <v>44.892967161807071</v>
      </c>
      <c r="AO99" s="47">
        <f>IF($C99="PC (13:0/13:0)",('Données brutes POS (Area)'!AN99/('Données brutes POS (Area)'!AN$88)*50),IF($C99="PE (12:0/12:0)",('Données brutes POS (Area)'!AN74/('Données brutes POS (Area)'!AN$82)*55)))</f>
        <v>64.718158208199313</v>
      </c>
      <c r="AP99" s="47">
        <f>IF($C99="PC (13:0/13:0)",('Données brutes POS (Area)'!AO99/('Données brutes POS (Area)'!AO$88)*50),IF($C99="PE (12:0/12:0)",('Données brutes POS (Area)'!AO74/('Données brutes POS (Area)'!AO$82)*55)))</f>
        <v>114.1961764792653</v>
      </c>
      <c r="AQ99" s="47">
        <f>IF($C99="PC (13:0/13:0)",('Données brutes POS (Area)'!AP99/('Données brutes POS (Area)'!AP$88)*50),IF($C99="PE (12:0/12:0)",('Données brutes POS (Area)'!AP74/('Données brutes POS (Area)'!AP$82)*55)))</f>
        <v>153.74219635998776</v>
      </c>
      <c r="AR99" s="47">
        <f>IF($C99="PC (13:0/13:0)",('Données brutes POS (Area)'!AQ99/('Données brutes POS (Area)'!AQ$88)*50),IF($C99="PE (12:0/12:0)",('Données brutes POS (Area)'!AQ74/('Données brutes POS (Area)'!AQ$82)*55)))</f>
        <v>198.71407614714016</v>
      </c>
      <c r="AS99" s="47">
        <f>IF($C99="PC (13:0/13:0)",('Données brutes POS (Area)'!AR99/('Données brutes POS (Area)'!AR$88)*50),IF($C99="PE (12:0/12:0)",('Données brutes POS (Area)'!AR74/('Données brutes POS (Area)'!AR$82)*55)))</f>
        <v>186.09686042977486</v>
      </c>
      <c r="AT99" s="47">
        <f>IF($C99="PC (13:0/13:0)",('Données brutes POS (Area)'!AS99/('Données brutes POS (Area)'!AS$88)*50),IF($C99="PE (12:0/12:0)",('Données brutes POS (Area)'!AS74/('Données brutes POS (Area)'!AS$82)*55)))</f>
        <v>70.335855746420179</v>
      </c>
      <c r="AU99" s="47">
        <f>IF($C99="PC (13:0/13:0)",('Données brutes POS (Area)'!AT99/('Données brutes POS (Area)'!AT$88)*50),IF($C99="PE (12:0/12:0)",('Données brutes POS (Area)'!AT74/('Données brutes POS (Area)'!AT$82)*55)))</f>
        <v>81.410715376751426</v>
      </c>
      <c r="AV99" s="47">
        <f>IF($C99="PC (13:0/13:0)",('Données brutes POS (Area)'!AU99/('Données brutes POS (Area)'!AU$88)*50),IF($C99="PE (12:0/12:0)",('Données brutes POS (Area)'!AU74/('Données brutes POS (Area)'!AU$82)*55)))</f>
        <v>126.86734335473946</v>
      </c>
      <c r="AW99" s="47">
        <f>IF($C99="PC (13:0/13:0)",('Données brutes POS (Area)'!AV99/('Données brutes POS (Area)'!AV$88)*50),IF($C99="PE (12:0/12:0)",('Données brutes POS (Area)'!AV74/('Données brutes POS (Area)'!AV$82)*55)))</f>
        <v>75.136522869632756</v>
      </c>
      <c r="AX99" s="47">
        <f>IF($C99="PC (13:0/13:0)",('Données brutes POS (Area)'!AW99/('Données brutes POS (Area)'!AW$88)*50),IF($C99="PE (12:0/12:0)",('Données brutes POS (Area)'!AW74/('Données brutes POS (Area)'!AW$82)*55)))</f>
        <v>36.618688212028886</v>
      </c>
      <c r="AY99" s="47">
        <f>IF($C99="PC (13:0/13:0)",('Données brutes POS (Area)'!AX99/('Données brutes POS (Area)'!AX$88)*50),IF($C99="PE (12:0/12:0)",('Données brutes POS (Area)'!AX74/('Données brutes POS (Area)'!AX$82)*55)))</f>
        <v>87.07414564755112</v>
      </c>
      <c r="AZ99" s="47">
        <f>IF($C99="PC (13:0/13:0)",('Données brutes POS (Area)'!AY99/('Données brutes POS (Area)'!AY$88)*50),IF($C99="PE (12:0/12:0)",('Données brutes POS (Area)'!AY74/('Données brutes POS (Area)'!AY$82)*55)))</f>
        <v>106.44463148802788</v>
      </c>
      <c r="BA99" s="47">
        <f>IF($C99="PC (13:0/13:0)",('Données brutes POS (Area)'!AZ99/('Données brutes POS (Area)'!AZ$88)*50),IF($C99="PE (12:0/12:0)",('Données brutes POS (Area)'!AZ74/('Données brutes POS (Area)'!AZ$82)*55)))</f>
        <v>80.788357000087899</v>
      </c>
      <c r="BB99" s="47">
        <f>IF($C99="PC (13:0/13:0)",('Données brutes POS (Area)'!BA99/('Données brutes POS (Area)'!BA$88)*50),IF($C99="PE (12:0/12:0)",('Données brutes POS (Area)'!BA74/('Données brutes POS (Area)'!BA$82)*55)))</f>
        <v>127.70950080551249</v>
      </c>
      <c r="BC99" s="47">
        <f>IF($C99="PC (13:0/13:0)",('Données brutes POS (Area)'!BB99/('Données brutes POS (Area)'!BB$88)*50),IF($C99="PE (12:0/12:0)",('Données brutes POS (Area)'!BB74/('Données brutes POS (Area)'!BB$82)*55)))</f>
        <v>130.63187268736533</v>
      </c>
      <c r="BD99" s="47">
        <f>IF($C99="PC (13:0/13:0)",('Données brutes POS (Area)'!BC99/('Données brutes POS (Area)'!BC$88)*50),IF($C99="PE (12:0/12:0)",('Données brutes POS (Area)'!BC74/('Données brutes POS (Area)'!BC$82)*55)))</f>
        <v>136.19666087758935</v>
      </c>
      <c r="BE99" s="47">
        <f>IF($C99="PC (13:0/13:0)",('Données brutes POS (Area)'!BD99/('Données brutes POS (Area)'!BD$88)*50),IF($C99="PE (12:0/12:0)",('Données brutes POS (Area)'!BD74/('Données brutes POS (Area)'!BD$82)*55)))</f>
        <v>59.918963190016328</v>
      </c>
      <c r="BF99" s="47">
        <f>IF($C99="PC (13:0/13:0)",('Données brutes POS (Area)'!BE99/('Données brutes POS (Area)'!BE$88)*50),IF($C99="PE (12:0/12:0)",('Données brutes POS (Area)'!BE74/('Données brutes POS (Area)'!BE$82)*55)))</f>
        <v>26.507225955159385</v>
      </c>
      <c r="BG99" s="47">
        <f>IF($C99="PC (13:0/13:0)",('Données brutes POS (Area)'!BF99/('Données brutes POS (Area)'!BF$88)*50),IF($C99="PE (12:0/12:0)",('Données brutes POS (Area)'!BF74/('Données brutes POS (Area)'!BF$82)*55)))</f>
        <v>35.645299714909619</v>
      </c>
      <c r="BH99" s="47">
        <f>IF($C99="PC (13:0/13:0)",('Données brutes POS (Area)'!BG99/('Données brutes POS (Area)'!BG$88)*50),IF($C99="PE (12:0/12:0)",('Données brutes POS (Area)'!BG74/('Données brutes POS (Area)'!BG$82)*55)))</f>
        <v>65.071366092161981</v>
      </c>
      <c r="BI99" s="47">
        <f>IF($C99="PC (13:0/13:0)",('Données brutes POS (Area)'!BH99/('Données brutes POS (Area)'!BH$88)*50),IF($C99="PE (12:0/12:0)",('Données brutes POS (Area)'!BH74/('Données brutes POS (Area)'!BH$82)*55)))</f>
        <v>48.711929281645006</v>
      </c>
      <c r="BJ99" s="47">
        <f>IF($C99="PC (13:0/13:0)",('Données brutes POS (Area)'!BI99/('Données brutes POS (Area)'!BI$88)*50),IF($C99="PE (12:0/12:0)",('Données brutes POS (Area)'!BI74/('Données brutes POS (Area)'!BI$82)*55)))</f>
        <v>72.7180898374354</v>
      </c>
      <c r="BK99" s="47">
        <f>IF($C99="PC (13:0/13:0)",('Données brutes POS (Area)'!BJ99/('Données brutes POS (Area)'!BJ$88)*50),IF($C99="PE (12:0/12:0)",('Données brutes POS (Area)'!BJ74/('Données brutes POS (Area)'!BJ$82)*55)))</f>
        <v>82.616301331108914</v>
      </c>
      <c r="BL99" s="47">
        <f>IF($C99="PC (13:0/13:0)",('Données brutes POS (Area)'!BK99/('Données brutes POS (Area)'!BK$88)*50),IF($C99="PE (12:0/12:0)",('Données brutes POS (Area)'!BK74/('Données brutes POS (Area)'!BK$82)*55)))</f>
        <v>120.3827839703324</v>
      </c>
      <c r="BM99" s="47">
        <f>IF($C99="PC (13:0/13:0)",('Données brutes POS (Area)'!BL99/('Données brutes POS (Area)'!BL$88)*50),IF($C99="PE (12:0/12:0)",('Données brutes POS (Area)'!BL74/('Données brutes POS (Area)'!BL$82)*55)))</f>
        <v>35.620496538825478</v>
      </c>
      <c r="BN99" s="47">
        <f>IF($C99="PC (13:0/13:0)",('Données brutes POS (Area)'!BM99/('Données brutes POS (Area)'!BM$88)*50),IF($C99="PE (12:0/12:0)",('Données brutes POS (Area)'!BM74/('Données brutes POS (Area)'!BM$82)*55)))</f>
        <v>175.13789759052924</v>
      </c>
      <c r="BO99" s="47">
        <f>IF($C99="PC (13:0/13:0)",('Données brutes POS (Area)'!BN99/('Données brutes POS (Area)'!BN$88)*50),IF($C99="PE (12:0/12:0)",('Données brutes POS (Area)'!BN74/('Données brutes POS (Area)'!BN$82)*55)))</f>
        <v>96.746213110535919</v>
      </c>
      <c r="BP99" s="47">
        <f>IF($C99="PC (13:0/13:0)",('Données brutes POS (Area)'!BO99/('Données brutes POS (Area)'!BO$88)*50),IF($C99="PE (12:0/12:0)",('Données brutes POS (Area)'!BO74/('Données brutes POS (Area)'!BO$82)*55)))</f>
        <v>63.409270695147612</v>
      </c>
      <c r="BQ99" s="47">
        <f>IF($C99="PC (13:0/13:0)",('Données brutes POS (Area)'!BP99/('Données brutes POS (Area)'!BP$88)*50),IF($C99="PE (12:0/12:0)",('Données brutes POS (Area)'!BP74/('Données brutes POS (Area)'!BP$82)*55)))</f>
        <v>23.658369430655171</v>
      </c>
    </row>
    <row r="100" spans="1:69" x14ac:dyDescent="0.25">
      <c r="A100" s="16" t="s">
        <v>52</v>
      </c>
      <c r="B100" s="16" t="s">
        <v>63</v>
      </c>
      <c r="C100" s="16" t="s">
        <v>51</v>
      </c>
      <c r="D100" s="50">
        <f>IF($C100="PC (13:0/13:0)",('Données brutes POS (Area)'!C100/('Données brutes POS (Area)'!C$88)*50),IF($C100="PE (12:0/12:0)",('Données brutes POS (Area)'!C75/('Données brutes POS (Area)'!C$82)*55)))</f>
        <v>209.51479091635196</v>
      </c>
      <c r="E100" s="50">
        <f>IF($C100="PC (13:0/13:0)",('Données brutes POS (Area)'!D100/('Données brutes POS (Area)'!D$88)*50),IF($C100="PE (12:0/12:0)",('Données brutes POS (Area)'!D75/('Données brutes POS (Area)'!D$82)*55)))</f>
        <v>145.31420613292596</v>
      </c>
      <c r="F100" s="50">
        <f>IF($C100="PC (13:0/13:0)",('Données brutes POS (Area)'!E100/('Données brutes POS (Area)'!E$88)*50),IF($C100="PE (12:0/12:0)",('Données brutes POS (Area)'!E75/('Données brutes POS (Area)'!E$82)*55)))</f>
        <v>137.76573830047937</v>
      </c>
      <c r="G100" s="50">
        <f>IF($C100="PC (13:0/13:0)",('Données brutes POS (Area)'!F100/('Données brutes POS (Area)'!F$88)*50),IF($C100="PE (12:0/12:0)",('Données brutes POS (Area)'!F75/('Données brutes POS (Area)'!F$82)*55)))</f>
        <v>159.50962140700562</v>
      </c>
      <c r="H100" s="50">
        <f>IF($C100="PC (13:0/13:0)",('Données brutes POS (Area)'!G100/('Données brutes POS (Area)'!G$88)*50),IF($C100="PE (12:0/12:0)",('Données brutes POS (Area)'!G75/('Données brutes POS (Area)'!G$82)*55)))</f>
        <v>144.15540510269673</v>
      </c>
      <c r="I100" s="50">
        <f>IF($C100="PC (13:0/13:0)",('Données brutes POS (Area)'!H100/('Données brutes POS (Area)'!H$88)*50),IF($C100="PE (12:0/12:0)",('Données brutes POS (Area)'!H75/('Données brutes POS (Area)'!H$82)*55)))</f>
        <v>206.79629056874836</v>
      </c>
      <c r="J100" s="50">
        <f>IF($C100="PC (13:0/13:0)",('Données brutes POS (Area)'!I100/('Données brutes POS (Area)'!I$88)*50),IF($C100="PE (12:0/12:0)",('Données brutes POS (Area)'!I75/('Données brutes POS (Area)'!I$82)*55)))</f>
        <v>127.43772307397417</v>
      </c>
      <c r="K100" s="50">
        <f>IF($C100="PC (13:0/13:0)",('Données brutes POS (Area)'!J100/('Données brutes POS (Area)'!J$88)*50),IF($C100="PE (12:0/12:0)",('Données brutes POS (Area)'!J75/('Données brutes POS (Area)'!J$82)*55)))</f>
        <v>260.21242142727539</v>
      </c>
      <c r="L100" s="50">
        <f>IF($C100="PC (13:0/13:0)",('Données brutes POS (Area)'!K100/('Données brutes POS (Area)'!K$88)*50),IF($C100="PE (12:0/12:0)",('Données brutes POS (Area)'!K75/('Données brutes POS (Area)'!K$82)*55)))</f>
        <v>107.10596510316941</v>
      </c>
      <c r="M100" s="50">
        <f>IF($C100="PC (13:0/13:0)",('Données brutes POS (Area)'!L100/('Données brutes POS (Area)'!L$88)*50),IF($C100="PE (12:0/12:0)",('Données brutes POS (Area)'!L75/('Données brutes POS (Area)'!L$82)*55)))</f>
        <v>128.28295329704557</v>
      </c>
      <c r="N100" s="50">
        <f>IF($C100="PC (13:0/13:0)",('Données brutes POS (Area)'!M100/('Données brutes POS (Area)'!M$88)*50),IF($C100="PE (12:0/12:0)",('Données brutes POS (Area)'!M75/('Données brutes POS (Area)'!M$82)*55)))</f>
        <v>112.13856254394243</v>
      </c>
      <c r="O100" s="50">
        <f>IF($C100="PC (13:0/13:0)",('Données brutes POS (Area)'!N100/('Données brutes POS (Area)'!N$88)*50),IF($C100="PE (12:0/12:0)",('Données brutes POS (Area)'!N75/('Données brutes POS (Area)'!N$82)*55)))</f>
        <v>178.34802215567237</v>
      </c>
      <c r="P100" s="50">
        <f>IF($C100="PC (13:0/13:0)",('Données brutes POS (Area)'!O100/('Données brutes POS (Area)'!O$88)*50),IF($C100="PE (12:0/12:0)",('Données brutes POS (Area)'!O75/('Données brutes POS (Area)'!O$82)*55)))</f>
        <v>246.79391802163971</v>
      </c>
      <c r="Q100" s="50">
        <f>IF($C100="PC (13:0/13:0)",('Données brutes POS (Area)'!P100/('Données brutes POS (Area)'!P$88)*50),IF($C100="PE (12:0/12:0)",('Données brutes POS (Area)'!P75/('Données brutes POS (Area)'!P$82)*55)))</f>
        <v>84.653645957017417</v>
      </c>
      <c r="R100" s="50">
        <f>IF($C100="PC (13:0/13:0)",('Données brutes POS (Area)'!Q100/('Données brutes POS (Area)'!Q$88)*50),IF($C100="PE (12:0/12:0)",('Données brutes POS (Area)'!Q75/('Données brutes POS (Area)'!Q$82)*55)))</f>
        <v>154.70413919977389</v>
      </c>
      <c r="S100" s="50">
        <f>IF($C100="PC (13:0/13:0)",('Données brutes POS (Area)'!R100/('Données brutes POS (Area)'!R$88)*50),IF($C100="PE (12:0/12:0)",('Données brutes POS (Area)'!R75/('Données brutes POS (Area)'!R$82)*55)))</f>
        <v>153.05752776703417</v>
      </c>
      <c r="T100" s="50">
        <f>IF($C100="PC (13:0/13:0)",('Données brutes POS (Area)'!S100/('Données brutes POS (Area)'!S$88)*50),IF($C100="PE (12:0/12:0)",('Données brutes POS (Area)'!S75/('Données brutes POS (Area)'!S$82)*55)))</f>
        <v>99.85813859485738</v>
      </c>
      <c r="U100" s="50">
        <f>IF($C100="PC (13:0/13:0)",('Données brutes POS (Area)'!T100/('Données brutes POS (Area)'!T$88)*50),IF($C100="PE (12:0/12:0)",('Données brutes POS (Area)'!T75/('Données brutes POS (Area)'!T$82)*55)))</f>
        <v>157.75715711755961</v>
      </c>
      <c r="V100" s="50">
        <f>IF($C100="PC (13:0/13:0)",('Données brutes POS (Area)'!U100/('Données brutes POS (Area)'!U$88)*50),IF($C100="PE (12:0/12:0)",('Données brutes POS (Area)'!U75/('Données brutes POS (Area)'!U$82)*55)))</f>
        <v>248.03345335020057</v>
      </c>
      <c r="W100" s="50">
        <f>IF($C100="PC (13:0/13:0)",('Données brutes POS (Area)'!V100/('Données brutes POS (Area)'!V$88)*50),IF($C100="PE (12:0/12:0)",('Données brutes POS (Area)'!V75/('Données brutes POS (Area)'!V$82)*55)))</f>
        <v>203.11911937646633</v>
      </c>
      <c r="X100" s="50">
        <f>IF($C100="PC (13:0/13:0)",('Données brutes POS (Area)'!W100/('Données brutes POS (Area)'!W$88)*50),IF($C100="PE (12:0/12:0)",('Données brutes POS (Area)'!W75/('Données brutes POS (Area)'!W$82)*55)))</f>
        <v>403.96193489593662</v>
      </c>
      <c r="Y100" s="50">
        <f>IF($C100="PC (13:0/13:0)",('Données brutes POS (Area)'!X100/('Données brutes POS (Area)'!X$88)*50),IF($C100="PE (12:0/12:0)",('Données brutes POS (Area)'!X75/('Données brutes POS (Area)'!X$82)*55)))</f>
        <v>127.01613460590843</v>
      </c>
      <c r="Z100" s="50">
        <f>IF($C100="PC (13:0/13:0)",('Données brutes POS (Area)'!Y100/('Données brutes POS (Area)'!Y$88)*50),IF($C100="PE (12:0/12:0)",('Données brutes POS (Area)'!Y75/('Données brutes POS (Area)'!Y$82)*55)))</f>
        <v>255.8303174760851</v>
      </c>
      <c r="AA100" s="50">
        <f>IF($C100="PC (13:0/13:0)",('Données brutes POS (Area)'!Z100/('Données brutes POS (Area)'!Z$88)*50),IF($C100="PE (12:0/12:0)",('Données brutes POS (Area)'!Z75/('Données brutes POS (Area)'!Z$82)*55)))</f>
        <v>133.63583240413453</v>
      </c>
      <c r="AB100" s="50">
        <f>IF($C100="PC (13:0/13:0)",('Données brutes POS (Area)'!AA100/('Données brutes POS (Area)'!AA$88)*50),IF($C100="PE (12:0/12:0)",('Données brutes POS (Area)'!AA75/('Données brutes POS (Area)'!AA$82)*55)))</f>
        <v>158.76863070183404</v>
      </c>
      <c r="AC100" s="50">
        <f>IF($C100="PC (13:0/13:0)",('Données brutes POS (Area)'!AB100/('Données brutes POS (Area)'!AB$88)*50),IF($C100="PE (12:0/12:0)",('Données brutes POS (Area)'!AB75/('Données brutes POS (Area)'!AB$82)*55)))</f>
        <v>326.44823456772036</v>
      </c>
      <c r="AD100" s="50">
        <f>IF($C100="PC (13:0/13:0)",('Données brutes POS (Area)'!AC100/('Données brutes POS (Area)'!AC$88)*50),IF($C100="PE (12:0/12:0)",('Données brutes POS (Area)'!AC75/('Données brutes POS (Area)'!AC$82)*55)))</f>
        <v>92.594949179056272</v>
      </c>
      <c r="AE100" s="50">
        <f>IF($C100="PC (13:0/13:0)",('Données brutes POS (Area)'!AD100/('Données brutes POS (Area)'!AD$88)*50),IF($C100="PE (12:0/12:0)",('Données brutes POS (Area)'!AD75/('Données brutes POS (Area)'!AD$82)*55)))</f>
        <v>345.15217577680249</v>
      </c>
      <c r="AF100" s="50">
        <f>IF($C100="PC (13:0/13:0)",('Données brutes POS (Area)'!AE100/('Données brutes POS (Area)'!AE$88)*50),IF($C100="PE (12:0/12:0)",('Données brutes POS (Area)'!AE75/('Données brutes POS (Area)'!AE$82)*55)))</f>
        <v>415.78470680005705</v>
      </c>
      <c r="AG100" s="50">
        <f>IF($C100="PC (13:0/13:0)",('Données brutes POS (Area)'!AF100/('Données brutes POS (Area)'!AF$88)*50),IF($C100="PE (12:0/12:0)",('Données brutes POS (Area)'!AF75/('Données brutes POS (Area)'!AF$82)*55)))</f>
        <v>73.96440396547203</v>
      </c>
      <c r="AH100" s="50">
        <f>IF($C100="PC (13:0/13:0)",('Données brutes POS (Area)'!AG100/('Données brutes POS (Area)'!AG$88)*50),IF($C100="PE (12:0/12:0)",('Données brutes POS (Area)'!AG75/('Données brutes POS (Area)'!AG$82)*55)))</f>
        <v>108.41314212653455</v>
      </c>
      <c r="AI100" s="50">
        <f>IF($C100="PC (13:0/13:0)",('Données brutes POS (Area)'!AH100/('Données brutes POS (Area)'!AH$88)*50),IF($C100="PE (12:0/12:0)",('Données brutes POS (Area)'!AH75/('Données brutes POS (Area)'!AH$82)*55)))</f>
        <v>303.36578954584803</v>
      </c>
      <c r="AJ100" s="50">
        <f>IF($C100="PC (13:0/13:0)",('Données brutes POS (Area)'!AI100/('Données brutes POS (Area)'!AI$88)*50),IF($C100="PE (12:0/12:0)",('Données brutes POS (Area)'!AI75/('Données brutes POS (Area)'!AI$82)*55)))</f>
        <v>156.36454144089657</v>
      </c>
      <c r="AK100" s="50">
        <f>IF($C100="PC (13:0/13:0)",('Données brutes POS (Area)'!AJ100/('Données brutes POS (Area)'!AJ$88)*50),IF($C100="PE (12:0/12:0)",('Données brutes POS (Area)'!AJ75/('Données brutes POS (Area)'!AJ$82)*55)))</f>
        <v>137.96859003962197</v>
      </c>
      <c r="AL100" s="50">
        <f>IF($C100="PC (13:0/13:0)",('Données brutes POS (Area)'!AK100/('Données brutes POS (Area)'!AK$88)*50),IF($C100="PE (12:0/12:0)",('Données brutes POS (Area)'!AK75/('Données brutes POS (Area)'!AK$82)*55)))</f>
        <v>68.844525121129351</v>
      </c>
      <c r="AM100" s="50">
        <f>IF($C100="PC (13:0/13:0)",('Données brutes POS (Area)'!AL100/('Données brutes POS (Area)'!AL$88)*50),IF($C100="PE (12:0/12:0)",('Données brutes POS (Area)'!AL75/('Données brutes POS (Area)'!AL$82)*55)))</f>
        <v>298.46387362248777</v>
      </c>
      <c r="AN100" s="50">
        <f>IF($C100="PC (13:0/13:0)",('Données brutes POS (Area)'!AM100/('Données brutes POS (Area)'!AM$88)*50),IF($C100="PE (12:0/12:0)",('Données brutes POS (Area)'!AM75/('Données brutes POS (Area)'!AM$82)*55)))</f>
        <v>165.56434897195143</v>
      </c>
      <c r="AO100" s="50">
        <f>IF($C100="PC (13:0/13:0)",('Données brutes POS (Area)'!AN100/('Données brutes POS (Area)'!AN$88)*50),IF($C100="PE (12:0/12:0)",('Données brutes POS (Area)'!AN75/('Données brutes POS (Area)'!AN$82)*55)))</f>
        <v>206.12860850646811</v>
      </c>
      <c r="AP100" s="50">
        <f>IF($C100="PC (13:0/13:0)",('Données brutes POS (Area)'!AO100/('Données brutes POS (Area)'!AO$88)*50),IF($C100="PE (12:0/12:0)",('Données brutes POS (Area)'!AO75/('Données brutes POS (Area)'!AO$82)*55)))</f>
        <v>296.62417148434395</v>
      </c>
      <c r="AQ100" s="50">
        <f>IF($C100="PC (13:0/13:0)",('Données brutes POS (Area)'!AP100/('Données brutes POS (Area)'!AP$88)*50),IF($C100="PE (12:0/12:0)",('Données brutes POS (Area)'!AP75/('Données brutes POS (Area)'!AP$82)*55)))</f>
        <v>380.90050075273712</v>
      </c>
      <c r="AR100" s="50">
        <f>IF($C100="PC (13:0/13:0)",('Données brutes POS (Area)'!AQ100/('Données brutes POS (Area)'!AQ$88)*50),IF($C100="PE (12:0/12:0)",('Données brutes POS (Area)'!AQ75/('Données brutes POS (Area)'!AQ$82)*55)))</f>
        <v>497.59163565952821</v>
      </c>
      <c r="AS100" s="50">
        <f>IF($C100="PC (13:0/13:0)",('Données brutes POS (Area)'!AR100/('Données brutes POS (Area)'!AR$88)*50),IF($C100="PE (12:0/12:0)",('Données brutes POS (Area)'!AR75/('Données brutes POS (Area)'!AR$82)*55)))</f>
        <v>407.05988697910971</v>
      </c>
      <c r="AT100" s="50">
        <f>IF($C100="PC (13:0/13:0)",('Données brutes POS (Area)'!AS100/('Données brutes POS (Area)'!AS$88)*50),IF($C100="PE (12:0/12:0)",('Données brutes POS (Area)'!AS75/('Données brutes POS (Area)'!AS$82)*55)))</f>
        <v>273.79819967156146</v>
      </c>
      <c r="AU100" s="50">
        <f>IF($C100="PC (13:0/13:0)",('Données brutes POS (Area)'!AT100/('Données brutes POS (Area)'!AT$88)*50),IF($C100="PE (12:0/12:0)",('Données brutes POS (Area)'!AT75/('Données brutes POS (Area)'!AT$82)*55)))</f>
        <v>232.65258362781444</v>
      </c>
      <c r="AV100" s="50">
        <f>IF($C100="PC (13:0/13:0)",('Données brutes POS (Area)'!AU100/('Données brutes POS (Area)'!AU$88)*50),IF($C100="PE (12:0/12:0)",('Données brutes POS (Area)'!AU75/('Données brutes POS (Area)'!AU$82)*55)))</f>
        <v>378.48660591444855</v>
      </c>
      <c r="AW100" s="50">
        <f>IF($C100="PC (13:0/13:0)",('Données brutes POS (Area)'!AV100/('Données brutes POS (Area)'!AV$88)*50),IF($C100="PE (12:0/12:0)",('Données brutes POS (Area)'!AV75/('Données brutes POS (Area)'!AV$82)*55)))</f>
        <v>219.29502906389908</v>
      </c>
      <c r="AX100" s="50">
        <f>IF($C100="PC (13:0/13:0)",('Données brutes POS (Area)'!AW100/('Données brutes POS (Area)'!AW$88)*50),IF($C100="PE (12:0/12:0)",('Données brutes POS (Area)'!AW75/('Données brutes POS (Area)'!AW$82)*55)))</f>
        <v>101.46790241692607</v>
      </c>
      <c r="AY100" s="50">
        <f>IF($C100="PC (13:0/13:0)",('Données brutes POS (Area)'!AX100/('Données brutes POS (Area)'!AX$88)*50),IF($C100="PE (12:0/12:0)",('Données brutes POS (Area)'!AX75/('Données brutes POS (Area)'!AX$82)*55)))</f>
        <v>184.64482205457477</v>
      </c>
      <c r="AZ100" s="50">
        <f>IF($C100="PC (13:0/13:0)",('Données brutes POS (Area)'!AY100/('Données brutes POS (Area)'!AY$88)*50),IF($C100="PE (12:0/12:0)",('Données brutes POS (Area)'!AY75/('Données brutes POS (Area)'!AY$82)*55)))</f>
        <v>314.31301815660674</v>
      </c>
      <c r="BA100" s="50">
        <f>IF($C100="PC (13:0/13:0)",('Données brutes POS (Area)'!AZ100/('Données brutes POS (Area)'!AZ$88)*50),IF($C100="PE (12:0/12:0)",('Données brutes POS (Area)'!AZ75/('Données brutes POS (Area)'!AZ$82)*55)))</f>
        <v>233.67190142777656</v>
      </c>
      <c r="BB100" s="50">
        <f>IF($C100="PC (13:0/13:0)",('Données brutes POS (Area)'!BA100/('Données brutes POS (Area)'!BA$88)*50),IF($C100="PE (12:0/12:0)",('Données brutes POS (Area)'!BA75/('Données brutes POS (Area)'!BA$82)*55)))</f>
        <v>398.79139110403918</v>
      </c>
      <c r="BC100" s="50">
        <f>IF($C100="PC (13:0/13:0)",('Données brutes POS (Area)'!BB100/('Données brutes POS (Area)'!BB$88)*50),IF($C100="PE (12:0/12:0)",('Données brutes POS (Area)'!BB75/('Données brutes POS (Area)'!BB$82)*55)))</f>
        <v>342.27241549192024</v>
      </c>
      <c r="BD100" s="50">
        <f>IF($C100="PC (13:0/13:0)",('Données brutes POS (Area)'!BC100/('Données brutes POS (Area)'!BC$88)*50),IF($C100="PE (12:0/12:0)",('Données brutes POS (Area)'!BC75/('Données brutes POS (Area)'!BC$82)*55)))</f>
        <v>312.96321620344025</v>
      </c>
      <c r="BE100" s="50">
        <f>IF($C100="PC (13:0/13:0)",('Données brutes POS (Area)'!BD100/('Données brutes POS (Area)'!BD$88)*50),IF($C100="PE (12:0/12:0)",('Données brutes POS (Area)'!BD75/('Données brutes POS (Area)'!BD$82)*55)))</f>
        <v>163.13747122567185</v>
      </c>
      <c r="BF100" s="50">
        <f>IF($C100="PC (13:0/13:0)",('Données brutes POS (Area)'!BE100/('Données brutes POS (Area)'!BE$88)*50),IF($C100="PE (12:0/12:0)",('Données brutes POS (Area)'!BE75/('Données brutes POS (Area)'!BE$82)*55)))</f>
        <v>102.39258176725625</v>
      </c>
      <c r="BG100" s="50">
        <f>IF($C100="PC (13:0/13:0)",('Données brutes POS (Area)'!BF100/('Données brutes POS (Area)'!BF$88)*50),IF($C100="PE (12:0/12:0)",('Données brutes POS (Area)'!BF75/('Données brutes POS (Area)'!BF$82)*55)))</f>
        <v>104.39375338496338</v>
      </c>
      <c r="BH100" s="50">
        <f>IF($C100="PC (13:0/13:0)",('Données brutes POS (Area)'!BG100/('Données brutes POS (Area)'!BG$88)*50),IF($C100="PE (12:0/12:0)",('Données brutes POS (Area)'!BG75/('Données brutes POS (Area)'!BG$82)*55)))</f>
        <v>165.19905099070203</v>
      </c>
      <c r="BI100" s="50">
        <f>IF($C100="PC (13:0/13:0)",('Données brutes POS (Area)'!BH100/('Données brutes POS (Area)'!BH$88)*50),IF($C100="PE (12:0/12:0)",('Données brutes POS (Area)'!BH75/('Données brutes POS (Area)'!BH$82)*55)))</f>
        <v>181.98750607212841</v>
      </c>
      <c r="BJ100" s="50">
        <f>IF($C100="PC (13:0/13:0)",('Données brutes POS (Area)'!BI100/('Données brutes POS (Area)'!BI$88)*50),IF($C100="PE (12:0/12:0)",('Données brutes POS (Area)'!BI75/('Données brutes POS (Area)'!BI$82)*55)))</f>
        <v>175.78520094688508</v>
      </c>
      <c r="BK100" s="50">
        <f>IF($C100="PC (13:0/13:0)",('Données brutes POS (Area)'!BJ100/('Données brutes POS (Area)'!BJ$88)*50),IF($C100="PE (12:0/12:0)",('Données brutes POS (Area)'!BJ75/('Données brutes POS (Area)'!BJ$82)*55)))</f>
        <v>269.76373630333939</v>
      </c>
      <c r="BL100" s="50">
        <f>IF($C100="PC (13:0/13:0)",('Données brutes POS (Area)'!BK100/('Données brutes POS (Area)'!BK$88)*50),IF($C100="PE (12:0/12:0)",('Données brutes POS (Area)'!BK75/('Données brutes POS (Area)'!BK$82)*55)))</f>
        <v>337.28687878832625</v>
      </c>
      <c r="BM100" s="50">
        <f>IF($C100="PC (13:0/13:0)",('Données brutes POS (Area)'!BL100/('Données brutes POS (Area)'!BL$88)*50),IF($C100="PE (12:0/12:0)",('Données brutes POS (Area)'!BL75/('Données brutes POS (Area)'!BL$82)*55)))</f>
        <v>127.84979449590867</v>
      </c>
      <c r="BN100" s="50">
        <f>IF($C100="PC (13:0/13:0)",('Données brutes POS (Area)'!BM100/('Données brutes POS (Area)'!BM$88)*50),IF($C100="PE (12:0/12:0)",('Données brutes POS (Area)'!BM75/('Données brutes POS (Area)'!BM$82)*55)))</f>
        <v>388.53375950944195</v>
      </c>
      <c r="BO100" s="50">
        <f>IF($C100="PC (13:0/13:0)",('Données brutes POS (Area)'!BN100/('Données brutes POS (Area)'!BN$88)*50),IF($C100="PE (12:0/12:0)",('Données brutes POS (Area)'!BN75/('Données brutes POS (Area)'!BN$82)*55)))</f>
        <v>293.31969697527057</v>
      </c>
      <c r="BP100" s="50">
        <f>IF($C100="PC (13:0/13:0)",('Données brutes POS (Area)'!BO100/('Données brutes POS (Area)'!BO$88)*50),IF($C100="PE (12:0/12:0)",('Données brutes POS (Area)'!BO75/('Données brutes POS (Area)'!BO$82)*55)))</f>
        <v>176.36545045441974</v>
      </c>
      <c r="BQ100" s="50">
        <f>IF($C100="PC (13:0/13:0)",('Données brutes POS (Area)'!BP100/('Données brutes POS (Area)'!BP$88)*50),IF($C100="PE (12:0/12:0)",('Données brutes POS (Area)'!BP75/('Données brutes POS (Area)'!BP$82)*55)))</f>
        <v>80.40289327049129</v>
      </c>
    </row>
    <row r="101" spans="1:69" x14ac:dyDescent="0.25">
      <c r="A101" s="9" t="s">
        <v>52</v>
      </c>
      <c r="B101" s="9" t="s">
        <v>64</v>
      </c>
      <c r="C101" s="9" t="s">
        <v>51</v>
      </c>
      <c r="D101" s="47">
        <f>IF($C101="PC (13:0/13:0)",('Données brutes POS (Area)'!C101/('Données brutes POS (Area)'!C$88)*50),IF($C101="PE (12:0/12:0)",('Données brutes POS (Area)'!C76/('Données brutes POS (Area)'!C$82)*55)))</f>
        <v>130.53308212740774</v>
      </c>
      <c r="E101" s="47">
        <f>IF($C101="PC (13:0/13:0)",('Données brutes POS (Area)'!D101/('Données brutes POS (Area)'!D$88)*50),IF($C101="PE (12:0/12:0)",('Données brutes POS (Area)'!D76/('Données brutes POS (Area)'!D$82)*55)))</f>
        <v>78.924814845936126</v>
      </c>
      <c r="F101" s="47">
        <f>IF($C101="PC (13:0/13:0)",('Données brutes POS (Area)'!E101/('Données brutes POS (Area)'!E$88)*50),IF($C101="PE (12:0/12:0)",('Données brutes POS (Area)'!E76/('Données brutes POS (Area)'!E$82)*55)))</f>
        <v>111.77684129065544</v>
      </c>
      <c r="G101" s="47">
        <f>IF($C101="PC (13:0/13:0)",('Données brutes POS (Area)'!F101/('Données brutes POS (Area)'!F$88)*50),IF($C101="PE (12:0/12:0)",('Données brutes POS (Area)'!F76/('Données brutes POS (Area)'!F$82)*55)))</f>
        <v>87.832188046028833</v>
      </c>
      <c r="H101" s="47">
        <f>IF($C101="PC (13:0/13:0)",('Données brutes POS (Area)'!G101/('Données brutes POS (Area)'!G$88)*50),IF($C101="PE (12:0/12:0)",('Données brutes POS (Area)'!G76/('Données brutes POS (Area)'!G$82)*55)))</f>
        <v>120.23769154813928</v>
      </c>
      <c r="I101" s="47">
        <f>IF($C101="PC (13:0/13:0)",('Données brutes POS (Area)'!H101/('Données brutes POS (Area)'!H$88)*50),IF($C101="PE (12:0/12:0)",('Données brutes POS (Area)'!H76/('Données brutes POS (Area)'!H$82)*55)))</f>
        <v>141.72021019353411</v>
      </c>
      <c r="J101" s="47">
        <f>IF($C101="PC (13:0/13:0)",('Données brutes POS (Area)'!I101/('Données brutes POS (Area)'!I$88)*50),IF($C101="PE (12:0/12:0)",('Données brutes POS (Area)'!I76/('Données brutes POS (Area)'!I$82)*55)))</f>
        <v>73.850322801300791</v>
      </c>
      <c r="K101" s="47">
        <f>IF($C101="PC (13:0/13:0)",('Données brutes POS (Area)'!J101/('Données brutes POS (Area)'!J$88)*50),IF($C101="PE (12:0/12:0)",('Données brutes POS (Area)'!J76/('Données brutes POS (Area)'!J$82)*55)))</f>
        <v>160.11637847592607</v>
      </c>
      <c r="L101" s="47">
        <f>IF($C101="PC (13:0/13:0)",('Données brutes POS (Area)'!K101/('Données brutes POS (Area)'!K$88)*50),IF($C101="PE (12:0/12:0)",('Données brutes POS (Area)'!K76/('Données brutes POS (Area)'!K$82)*55)))</f>
        <v>57.731759437290052</v>
      </c>
      <c r="M101" s="47">
        <f>IF($C101="PC (13:0/13:0)",('Données brutes POS (Area)'!L101/('Données brutes POS (Area)'!L$88)*50),IF($C101="PE (12:0/12:0)",('Données brutes POS (Area)'!L76/('Données brutes POS (Area)'!L$82)*55)))</f>
        <v>64.40638296335274</v>
      </c>
      <c r="N101" s="47">
        <f>IF($C101="PC (13:0/13:0)",('Données brutes POS (Area)'!M101/('Données brutes POS (Area)'!M$88)*50),IF($C101="PE (12:0/12:0)",('Données brutes POS (Area)'!M76/('Données brutes POS (Area)'!M$82)*55)))</f>
        <v>75.183287348839883</v>
      </c>
      <c r="O101" s="47">
        <f>IF($C101="PC (13:0/13:0)",('Données brutes POS (Area)'!N101/('Données brutes POS (Area)'!N$88)*50),IF($C101="PE (12:0/12:0)",('Données brutes POS (Area)'!N76/('Données brutes POS (Area)'!N$82)*55)))</f>
        <v>132.34043376465314</v>
      </c>
      <c r="P101" s="47">
        <f>IF($C101="PC (13:0/13:0)",('Données brutes POS (Area)'!O101/('Données brutes POS (Area)'!O$88)*50),IF($C101="PE (12:0/12:0)",('Données brutes POS (Area)'!O76/('Données brutes POS (Area)'!O$82)*55)))</f>
        <v>133.96523602464606</v>
      </c>
      <c r="Q101" s="47">
        <f>IF($C101="PC (13:0/13:0)",('Données brutes POS (Area)'!P101/('Données brutes POS (Area)'!P$88)*50),IF($C101="PE (12:0/12:0)",('Données brutes POS (Area)'!P76/('Données brutes POS (Area)'!P$82)*55)))</f>
        <v>49.372805285060686</v>
      </c>
      <c r="R101" s="47">
        <f>IF($C101="PC (13:0/13:0)",('Données brutes POS (Area)'!Q101/('Données brutes POS (Area)'!Q$88)*50),IF($C101="PE (12:0/12:0)",('Données brutes POS (Area)'!Q76/('Données brutes POS (Area)'!Q$82)*55)))</f>
        <v>94.189642308206984</v>
      </c>
      <c r="S101" s="47">
        <f>IF($C101="PC (13:0/13:0)",('Données brutes POS (Area)'!R101/('Données brutes POS (Area)'!R$88)*50),IF($C101="PE (12:0/12:0)",('Données brutes POS (Area)'!R76/('Données brutes POS (Area)'!R$82)*55)))</f>
        <v>60.589158822022817</v>
      </c>
      <c r="T101" s="47">
        <f>IF($C101="PC (13:0/13:0)",('Données brutes POS (Area)'!S101/('Données brutes POS (Area)'!S$88)*50),IF($C101="PE (12:0/12:0)",('Données brutes POS (Area)'!S76/('Données brutes POS (Area)'!S$82)*55)))</f>
        <v>72.947447767105743</v>
      </c>
      <c r="U101" s="47">
        <f>IF($C101="PC (13:0/13:0)",('Données brutes POS (Area)'!T101/('Données brutes POS (Area)'!T$88)*50),IF($C101="PE (12:0/12:0)",('Données brutes POS (Area)'!T76/('Données brutes POS (Area)'!T$82)*55)))</f>
        <v>89.120491075390376</v>
      </c>
      <c r="V101" s="47">
        <f>IF($C101="PC (13:0/13:0)",('Données brutes POS (Area)'!U101/('Données brutes POS (Area)'!U$88)*50),IF($C101="PE (12:0/12:0)",('Données brutes POS (Area)'!U76/('Données brutes POS (Area)'!U$82)*55)))</f>
        <v>158.56731230695485</v>
      </c>
      <c r="W101" s="47">
        <f>IF($C101="PC (13:0/13:0)",('Données brutes POS (Area)'!V101/('Données brutes POS (Area)'!V$88)*50),IF($C101="PE (12:0/12:0)",('Données brutes POS (Area)'!V76/('Données brutes POS (Area)'!V$82)*55)))</f>
        <v>113.79213579609309</v>
      </c>
      <c r="X101" s="47">
        <f>IF($C101="PC (13:0/13:0)",('Données brutes POS (Area)'!W101/('Données brutes POS (Area)'!W$88)*50),IF($C101="PE (12:0/12:0)",('Données brutes POS (Area)'!W76/('Données brutes POS (Area)'!W$82)*55)))</f>
        <v>188.00191500866831</v>
      </c>
      <c r="Y101" s="47">
        <f>IF($C101="PC (13:0/13:0)",('Données brutes POS (Area)'!X101/('Données brutes POS (Area)'!X$88)*50),IF($C101="PE (12:0/12:0)",('Données brutes POS (Area)'!X76/('Données brutes POS (Area)'!X$82)*55)))</f>
        <v>56.769033237493225</v>
      </c>
      <c r="Z101" s="47">
        <f>IF($C101="PC (13:0/13:0)",('Données brutes POS (Area)'!Y101/('Données brutes POS (Area)'!Y$88)*50),IF($C101="PE (12:0/12:0)",('Données brutes POS (Area)'!Y76/('Données brutes POS (Area)'!Y$82)*55)))</f>
        <v>143.24093427610563</v>
      </c>
      <c r="AA101" s="47">
        <f>IF($C101="PC (13:0/13:0)",('Données brutes POS (Area)'!Z101/('Données brutes POS (Area)'!Z$88)*50),IF($C101="PE (12:0/12:0)",('Données brutes POS (Area)'!Z76/('Données brutes POS (Area)'!Z$82)*55)))</f>
        <v>86.189765847256623</v>
      </c>
      <c r="AB101" s="47">
        <f>IF($C101="PC (13:0/13:0)",('Données brutes POS (Area)'!AA101/('Données brutes POS (Area)'!AA$88)*50),IF($C101="PE (12:0/12:0)",('Données brutes POS (Area)'!AA76/('Données brutes POS (Area)'!AA$82)*55)))</f>
        <v>108.96326581988885</v>
      </c>
      <c r="AC101" s="47">
        <f>IF($C101="PC (13:0/13:0)",('Données brutes POS (Area)'!AB101/('Données brutes POS (Area)'!AB$88)*50),IF($C101="PE (12:0/12:0)",('Données brutes POS (Area)'!AB76/('Données brutes POS (Area)'!AB$82)*55)))</f>
        <v>214.76984889602053</v>
      </c>
      <c r="AD101" s="47">
        <f>IF($C101="PC (13:0/13:0)",('Données brutes POS (Area)'!AC101/('Données brutes POS (Area)'!AC$88)*50),IF($C101="PE (12:0/12:0)",('Données brutes POS (Area)'!AC76/('Données brutes POS (Area)'!AC$82)*55)))</f>
        <v>64.130942013406383</v>
      </c>
      <c r="AE101" s="47">
        <f>IF($C101="PC (13:0/13:0)",('Données brutes POS (Area)'!AD101/('Données brutes POS (Area)'!AD$88)*50),IF($C101="PE (12:0/12:0)",('Données brutes POS (Area)'!AD76/('Données brutes POS (Area)'!AD$82)*55)))</f>
        <v>163.32645526233549</v>
      </c>
      <c r="AF101" s="47">
        <f>IF($C101="PC (13:0/13:0)",('Données brutes POS (Area)'!AE101/('Données brutes POS (Area)'!AE$88)*50),IF($C101="PE (12:0/12:0)",('Données brutes POS (Area)'!AE76/('Données brutes POS (Area)'!AE$82)*55)))</f>
        <v>304.69690109413187</v>
      </c>
      <c r="AG101" s="47">
        <f>IF($C101="PC (13:0/13:0)",('Données brutes POS (Area)'!AF101/('Données brutes POS (Area)'!AF$88)*50),IF($C101="PE (12:0/12:0)",('Données brutes POS (Area)'!AF76/('Données brutes POS (Area)'!AF$82)*55)))</f>
        <v>83.593011098272626</v>
      </c>
      <c r="AH101" s="47">
        <f>IF($C101="PC (13:0/13:0)",('Données brutes POS (Area)'!AG101/('Données brutes POS (Area)'!AG$88)*50),IF($C101="PE (12:0/12:0)",('Données brutes POS (Area)'!AG76/('Données brutes POS (Area)'!AG$82)*55)))</f>
        <v>64.253099616069449</v>
      </c>
      <c r="AI101" s="47">
        <f>IF($C101="PC (13:0/13:0)",('Données brutes POS (Area)'!AH101/('Données brutes POS (Area)'!AH$88)*50),IF($C101="PE (12:0/12:0)",('Données brutes POS (Area)'!AH76/('Données brutes POS (Area)'!AH$82)*55)))</f>
        <v>185.17650146709133</v>
      </c>
      <c r="AJ101" s="47">
        <f>IF($C101="PC (13:0/13:0)",('Données brutes POS (Area)'!AI101/('Données brutes POS (Area)'!AI$88)*50),IF($C101="PE (12:0/12:0)",('Données brutes POS (Area)'!AI76/('Données brutes POS (Area)'!AI$82)*55)))</f>
        <v>95.977202212689448</v>
      </c>
      <c r="AK101" s="47">
        <f>IF($C101="PC (13:0/13:0)",('Données brutes POS (Area)'!AJ101/('Données brutes POS (Area)'!AJ$88)*50),IF($C101="PE (12:0/12:0)",('Données brutes POS (Area)'!AJ76/('Données brutes POS (Area)'!AJ$82)*55)))</f>
        <v>59.908367995397782</v>
      </c>
      <c r="AL101" s="47">
        <f>IF($C101="PC (13:0/13:0)",('Données brutes POS (Area)'!AK101/('Données brutes POS (Area)'!AK$88)*50),IF($C101="PE (12:0/12:0)",('Données brutes POS (Area)'!AK76/('Données brutes POS (Area)'!AK$82)*55)))</f>
        <v>36.227041752649129</v>
      </c>
      <c r="AM101" s="47">
        <f>IF($C101="PC (13:0/13:0)",('Données brutes POS (Area)'!AL101/('Données brutes POS (Area)'!AL$88)*50),IF($C101="PE (12:0/12:0)",('Données brutes POS (Area)'!AL76/('Données brutes POS (Area)'!AL$82)*55)))</f>
        <v>219.97416737118058</v>
      </c>
      <c r="AN101" s="47">
        <f>IF($C101="PC (13:0/13:0)",('Données brutes POS (Area)'!AM101/('Données brutes POS (Area)'!AM$88)*50),IF($C101="PE (12:0/12:0)",('Données brutes POS (Area)'!AM76/('Données brutes POS (Area)'!AM$82)*55)))</f>
        <v>100.56735517738362</v>
      </c>
      <c r="AO101" s="47">
        <f>IF($C101="PC (13:0/13:0)",('Données brutes POS (Area)'!AN101/('Données brutes POS (Area)'!AN$88)*50),IF($C101="PE (12:0/12:0)",('Données brutes POS (Area)'!AN76/('Données brutes POS (Area)'!AN$82)*55)))</f>
        <v>133.71603317188607</v>
      </c>
      <c r="AP101" s="47">
        <f>IF($C101="PC (13:0/13:0)",('Données brutes POS (Area)'!AO101/('Données brutes POS (Area)'!AO$88)*50),IF($C101="PE (12:0/12:0)",('Données brutes POS (Area)'!AO76/('Données brutes POS (Area)'!AO$82)*55)))</f>
        <v>221.78796126391003</v>
      </c>
      <c r="AQ101" s="47">
        <f>IF($C101="PC (13:0/13:0)",('Données brutes POS (Area)'!AP101/('Données brutes POS (Area)'!AP$88)*50),IF($C101="PE (12:0/12:0)",('Données brutes POS (Area)'!AP76/('Données brutes POS (Area)'!AP$82)*55)))</f>
        <v>238.07899730065319</v>
      </c>
      <c r="AR101" s="47">
        <f>IF($C101="PC (13:0/13:0)",('Données brutes POS (Area)'!AQ101/('Données brutes POS (Area)'!AQ$88)*50),IF($C101="PE (12:0/12:0)",('Données brutes POS (Area)'!AQ76/('Données brutes POS (Area)'!AQ$82)*55)))</f>
        <v>241.3683136757717</v>
      </c>
      <c r="AS101" s="47">
        <f>IF($C101="PC (13:0/13:0)",('Données brutes POS (Area)'!AR101/('Données brutes POS (Area)'!AR$88)*50),IF($C101="PE (12:0/12:0)",('Données brutes POS (Area)'!AR76/('Données brutes POS (Area)'!AR$82)*55)))</f>
        <v>333.74009312843668</v>
      </c>
      <c r="AT101" s="47">
        <f>IF($C101="PC (13:0/13:0)",('Données brutes POS (Area)'!AS101/('Données brutes POS (Area)'!AS$88)*50),IF($C101="PE (12:0/12:0)",('Données brutes POS (Area)'!AS76/('Données brutes POS (Area)'!AS$82)*55)))</f>
        <v>139.93801668436694</v>
      </c>
      <c r="AU101" s="47">
        <f>IF($C101="PC (13:0/13:0)",('Données brutes POS (Area)'!AT101/('Données brutes POS (Area)'!AT$88)*50),IF($C101="PE (12:0/12:0)",('Données brutes POS (Area)'!AT76/('Données brutes POS (Area)'!AT$82)*55)))</f>
        <v>146.28103002310272</v>
      </c>
      <c r="AV101" s="47">
        <f>IF($C101="PC (13:0/13:0)",('Données brutes POS (Area)'!AU101/('Données brutes POS (Area)'!AU$88)*50),IF($C101="PE (12:0/12:0)",('Données brutes POS (Area)'!AU76/('Données brutes POS (Area)'!AU$82)*55)))</f>
        <v>273.37751812267118</v>
      </c>
      <c r="AW101" s="47">
        <f>IF($C101="PC (13:0/13:0)",('Données brutes POS (Area)'!AV101/('Données brutes POS (Area)'!AV$88)*50),IF($C101="PE (12:0/12:0)",('Données brutes POS (Area)'!AV76/('Données brutes POS (Area)'!AV$82)*55)))</f>
        <v>189.89307804124428</v>
      </c>
      <c r="AX101" s="47">
        <f>IF($C101="PC (13:0/13:0)",('Données brutes POS (Area)'!AW101/('Données brutes POS (Area)'!AW$88)*50),IF($C101="PE (12:0/12:0)",('Données brutes POS (Area)'!AW76/('Données brutes POS (Area)'!AW$82)*55)))</f>
        <v>114.95934822933582</v>
      </c>
      <c r="AY101" s="47">
        <f>IF($C101="PC (13:0/13:0)",('Données brutes POS (Area)'!AX101/('Données brutes POS (Area)'!AX$88)*50),IF($C101="PE (12:0/12:0)",('Données brutes POS (Area)'!AX76/('Données brutes POS (Area)'!AX$82)*55)))</f>
        <v>112.20347693575339</v>
      </c>
      <c r="AZ101" s="47">
        <f>IF($C101="PC (13:0/13:0)",('Données brutes POS (Area)'!AY101/('Données brutes POS (Area)'!AY$88)*50),IF($C101="PE (12:0/12:0)",('Données brutes POS (Area)'!AY76/('Données brutes POS (Area)'!AY$82)*55)))</f>
        <v>183.87830776341499</v>
      </c>
      <c r="BA101" s="47">
        <f>IF($C101="PC (13:0/13:0)",('Données brutes POS (Area)'!AZ101/('Données brutes POS (Area)'!AZ$88)*50),IF($C101="PE (12:0/12:0)",('Données brutes POS (Area)'!AZ76/('Données brutes POS (Area)'!AZ$82)*55)))</f>
        <v>127.04152653014447</v>
      </c>
      <c r="BB101" s="47">
        <f>IF($C101="PC (13:0/13:0)",('Données brutes POS (Area)'!BA101/('Données brutes POS (Area)'!BA$88)*50),IF($C101="PE (12:0/12:0)",('Données brutes POS (Area)'!BA76/('Données brutes POS (Area)'!BA$82)*55)))</f>
        <v>257.51277910835751</v>
      </c>
      <c r="BC101" s="47">
        <f>IF($C101="PC (13:0/13:0)",('Données brutes POS (Area)'!BB101/('Données brutes POS (Area)'!BB$88)*50),IF($C101="PE (12:0/12:0)",('Données brutes POS (Area)'!BB76/('Données brutes POS (Area)'!BB$82)*55)))</f>
        <v>239.08815519357657</v>
      </c>
      <c r="BD101" s="47">
        <f>IF($C101="PC (13:0/13:0)",('Données brutes POS (Area)'!BC101/('Données brutes POS (Area)'!BC$88)*50),IF($C101="PE (12:0/12:0)",('Données brutes POS (Area)'!BC76/('Données brutes POS (Area)'!BC$82)*55)))</f>
        <v>219.80381914129086</v>
      </c>
      <c r="BE101" s="47">
        <f>IF($C101="PC (13:0/13:0)",('Données brutes POS (Area)'!BD101/('Données brutes POS (Area)'!BD$88)*50),IF($C101="PE (12:0/12:0)",('Données brutes POS (Area)'!BD76/('Données brutes POS (Area)'!BD$82)*55)))</f>
        <v>109.21796498613736</v>
      </c>
      <c r="BF101" s="47">
        <f>IF($C101="PC (13:0/13:0)",('Données brutes POS (Area)'!BE101/('Données brutes POS (Area)'!BE$88)*50),IF($C101="PE (12:0/12:0)",('Données brutes POS (Area)'!BE76/('Données brutes POS (Area)'!BE$82)*55)))</f>
        <v>67.173318114831631</v>
      </c>
      <c r="BG101" s="47">
        <f>IF($C101="PC (13:0/13:0)",('Données brutes POS (Area)'!BF101/('Données brutes POS (Area)'!BF$88)*50),IF($C101="PE (12:0/12:0)",('Données brutes POS (Area)'!BF76/('Données brutes POS (Area)'!BF$82)*55)))</f>
        <v>63.365827500735449</v>
      </c>
      <c r="BH101" s="47">
        <f>IF($C101="PC (13:0/13:0)",('Données brutes POS (Area)'!BG101/('Données brutes POS (Area)'!BG$88)*50),IF($C101="PE (12:0/12:0)",('Données brutes POS (Area)'!BG76/('Données brutes POS (Area)'!BG$82)*55)))</f>
        <v>109.57915928432162</v>
      </c>
      <c r="BI101" s="47">
        <f>IF($C101="PC (13:0/13:0)",('Données brutes POS (Area)'!BH101/('Données brutes POS (Area)'!BH$88)*50),IF($C101="PE (12:0/12:0)",('Données brutes POS (Area)'!BH76/('Données brutes POS (Area)'!BH$82)*55)))</f>
        <v>89.278936008833369</v>
      </c>
      <c r="BJ101" s="47">
        <f>IF($C101="PC (13:0/13:0)",('Données brutes POS (Area)'!BI101/('Données brutes POS (Area)'!BI$88)*50),IF($C101="PE (12:0/12:0)",('Données brutes POS (Area)'!BI76/('Données brutes POS (Area)'!BI$82)*55)))</f>
        <v>140.19695247821983</v>
      </c>
      <c r="BK101" s="47">
        <f>IF($C101="PC (13:0/13:0)",('Données brutes POS (Area)'!BJ101/('Données brutes POS (Area)'!BJ$88)*50),IF($C101="PE (12:0/12:0)",('Données brutes POS (Area)'!BJ76/('Données brutes POS (Area)'!BJ$82)*55)))</f>
        <v>193.4894481968617</v>
      </c>
      <c r="BL101" s="47">
        <f>IF($C101="PC (13:0/13:0)",('Données brutes POS (Area)'!BK101/('Données brutes POS (Area)'!BK$88)*50),IF($C101="PE (12:0/12:0)",('Données brutes POS (Area)'!BK76/('Données brutes POS (Area)'!BK$82)*55)))</f>
        <v>318.84378013803155</v>
      </c>
      <c r="BM101" s="47">
        <f>IF($C101="PC (13:0/13:0)",('Données brutes POS (Area)'!BL101/('Données brutes POS (Area)'!BL$88)*50),IF($C101="PE (12:0/12:0)",('Données brutes POS (Area)'!BL76/('Données brutes POS (Area)'!BL$82)*55)))</f>
        <v>113.84839962493831</v>
      </c>
      <c r="BN101" s="47">
        <f>IF($C101="PC (13:0/13:0)",('Données brutes POS (Area)'!BM101/('Données brutes POS (Area)'!BM$88)*50),IF($C101="PE (12:0/12:0)",('Données brutes POS (Area)'!BM76/('Données brutes POS (Area)'!BM$82)*55)))</f>
        <v>397.99646439234323</v>
      </c>
      <c r="BO101" s="47">
        <f>IF($C101="PC (13:0/13:0)",('Données brutes POS (Area)'!BN101/('Données brutes POS (Area)'!BN$88)*50),IF($C101="PE (12:0/12:0)",('Données brutes POS (Area)'!BN76/('Données brutes POS (Area)'!BN$82)*55)))</f>
        <v>227.47202028038379</v>
      </c>
      <c r="BP101" s="47">
        <f>IF($C101="PC (13:0/13:0)",('Données brutes POS (Area)'!BO101/('Données brutes POS (Area)'!BO$88)*50),IF($C101="PE (12:0/12:0)",('Données brutes POS (Area)'!BO76/('Données brutes POS (Area)'!BO$82)*55)))</f>
        <v>107.1001990432606</v>
      </c>
      <c r="BQ101" s="47">
        <f>IF($C101="PC (13:0/13:0)",('Données brutes POS (Area)'!BP101/('Données brutes POS (Area)'!BP$88)*50),IF($C101="PE (12:0/12:0)",('Données brutes POS (Area)'!BP76/('Données brutes POS (Area)'!BP$82)*55)))</f>
        <v>60.611978163959066</v>
      </c>
    </row>
    <row r="102" spans="1:69" x14ac:dyDescent="0.25">
      <c r="A102" s="16" t="s">
        <v>52</v>
      </c>
      <c r="B102" s="16" t="s">
        <v>65</v>
      </c>
      <c r="C102" s="16" t="s">
        <v>51</v>
      </c>
      <c r="D102" s="50">
        <f>IF($C102="PC (13:0/13:0)",('Données brutes POS (Area)'!C102/('Données brutes POS (Area)'!C$88)*50),IF($C102="PE (12:0/12:0)",('Données brutes POS (Area)'!C77/('Données brutes POS (Area)'!C$82)*55)))</f>
        <v>230.59135136717822</v>
      </c>
      <c r="E102" s="50">
        <f>IF($C102="PC (13:0/13:0)",('Données brutes POS (Area)'!D102/('Données brutes POS (Area)'!D$88)*50),IF($C102="PE (12:0/12:0)",('Données brutes POS (Area)'!D77/('Données brutes POS (Area)'!D$82)*55)))</f>
        <v>151.56910143566887</v>
      </c>
      <c r="F102" s="50">
        <f>IF($C102="PC (13:0/13:0)",('Données brutes POS (Area)'!E102/('Données brutes POS (Area)'!E$88)*50),IF($C102="PE (12:0/12:0)",('Données brutes POS (Area)'!E77/('Données brutes POS (Area)'!E$82)*55)))</f>
        <v>337.97142027988565</v>
      </c>
      <c r="G102" s="50">
        <f>IF($C102="PC (13:0/13:0)",('Données brutes POS (Area)'!F102/('Données brutes POS (Area)'!F$88)*50),IF($C102="PE (12:0/12:0)",('Données brutes POS (Area)'!F77/('Données brutes POS (Area)'!F$82)*55)))</f>
        <v>174.99142575997485</v>
      </c>
      <c r="H102" s="50">
        <f>IF($C102="PC (13:0/13:0)",('Données brutes POS (Area)'!G102/('Données brutes POS (Area)'!G$88)*50),IF($C102="PE (12:0/12:0)",('Données brutes POS (Area)'!G77/('Données brutes POS (Area)'!G$82)*55)))</f>
        <v>256.15369989489977</v>
      </c>
      <c r="I102" s="50">
        <f>IF($C102="PC (13:0/13:0)",('Données brutes POS (Area)'!H102/('Données brutes POS (Area)'!H$88)*50),IF($C102="PE (12:0/12:0)",('Données brutes POS (Area)'!H77/('Données brutes POS (Area)'!H$82)*55)))</f>
        <v>320.74577119993154</v>
      </c>
      <c r="J102" s="50">
        <f>IF($C102="PC (13:0/13:0)",('Données brutes POS (Area)'!I102/('Données brutes POS (Area)'!I$88)*50),IF($C102="PE (12:0/12:0)",('Données brutes POS (Area)'!I77/('Données brutes POS (Area)'!I$82)*55)))</f>
        <v>168.11805103370645</v>
      </c>
      <c r="K102" s="50">
        <f>IF($C102="PC (13:0/13:0)",('Données brutes POS (Area)'!J102/('Données brutes POS (Area)'!J$88)*50),IF($C102="PE (12:0/12:0)",('Données brutes POS (Area)'!J77/('Données brutes POS (Area)'!J$82)*55)))</f>
        <v>460.51465908626835</v>
      </c>
      <c r="L102" s="50">
        <f>IF($C102="PC (13:0/13:0)",('Données brutes POS (Area)'!K102/('Données brutes POS (Area)'!K$88)*50),IF($C102="PE (12:0/12:0)",('Données brutes POS (Area)'!K77/('Données brutes POS (Area)'!K$82)*55)))</f>
        <v>167.12929437692029</v>
      </c>
      <c r="M102" s="50">
        <f>IF($C102="PC (13:0/13:0)",('Données brutes POS (Area)'!L102/('Données brutes POS (Area)'!L$88)*50),IF($C102="PE (12:0/12:0)",('Données brutes POS (Area)'!L77/('Données brutes POS (Area)'!L$82)*55)))</f>
        <v>150.42001083538483</v>
      </c>
      <c r="N102" s="50">
        <f>IF($C102="PC (13:0/13:0)",('Données brutes POS (Area)'!M102/('Données brutes POS (Area)'!M$88)*50),IF($C102="PE (12:0/12:0)",('Données brutes POS (Area)'!M77/('Données brutes POS (Area)'!M$82)*55)))</f>
        <v>87.183861939476543</v>
      </c>
      <c r="O102" s="50">
        <f>IF($C102="PC (13:0/13:0)",('Données brutes POS (Area)'!N102/('Données brutes POS (Area)'!N$88)*50),IF($C102="PE (12:0/12:0)",('Données brutes POS (Area)'!N77/('Données brutes POS (Area)'!N$82)*55)))</f>
        <v>195.64309915328653</v>
      </c>
      <c r="P102" s="50">
        <f>IF($C102="PC (13:0/13:0)",('Données brutes POS (Area)'!O102/('Données brutes POS (Area)'!O$88)*50),IF($C102="PE (12:0/12:0)",('Données brutes POS (Area)'!O77/('Données brutes POS (Area)'!O$82)*55)))</f>
        <v>253.95430103415046</v>
      </c>
      <c r="Q102" s="50">
        <f>IF($C102="PC (13:0/13:0)",('Données brutes POS (Area)'!P102/('Données brutes POS (Area)'!P$88)*50),IF($C102="PE (12:0/12:0)",('Données brutes POS (Area)'!P77/('Données brutes POS (Area)'!P$82)*55)))</f>
        <v>150.48949477552986</v>
      </c>
      <c r="R102" s="50">
        <f>IF($C102="PC (13:0/13:0)",('Données brutes POS (Area)'!Q102/('Données brutes POS (Area)'!Q$88)*50),IF($C102="PE (12:0/12:0)",('Données brutes POS (Area)'!Q77/('Données brutes POS (Area)'!Q$82)*55)))</f>
        <v>313.8869608391206</v>
      </c>
      <c r="S102" s="50">
        <f>IF($C102="PC (13:0/13:0)",('Données brutes POS (Area)'!R102/('Données brutes POS (Area)'!R$88)*50),IF($C102="PE (12:0/12:0)",('Données brutes POS (Area)'!R77/('Données brutes POS (Area)'!R$82)*55)))</f>
        <v>172.59817932250056</v>
      </c>
      <c r="T102" s="50">
        <f>IF($C102="PC (13:0/13:0)",('Données brutes POS (Area)'!S102/('Données brutes POS (Area)'!S$88)*50),IF($C102="PE (12:0/12:0)",('Données brutes POS (Area)'!S77/('Données brutes POS (Area)'!S$82)*55)))</f>
        <v>134.80339392469364</v>
      </c>
      <c r="U102" s="50">
        <f>IF($C102="PC (13:0/13:0)",('Données brutes POS (Area)'!T102/('Données brutes POS (Area)'!T$88)*50),IF($C102="PE (12:0/12:0)",('Données brutes POS (Area)'!T77/('Données brutes POS (Area)'!T$82)*55)))</f>
        <v>213.00519763603555</v>
      </c>
      <c r="V102" s="50">
        <f>IF($C102="PC (13:0/13:0)",('Données brutes POS (Area)'!U102/('Données brutes POS (Area)'!U$88)*50),IF($C102="PE (12:0/12:0)",('Données brutes POS (Area)'!U77/('Données brutes POS (Area)'!U$82)*55)))</f>
        <v>368.28058718162191</v>
      </c>
      <c r="W102" s="50">
        <f>IF($C102="PC (13:0/13:0)",('Données brutes POS (Area)'!V102/('Données brutes POS (Area)'!V$88)*50),IF($C102="PE (12:0/12:0)",('Données brutes POS (Area)'!V77/('Données brutes POS (Area)'!V$82)*55)))</f>
        <v>240.76849909289814</v>
      </c>
      <c r="X102" s="50">
        <f>IF($C102="PC (13:0/13:0)",('Données brutes POS (Area)'!W102/('Données brutes POS (Area)'!W$88)*50),IF($C102="PE (12:0/12:0)",('Données brutes POS (Area)'!W77/('Données brutes POS (Area)'!W$82)*55)))</f>
        <v>299.71425928697676</v>
      </c>
      <c r="Y102" s="50">
        <f>IF($C102="PC (13:0/13:0)",('Données brutes POS (Area)'!X102/('Données brutes POS (Area)'!X$88)*50),IF($C102="PE (12:0/12:0)",('Données brutes POS (Area)'!X77/('Données brutes POS (Area)'!X$82)*55)))</f>
        <v>88.580422053179646</v>
      </c>
      <c r="Z102" s="50">
        <f>IF($C102="PC (13:0/13:0)",('Données brutes POS (Area)'!Y102/('Données brutes POS (Area)'!Y$88)*50),IF($C102="PE (12:0/12:0)",('Données brutes POS (Area)'!Y77/('Données brutes POS (Area)'!Y$82)*55)))</f>
        <v>194.00796172698267</v>
      </c>
      <c r="AA102" s="50">
        <f>IF($C102="PC (13:0/13:0)",('Données brutes POS (Area)'!Z102/('Données brutes POS (Area)'!Z$88)*50),IF($C102="PE (12:0/12:0)",('Données brutes POS (Area)'!Z77/('Données brutes POS (Area)'!Z$82)*55)))</f>
        <v>156.69513940499152</v>
      </c>
      <c r="AB102" s="50">
        <f>IF($C102="PC (13:0/13:0)",('Données brutes POS (Area)'!AA102/('Données brutes POS (Area)'!AA$88)*50),IF($C102="PE (12:0/12:0)",('Données brutes POS (Area)'!AA77/('Données brutes POS (Area)'!AA$82)*55)))</f>
        <v>253.62824565072523</v>
      </c>
      <c r="AC102" s="50">
        <f>IF($C102="PC (13:0/13:0)",('Données brutes POS (Area)'!AB102/('Données brutes POS (Area)'!AB$88)*50),IF($C102="PE (12:0/12:0)",('Données brutes POS (Area)'!AB77/('Données brutes POS (Area)'!AB$82)*55)))</f>
        <v>464.18474693298305</v>
      </c>
      <c r="AD102" s="50">
        <f>IF($C102="PC (13:0/13:0)",('Données brutes POS (Area)'!AC102/('Données brutes POS (Area)'!AC$88)*50),IF($C102="PE (12:0/12:0)",('Données brutes POS (Area)'!AC77/('Données brutes POS (Area)'!AC$82)*55)))</f>
        <v>68.532154705305373</v>
      </c>
      <c r="AE102" s="50">
        <f>IF($C102="PC (13:0/13:0)",('Données brutes POS (Area)'!AD102/('Données brutes POS (Area)'!AD$88)*50),IF($C102="PE (12:0/12:0)",('Données brutes POS (Area)'!AD77/('Données brutes POS (Area)'!AD$82)*55)))</f>
        <v>307.66388792828161</v>
      </c>
      <c r="AF102" s="50">
        <f>IF($C102="PC (13:0/13:0)",('Données brutes POS (Area)'!AE102/('Données brutes POS (Area)'!AE$88)*50),IF($C102="PE (12:0/12:0)",('Données brutes POS (Area)'!AE77/('Données brutes POS (Area)'!AE$82)*55)))</f>
        <v>414.46659860796842</v>
      </c>
      <c r="AG102" s="50">
        <f>IF($C102="PC (13:0/13:0)",('Données brutes POS (Area)'!AF102/('Données brutes POS (Area)'!AF$88)*50),IF($C102="PE (12:0/12:0)",('Données brutes POS (Area)'!AF77/('Données brutes POS (Area)'!AF$82)*55)))</f>
        <v>244.3144898969793</v>
      </c>
      <c r="AH102" s="50">
        <f>IF($C102="PC (13:0/13:0)",('Données brutes POS (Area)'!AG102/('Données brutes POS (Area)'!AG$88)*50),IF($C102="PE (12:0/12:0)",('Données brutes POS (Area)'!AG77/('Données brutes POS (Area)'!AG$82)*55)))</f>
        <v>166.30754443372956</v>
      </c>
      <c r="AI102" s="50">
        <f>IF($C102="PC (13:0/13:0)",('Données brutes POS (Area)'!AH102/('Données brutes POS (Area)'!AH$88)*50),IF($C102="PE (12:0/12:0)",('Données brutes POS (Area)'!AH77/('Données brutes POS (Area)'!AH$82)*55)))</f>
        <v>166.11727877085559</v>
      </c>
      <c r="AJ102" s="50">
        <f>IF($C102="PC (13:0/13:0)",('Données brutes POS (Area)'!AI102/('Données brutes POS (Area)'!AI$88)*50),IF($C102="PE (12:0/12:0)",('Données brutes POS (Area)'!AI77/('Données brutes POS (Area)'!AI$82)*55)))</f>
        <v>221.74545275959946</v>
      </c>
      <c r="AK102" s="50">
        <f>IF($C102="PC (13:0/13:0)",('Données brutes POS (Area)'!AJ102/('Données brutes POS (Area)'!AJ$88)*50),IF($C102="PE (12:0/12:0)",('Données brutes POS (Area)'!AJ77/('Données brutes POS (Area)'!AJ$82)*55)))</f>
        <v>134.96952357521386</v>
      </c>
      <c r="AL102" s="50">
        <f>IF($C102="PC (13:0/13:0)",('Données brutes POS (Area)'!AK102/('Données brutes POS (Area)'!AK$88)*50),IF($C102="PE (12:0/12:0)",('Données brutes POS (Area)'!AK77/('Données brutes POS (Area)'!AK$82)*55)))</f>
        <v>36.944395177261811</v>
      </c>
      <c r="AM102" s="50">
        <f>IF($C102="PC (13:0/13:0)",('Données brutes POS (Area)'!AL102/('Données brutes POS (Area)'!AL$88)*50),IF($C102="PE (12:0/12:0)",('Données brutes POS (Area)'!AL77/('Données brutes POS (Area)'!AL$82)*55)))</f>
        <v>564.38060462898284</v>
      </c>
      <c r="AN102" s="50">
        <f>IF($C102="PC (13:0/13:0)",('Données brutes POS (Area)'!AM102/('Données brutes POS (Area)'!AM$88)*50),IF($C102="PE (12:0/12:0)",('Données brutes POS (Area)'!AM77/('Données brutes POS (Area)'!AM$82)*55)))</f>
        <v>184.41060698166299</v>
      </c>
      <c r="AO102" s="50">
        <f>IF($C102="PC (13:0/13:0)",('Données brutes POS (Area)'!AN102/('Données brutes POS (Area)'!AN$88)*50),IF($C102="PE (12:0/12:0)",('Données brutes POS (Area)'!AN77/('Données brutes POS (Area)'!AN$82)*55)))</f>
        <v>118.65402151278963</v>
      </c>
      <c r="AP102" s="50">
        <f>IF($C102="PC (13:0/13:0)",('Données brutes POS (Area)'!AO102/('Données brutes POS (Area)'!AO$88)*50),IF($C102="PE (12:0/12:0)",('Données brutes POS (Area)'!AO77/('Données brutes POS (Area)'!AO$82)*55)))</f>
        <v>539.19964440008675</v>
      </c>
      <c r="AQ102" s="50">
        <f>IF($C102="PC (13:0/13:0)",('Données brutes POS (Area)'!AP102/('Données brutes POS (Area)'!AP$88)*50),IF($C102="PE (12:0/12:0)",('Données brutes POS (Area)'!AP77/('Données brutes POS (Area)'!AP$82)*55)))</f>
        <v>580.18877236004664</v>
      </c>
      <c r="AR102" s="50">
        <f>IF($C102="PC (13:0/13:0)",('Données brutes POS (Area)'!AQ102/('Données brutes POS (Area)'!AQ$88)*50),IF($C102="PE (12:0/12:0)",('Données brutes POS (Area)'!AQ77/('Données brutes POS (Area)'!AQ$82)*55)))</f>
        <v>535.81994917388545</v>
      </c>
      <c r="AS102" s="50">
        <f>IF($C102="PC (13:0/13:0)",('Données brutes POS (Area)'!AR102/('Données brutes POS (Area)'!AR$88)*50),IF($C102="PE (12:0/12:0)",('Données brutes POS (Area)'!AR77/('Données brutes POS (Area)'!AR$82)*55)))</f>
        <v>361.18744392723119</v>
      </c>
      <c r="AT102" s="50">
        <f>IF($C102="PC (13:0/13:0)",('Données brutes POS (Area)'!AS102/('Données brutes POS (Area)'!AS$88)*50),IF($C102="PE (12:0/12:0)",('Données brutes POS (Area)'!AS77/('Données brutes POS (Area)'!AS$82)*55)))</f>
        <v>417.56759213279639</v>
      </c>
      <c r="AU102" s="50">
        <f>IF($C102="PC (13:0/13:0)",('Données brutes POS (Area)'!AT102/('Données brutes POS (Area)'!AT$88)*50),IF($C102="PE (12:0/12:0)",('Données brutes POS (Area)'!AT77/('Données brutes POS (Area)'!AT$82)*55)))</f>
        <v>326.07109825477841</v>
      </c>
      <c r="AV102" s="50">
        <f>IF($C102="PC (13:0/13:0)",('Données brutes POS (Area)'!AU102/('Données brutes POS (Area)'!AU$88)*50),IF($C102="PE (12:0/12:0)",('Données brutes POS (Area)'!AU77/('Données brutes POS (Area)'!AU$82)*55)))</f>
        <v>311.81086970349907</v>
      </c>
      <c r="AW102" s="50">
        <f>IF($C102="PC (13:0/13:0)",('Données brutes POS (Area)'!AV102/('Données brutes POS (Area)'!AV$88)*50),IF($C102="PE (12:0/12:0)",('Données brutes POS (Area)'!AV77/('Données brutes POS (Area)'!AV$82)*55)))</f>
        <v>360.43130035136056</v>
      </c>
      <c r="AX102" s="50">
        <f>IF($C102="PC (13:0/13:0)",('Données brutes POS (Area)'!AW102/('Données brutes POS (Area)'!AW$88)*50),IF($C102="PE (12:0/12:0)",('Données brutes POS (Area)'!AW77/('Données brutes POS (Area)'!AW$82)*55)))</f>
        <v>190.75236607177217</v>
      </c>
      <c r="AY102" s="50">
        <f>IF($C102="PC (13:0/13:0)",('Données brutes POS (Area)'!AX102/('Données brutes POS (Area)'!AX$88)*50),IF($C102="PE (12:0/12:0)",('Données brutes POS (Area)'!AX77/('Données brutes POS (Area)'!AX$82)*55)))</f>
        <v>208.39570099813375</v>
      </c>
      <c r="AZ102" s="50">
        <f>IF($C102="PC (13:0/13:0)",('Données brutes POS (Area)'!AY102/('Données brutes POS (Area)'!AY$88)*50),IF($C102="PE (12:0/12:0)",('Données brutes POS (Area)'!AY77/('Données brutes POS (Area)'!AY$82)*55)))</f>
        <v>539.18956725121643</v>
      </c>
      <c r="BA102" s="50">
        <f>IF($C102="PC (13:0/13:0)",('Données brutes POS (Area)'!AZ102/('Données brutes POS (Area)'!AZ$88)*50),IF($C102="PE (12:0/12:0)",('Données brutes POS (Area)'!AZ77/('Données brutes POS (Area)'!AZ$82)*55)))</f>
        <v>276.96542078340138</v>
      </c>
      <c r="BB102" s="50">
        <f>IF($C102="PC (13:0/13:0)",('Données brutes POS (Area)'!BA102/('Données brutes POS (Area)'!BA$88)*50),IF($C102="PE (12:0/12:0)",('Données brutes POS (Area)'!BA77/('Données brutes POS (Area)'!BA$82)*55)))</f>
        <v>428.39250619054292</v>
      </c>
      <c r="BC102" s="50">
        <f>IF($C102="PC (13:0/13:0)",('Données brutes POS (Area)'!BB102/('Données brutes POS (Area)'!BB$88)*50),IF($C102="PE (12:0/12:0)",('Données brutes POS (Area)'!BB77/('Données brutes POS (Area)'!BB$82)*55)))</f>
        <v>370.74998914546916</v>
      </c>
      <c r="BD102" s="50">
        <f>IF($C102="PC (13:0/13:0)",('Données brutes POS (Area)'!BC102/('Données brutes POS (Area)'!BC$88)*50),IF($C102="PE (12:0/12:0)",('Données brutes POS (Area)'!BC77/('Données brutes POS (Area)'!BC$82)*55)))</f>
        <v>350.49262078279986</v>
      </c>
      <c r="BE102" s="50">
        <f>IF($C102="PC (13:0/13:0)",('Données brutes POS (Area)'!BD102/('Données brutes POS (Area)'!BD$88)*50),IF($C102="PE (12:0/12:0)",('Données brutes POS (Area)'!BD77/('Données brutes POS (Area)'!BD$82)*55)))</f>
        <v>173.33197541681503</v>
      </c>
      <c r="BF102" s="50">
        <f>IF($C102="PC (13:0/13:0)",('Données brutes POS (Area)'!BE102/('Données brutes POS (Area)'!BE$88)*50),IF($C102="PE (12:0/12:0)",('Données brutes POS (Area)'!BE77/('Données brutes POS (Area)'!BE$82)*55)))</f>
        <v>106.56810681445079</v>
      </c>
      <c r="BG102" s="50">
        <f>IF($C102="PC (13:0/13:0)",('Données brutes POS (Area)'!BF102/('Données brutes POS (Area)'!BF$88)*50),IF($C102="PE (12:0/12:0)",('Données brutes POS (Area)'!BF77/('Données brutes POS (Area)'!BF$82)*55)))</f>
        <v>130.42748055665899</v>
      </c>
      <c r="BH102" s="50">
        <f>IF($C102="PC (13:0/13:0)",('Données brutes POS (Area)'!BG102/('Données brutes POS (Area)'!BG$88)*50),IF($C102="PE (12:0/12:0)",('Données brutes POS (Area)'!BG77/('Données brutes POS (Area)'!BG$82)*55)))</f>
        <v>157.53720589725424</v>
      </c>
      <c r="BI102" s="50">
        <f>IF($C102="PC (13:0/13:0)",('Données brutes POS (Area)'!BH102/('Données brutes POS (Area)'!BH$88)*50),IF($C102="PE (12:0/12:0)",('Données brutes POS (Area)'!BH77/('Données brutes POS (Area)'!BH$82)*55)))</f>
        <v>248.83951777154388</v>
      </c>
      <c r="BJ102" s="50">
        <f>IF($C102="PC (13:0/13:0)",('Données brutes POS (Area)'!BI102/('Données brutes POS (Area)'!BI$88)*50),IF($C102="PE (12:0/12:0)",('Données brutes POS (Area)'!BI77/('Données brutes POS (Area)'!BI$82)*55)))</f>
        <v>202.77812972042207</v>
      </c>
      <c r="BK102" s="50">
        <f>IF($C102="PC (13:0/13:0)",('Données brutes POS (Area)'!BJ102/('Données brutes POS (Area)'!BJ$88)*50),IF($C102="PE (12:0/12:0)",('Données brutes POS (Area)'!BJ77/('Données brutes POS (Area)'!BJ$82)*55)))</f>
        <v>302.17112229877807</v>
      </c>
      <c r="BL102" s="50">
        <f>IF($C102="PC (13:0/13:0)",('Données brutes POS (Area)'!BK102/('Données brutes POS (Area)'!BK$88)*50),IF($C102="PE (12:0/12:0)",('Données brutes POS (Area)'!BK77/('Données brutes POS (Area)'!BK$82)*55)))</f>
        <v>407.03316296825972</v>
      </c>
      <c r="BM102" s="50">
        <f>IF($C102="PC (13:0/13:0)",('Données brutes POS (Area)'!BL102/('Données brutes POS (Area)'!BL$88)*50),IF($C102="PE (12:0/12:0)",('Données brutes POS (Area)'!BL77/('Données brutes POS (Area)'!BL$82)*55)))</f>
        <v>213.42239004813317</v>
      </c>
      <c r="BN102" s="50">
        <f>IF($C102="PC (13:0/13:0)",('Données brutes POS (Area)'!BM102/('Données brutes POS (Area)'!BM$88)*50),IF($C102="PE (12:0/12:0)",('Données brutes POS (Area)'!BM77/('Données brutes POS (Area)'!BM$82)*55)))</f>
        <v>335.63232747435103</v>
      </c>
      <c r="BO102" s="50">
        <f>IF($C102="PC (13:0/13:0)",('Données brutes POS (Area)'!BN102/('Données brutes POS (Area)'!BN$88)*50),IF($C102="PE (12:0/12:0)",('Données brutes POS (Area)'!BN77/('Données brutes POS (Area)'!BN$82)*55)))</f>
        <v>172.61500020038756</v>
      </c>
      <c r="BP102" s="50">
        <f>IF($C102="PC (13:0/13:0)",('Données brutes POS (Area)'!BO102/('Données brutes POS (Area)'!BO$88)*50),IF($C102="PE (12:0/12:0)",('Données brutes POS (Area)'!BO77/('Données brutes POS (Area)'!BO$82)*55)))</f>
        <v>144.41074463804247</v>
      </c>
      <c r="BQ102" s="50">
        <f>IF($C102="PC (13:0/13:0)",('Données brutes POS (Area)'!BP102/('Données brutes POS (Area)'!BP$88)*50),IF($C102="PE (12:0/12:0)",('Données brutes POS (Area)'!BP77/('Données brutes POS (Area)'!BP$82)*55)))</f>
        <v>221.18998127223412</v>
      </c>
    </row>
    <row r="103" spans="1:69" x14ac:dyDescent="0.25">
      <c r="A103" s="9" t="s">
        <v>52</v>
      </c>
      <c r="B103" s="9" t="s">
        <v>191</v>
      </c>
      <c r="C103" s="9" t="s">
        <v>51</v>
      </c>
      <c r="D103" s="47">
        <f>IF($C103="PC (13:0/13:0)",('Données brutes POS (Area)'!C103/('Données brutes POS (Area)'!C$88)*50),IF($C103="PE (12:0/12:0)",('Données brutes POS (Area)'!C78/('Données brutes POS (Area)'!C$82)*55)))</f>
        <v>16.340422402319156</v>
      </c>
      <c r="E103" s="47">
        <f>IF($C103="PC (13:0/13:0)",('Données brutes POS (Area)'!D103/('Données brutes POS (Area)'!D$88)*50),IF($C103="PE (12:0/12:0)",('Données brutes POS (Area)'!D78/('Données brutes POS (Area)'!D$82)*55)))</f>
        <v>9.8608037011165699</v>
      </c>
      <c r="F103" s="47">
        <f>IF($C103="PC (13:0/13:0)",('Données brutes POS (Area)'!E103/('Données brutes POS (Area)'!E$88)*50),IF($C103="PE (12:0/12:0)",('Données brutes POS (Area)'!E78/('Données brutes POS (Area)'!E$82)*55)))</f>
        <v>30.122356026569786</v>
      </c>
      <c r="G103" s="47">
        <f>IF($C103="PC (13:0/13:0)",('Données brutes POS (Area)'!F103/('Données brutes POS (Area)'!F$88)*50),IF($C103="PE (12:0/12:0)",('Données brutes POS (Area)'!F78/('Données brutes POS (Area)'!F$82)*55)))</f>
        <v>16.122404548036428</v>
      </c>
      <c r="H103" s="47">
        <f>IF($C103="PC (13:0/13:0)",('Données brutes POS (Area)'!G103/('Données brutes POS (Area)'!G$88)*50),IF($C103="PE (12:0/12:0)",('Données brutes POS (Area)'!G78/('Données brutes POS (Area)'!G$82)*55)))</f>
        <v>13.488409852490001</v>
      </c>
      <c r="I103" s="47">
        <f>IF($C103="PC (13:0/13:0)",('Données brutes POS (Area)'!H103/('Données brutes POS (Area)'!H$88)*50),IF($C103="PE (12:0/12:0)",('Données brutes POS (Area)'!H78/('Données brutes POS (Area)'!H$82)*55)))</f>
        <v>33.636861896454477</v>
      </c>
      <c r="J103" s="47">
        <f>IF($C103="PC (13:0/13:0)",('Données brutes POS (Area)'!I103/('Données brutes POS (Area)'!I$88)*50),IF($C103="PE (12:0/12:0)",('Données brutes POS (Area)'!I78/('Données brutes POS (Area)'!I$82)*55)))</f>
        <v>13.900049705104969</v>
      </c>
      <c r="K103" s="47">
        <f>IF($C103="PC (13:0/13:0)",('Données brutes POS (Area)'!J103/('Données brutes POS (Area)'!J$88)*50),IF($C103="PE (12:0/12:0)",('Données brutes POS (Area)'!J78/('Données brutes POS (Area)'!J$82)*55)))</f>
        <v>16.540750806290387</v>
      </c>
      <c r="L103" s="47">
        <f>IF($C103="PC (13:0/13:0)",('Données brutes POS (Area)'!K103/('Données brutes POS (Area)'!K$88)*50),IF($C103="PE (12:0/12:0)",('Données brutes POS (Area)'!K78/('Données brutes POS (Area)'!K$82)*55)))</f>
        <v>7.3516709763637804</v>
      </c>
      <c r="M103" s="47">
        <f>IF($C103="PC (13:0/13:0)",('Données brutes POS (Area)'!L103/('Données brutes POS (Area)'!L$88)*50),IF($C103="PE (12:0/12:0)",('Données brutes POS (Area)'!L78/('Données brutes POS (Area)'!L$82)*55)))</f>
        <v>13.44783593415651</v>
      </c>
      <c r="N103" s="47">
        <f>IF($C103="PC (13:0/13:0)",('Données brutes POS (Area)'!M103/('Données brutes POS (Area)'!M$88)*50),IF($C103="PE (12:0/12:0)",('Données brutes POS (Area)'!M78/('Données brutes POS (Area)'!M$82)*55)))</f>
        <v>7.9773046914073982</v>
      </c>
      <c r="O103" s="47">
        <f>IF($C103="PC (13:0/13:0)",('Données brutes POS (Area)'!N103/('Données brutes POS (Area)'!N$88)*50),IF($C103="PE (12:0/12:0)",('Données brutes POS (Area)'!N78/('Données brutes POS (Area)'!N$82)*55)))</f>
        <v>25.838714157086468</v>
      </c>
      <c r="P103" s="47">
        <f>IF($C103="PC (13:0/13:0)",('Données brutes POS (Area)'!O103/('Données brutes POS (Area)'!O$88)*50),IF($C103="PE (12:0/12:0)",('Données brutes POS (Area)'!O78/('Données brutes POS (Area)'!O$82)*55)))</f>
        <v>23.467690202616733</v>
      </c>
      <c r="Q103" s="47">
        <f>IF($C103="PC (13:0/13:0)",('Données brutes POS (Area)'!P103/('Données brutes POS (Area)'!P$88)*50),IF($C103="PE (12:0/12:0)",('Données brutes POS (Area)'!P78/('Données brutes POS (Area)'!P$82)*55)))</f>
        <v>9.3122179594303844</v>
      </c>
      <c r="R103" s="47">
        <f>IF($C103="PC (13:0/13:0)",('Données brutes POS (Area)'!Q103/('Données brutes POS (Area)'!Q$88)*50),IF($C103="PE (12:0/12:0)",('Données brutes POS (Area)'!Q78/('Données brutes POS (Area)'!Q$82)*55)))</f>
        <v>17.035767678548876</v>
      </c>
      <c r="S103" s="47">
        <f>IF($C103="PC (13:0/13:0)",('Données brutes POS (Area)'!R103/('Données brutes POS (Area)'!R$88)*50),IF($C103="PE (12:0/12:0)",('Données brutes POS (Area)'!R78/('Données brutes POS (Area)'!R$82)*55)))</f>
        <v>8.9727841410420535</v>
      </c>
      <c r="T103" s="47">
        <f>IF($C103="PC (13:0/13:0)",('Données brutes POS (Area)'!S103/('Données brutes POS (Area)'!S$88)*50),IF($C103="PE (12:0/12:0)",('Données brutes POS (Area)'!S78/('Données brutes POS (Area)'!S$82)*55)))</f>
        <v>18.824646712601396</v>
      </c>
      <c r="U103" s="47">
        <f>IF($C103="PC (13:0/13:0)",('Données brutes POS (Area)'!T103/('Données brutes POS (Area)'!T$88)*50),IF($C103="PE (12:0/12:0)",('Données brutes POS (Area)'!T78/('Données brutes POS (Area)'!T$82)*55)))</f>
        <v>17.993474214539809</v>
      </c>
      <c r="V103" s="47">
        <f>IF($C103="PC (13:0/13:0)",('Données brutes POS (Area)'!U103/('Données brutes POS (Area)'!U$88)*50),IF($C103="PE (12:0/12:0)",('Données brutes POS (Area)'!U78/('Données brutes POS (Area)'!U$82)*55)))</f>
        <v>33.399076915314225</v>
      </c>
      <c r="W103" s="47">
        <f>IF($C103="PC (13:0/13:0)",('Données brutes POS (Area)'!V103/('Données brutes POS (Area)'!V$88)*50),IF($C103="PE (12:0/12:0)",('Données brutes POS (Area)'!V78/('Données brutes POS (Area)'!V$82)*55)))</f>
        <v>19.036319132782673</v>
      </c>
      <c r="X103" s="47">
        <f>IF($C103="PC (13:0/13:0)",('Données brutes POS (Area)'!W103/('Données brutes POS (Area)'!W$88)*50),IF($C103="PE (12:0/12:0)",('Données brutes POS (Area)'!W78/('Données brutes POS (Area)'!W$82)*55)))</f>
        <v>17.591538031436308</v>
      </c>
      <c r="Y103" s="47">
        <f>IF($C103="PC (13:0/13:0)",('Données brutes POS (Area)'!X103/('Données brutes POS (Area)'!X$88)*50),IF($C103="PE (12:0/12:0)",('Données brutes POS (Area)'!X78/('Données brutes POS (Area)'!X$82)*55)))</f>
        <v>21.214287141757595</v>
      </c>
      <c r="Z103" s="47">
        <f>IF($C103="PC (13:0/13:0)",('Données brutes POS (Area)'!Y103/('Données brutes POS (Area)'!Y$88)*50),IF($C103="PE (12:0/12:0)",('Données brutes POS (Area)'!Y78/('Données brutes POS (Area)'!Y$82)*55)))</f>
        <v>13.614398711412331</v>
      </c>
      <c r="AA103" s="47">
        <f>IF($C103="PC (13:0/13:0)",('Données brutes POS (Area)'!Z103/('Données brutes POS (Area)'!Z$88)*50),IF($C103="PE (12:0/12:0)",('Données brutes POS (Area)'!Z78/('Données brutes POS (Area)'!Z$82)*55)))</f>
        <v>13.766065538264785</v>
      </c>
      <c r="AB103" s="47">
        <f>IF($C103="PC (13:0/13:0)",('Données brutes POS (Area)'!AA103/('Données brutes POS (Area)'!AA$88)*50),IF($C103="PE (12:0/12:0)",('Données brutes POS (Area)'!AA78/('Données brutes POS (Area)'!AA$82)*55)))</f>
        <v>17.500893535819586</v>
      </c>
      <c r="AC103" s="47">
        <f>IF($C103="PC (13:0/13:0)",('Données brutes POS (Area)'!AB103/('Données brutes POS (Area)'!AB$88)*50),IF($C103="PE (12:0/12:0)",('Données brutes POS (Area)'!AB78/('Données brutes POS (Area)'!AB$82)*55)))</f>
        <v>67.211703209123641</v>
      </c>
      <c r="AD103" s="47">
        <f>IF($C103="PC (13:0/13:0)",('Données brutes POS (Area)'!AC103/('Données brutes POS (Area)'!AC$88)*50),IF($C103="PE (12:0/12:0)",('Données brutes POS (Area)'!AC78/('Données brutes POS (Area)'!AC$82)*55)))</f>
        <v>9.7591554696133613</v>
      </c>
      <c r="AE103" s="47">
        <f>IF($C103="PC (13:0/13:0)",('Données brutes POS (Area)'!AD103/('Données brutes POS (Area)'!AD$88)*50),IF($C103="PE (12:0/12:0)",('Données brutes POS (Area)'!AD78/('Données brutes POS (Area)'!AD$82)*55)))</f>
        <v>13.810020346234285</v>
      </c>
      <c r="AF103" s="47">
        <f>IF($C103="PC (13:0/13:0)",('Données brutes POS (Area)'!AE103/('Données brutes POS (Area)'!AE$88)*50),IF($C103="PE (12:0/12:0)",('Données brutes POS (Area)'!AE78/('Données brutes POS (Area)'!AE$82)*55)))</f>
        <v>93.777488733384644</v>
      </c>
      <c r="AG103" s="47">
        <f>IF($C103="PC (13:0/13:0)",('Données brutes POS (Area)'!AF103/('Données brutes POS (Area)'!AF$88)*50),IF($C103="PE (12:0/12:0)",('Données brutes POS (Area)'!AF78/('Données brutes POS (Area)'!AF$82)*55)))</f>
        <v>10.455324743419201</v>
      </c>
      <c r="AH103" s="47">
        <f>IF($C103="PC (13:0/13:0)",('Données brutes POS (Area)'!AG103/('Données brutes POS (Area)'!AG$88)*50),IF($C103="PE (12:0/12:0)",('Données brutes POS (Area)'!AG78/('Données brutes POS (Area)'!AG$82)*55)))</f>
        <v>19.219468673362876</v>
      </c>
      <c r="AI103" s="47">
        <f>IF($C103="PC (13:0/13:0)",('Données brutes POS (Area)'!AH103/('Données brutes POS (Area)'!AH$88)*50),IF($C103="PE (12:0/12:0)",('Données brutes POS (Area)'!AH78/('Données brutes POS (Area)'!AH$82)*55)))</f>
        <v>36.536627531173238</v>
      </c>
      <c r="AJ103" s="47">
        <f>IF($C103="PC (13:0/13:0)",('Données brutes POS (Area)'!AI103/('Données brutes POS (Area)'!AI$88)*50),IF($C103="PE (12:0/12:0)",('Données brutes POS (Area)'!AI78/('Données brutes POS (Area)'!AI$82)*55)))</f>
        <v>24.738090224964846</v>
      </c>
      <c r="AK103" s="47">
        <f>IF($C103="PC (13:0/13:0)",('Données brutes POS (Area)'!AJ103/('Données brutes POS (Area)'!AJ$88)*50),IF($C103="PE (12:0/12:0)",('Données brutes POS (Area)'!AJ78/('Données brutes POS (Area)'!AJ$82)*55)))</f>
        <v>7.4556208548744536</v>
      </c>
      <c r="AL103" s="47">
        <f>IF($C103="PC (13:0/13:0)",('Données brutes POS (Area)'!AK103/('Données brutes POS (Area)'!AK$88)*50),IF($C103="PE (12:0/12:0)",('Données brutes POS (Area)'!AK78/('Données brutes POS (Area)'!AK$82)*55)))</f>
        <v>3.8284999653740317</v>
      </c>
      <c r="AM103" s="47">
        <f>IF($C103="PC (13:0/13:0)",('Données brutes POS (Area)'!AL103/('Données brutes POS (Area)'!AL$88)*50),IF($C103="PE (12:0/12:0)",('Données brutes POS (Area)'!AL78/('Données brutes POS (Area)'!AL$82)*55)))</f>
        <v>62.748134547996855</v>
      </c>
      <c r="AN103" s="47">
        <f>IF($C103="PC (13:0/13:0)",('Données brutes POS (Area)'!AM103/('Données brutes POS (Area)'!AM$88)*50),IF($C103="PE (12:0/12:0)",('Données brutes POS (Area)'!AM78/('Données brutes POS (Area)'!AM$82)*55)))</f>
        <v>13.231174585873159</v>
      </c>
      <c r="AO103" s="47">
        <f>IF($C103="PC (13:0/13:0)",('Données brutes POS (Area)'!AN103/('Données brutes POS (Area)'!AN$88)*50),IF($C103="PE (12:0/12:0)",('Données brutes POS (Area)'!AN78/('Données brutes POS (Area)'!AN$82)*55)))</f>
        <v>17.537135273562235</v>
      </c>
      <c r="AP103" s="47">
        <f>IF($C103="PC (13:0/13:0)",('Données brutes POS (Area)'!AO103/('Données brutes POS (Area)'!AO$88)*50),IF($C103="PE (12:0/12:0)",('Données brutes POS (Area)'!AO78/('Données brutes POS (Area)'!AO$82)*55)))</f>
        <v>45.686437235866151</v>
      </c>
      <c r="AQ103" s="47">
        <f>IF($C103="PC (13:0/13:0)",('Données brutes POS (Area)'!AP103/('Données brutes POS (Area)'!AP$88)*50),IF($C103="PE (12:0/12:0)",('Données brutes POS (Area)'!AP78/('Données brutes POS (Area)'!AP$82)*55)))</f>
        <v>68.551018756893413</v>
      </c>
      <c r="AR103" s="47">
        <f>IF($C103="PC (13:0/13:0)",('Données brutes POS (Area)'!AQ103/('Données brutes POS (Area)'!AQ$88)*50),IF($C103="PE (12:0/12:0)",('Données brutes POS (Area)'!AQ78/('Données brutes POS (Area)'!AQ$82)*55)))</f>
        <v>51.819081697980295</v>
      </c>
      <c r="AS103" s="47">
        <f>IF($C103="PC (13:0/13:0)",('Données brutes POS (Area)'!AR103/('Données brutes POS (Area)'!AR$88)*50),IF($C103="PE (12:0/12:0)",('Données brutes POS (Area)'!AR78/('Données brutes POS (Area)'!AR$82)*55)))</f>
        <v>80.729148020702794</v>
      </c>
      <c r="AT103" s="47">
        <f>IF($C103="PC (13:0/13:0)",('Données brutes POS (Area)'!AS103/('Données brutes POS (Area)'!AS$88)*50),IF($C103="PE (12:0/12:0)",('Données brutes POS (Area)'!AS78/('Données brutes POS (Area)'!AS$82)*55)))</f>
        <v>23.061134245335072</v>
      </c>
      <c r="AU103" s="47">
        <f>IF($C103="PC (13:0/13:0)",('Données brutes POS (Area)'!AT103/('Données brutes POS (Area)'!AT$88)*50),IF($C103="PE (12:0/12:0)",('Données brutes POS (Area)'!AT78/('Données brutes POS (Area)'!AT$82)*55)))</f>
        <v>27.11149781047073</v>
      </c>
      <c r="AV103" s="47">
        <f>IF($C103="PC (13:0/13:0)",('Données brutes POS (Area)'!AU103/('Données brutes POS (Area)'!AU$88)*50),IF($C103="PE (12:0/12:0)",('Données brutes POS (Area)'!AU78/('Données brutes POS (Area)'!AU$82)*55)))</f>
        <v>26.786807491617992</v>
      </c>
      <c r="AW103" s="47">
        <f>IF($C103="PC (13:0/13:0)",('Données brutes POS (Area)'!AV103/('Données brutes POS (Area)'!AV$88)*50),IF($C103="PE (12:0/12:0)",('Données brutes POS (Area)'!AV78/('Données brutes POS (Area)'!AV$82)*55)))</f>
        <v>30.760353882089831</v>
      </c>
      <c r="AX103" s="47">
        <f>IF($C103="PC (13:0/13:0)",('Données brutes POS (Area)'!AW103/('Données brutes POS (Area)'!AW$88)*50),IF($C103="PE (12:0/12:0)",('Données brutes POS (Area)'!AW78/('Données brutes POS (Area)'!AW$82)*55)))</f>
        <v>23.612923258941283</v>
      </c>
      <c r="AY103" s="47">
        <f>IF($C103="PC (13:0/13:0)",('Données brutes POS (Area)'!AX103/('Données brutes POS (Area)'!AX$88)*50),IF($C103="PE (12:0/12:0)",('Données brutes POS (Area)'!AX78/('Données brutes POS (Area)'!AX$82)*55)))</f>
        <v>16.841615550707129</v>
      </c>
      <c r="AZ103" s="47">
        <f>IF($C103="PC (13:0/13:0)",('Données brutes POS (Area)'!AY103/('Données brutes POS (Area)'!AY$88)*50),IF($C103="PE (12:0/12:0)",('Données brutes POS (Area)'!AY78/('Données brutes POS (Area)'!AY$82)*55)))</f>
        <v>25.191065719227062</v>
      </c>
      <c r="BA103" s="47">
        <f>IF($C103="PC (13:0/13:0)",('Données brutes POS (Area)'!AZ103/('Données brutes POS (Area)'!AZ$88)*50),IF($C103="PE (12:0/12:0)",('Données brutes POS (Area)'!AZ78/('Données brutes POS (Area)'!AZ$82)*55)))</f>
        <v>17.253162280378067</v>
      </c>
      <c r="BB103" s="47">
        <f>IF($C103="PC (13:0/13:0)",('Données brutes POS (Area)'!BA103/('Données brutes POS (Area)'!BA$88)*50),IF($C103="PE (12:0/12:0)",('Données brutes POS (Area)'!BA78/('Données brutes POS (Area)'!BA$82)*55)))</f>
        <v>41.646702529519224</v>
      </c>
      <c r="BC103" s="47">
        <f>IF($C103="PC (13:0/13:0)",('Données brutes POS (Area)'!BB103/('Données brutes POS (Area)'!BB$88)*50),IF($C103="PE (12:0/12:0)",('Données brutes POS (Area)'!BB78/('Données brutes POS (Area)'!BB$82)*55)))</f>
        <v>49.063512896145021</v>
      </c>
      <c r="BD103" s="47">
        <f>IF($C103="PC (13:0/13:0)",('Données brutes POS (Area)'!BC103/('Données brutes POS (Area)'!BC$88)*50),IF($C103="PE (12:0/12:0)",('Données brutes POS (Area)'!BC78/('Données brutes POS (Area)'!BC$82)*55)))</f>
        <v>28.852202752932556</v>
      </c>
      <c r="BE103" s="47">
        <f>IF($C103="PC (13:0/13:0)",('Données brutes POS (Area)'!BD103/('Données brutes POS (Area)'!BD$88)*50),IF($C103="PE (12:0/12:0)",('Données brutes POS (Area)'!BD78/('Données brutes POS (Area)'!BD$82)*55)))</f>
        <v>19.057965249487641</v>
      </c>
      <c r="BF103" s="47">
        <f>IF($C103="PC (13:0/13:0)",('Données brutes POS (Area)'!BE103/('Données brutes POS (Area)'!BE$88)*50),IF($C103="PE (12:0/12:0)",('Données brutes POS (Area)'!BE78/('Données brutes POS (Area)'!BE$82)*55)))</f>
        <v>6.9723472810567708</v>
      </c>
      <c r="BG103" s="47">
        <f>IF($C103="PC (13:0/13:0)",('Données brutes POS (Area)'!BF103/('Données brutes POS (Area)'!BF$88)*50),IF($C103="PE (12:0/12:0)",('Données brutes POS (Area)'!BF78/('Données brutes POS (Area)'!BF$82)*55)))</f>
        <v>8.6789848938169776</v>
      </c>
      <c r="BH103" s="47">
        <f>IF($C103="PC (13:0/13:0)",('Données brutes POS (Area)'!BG103/('Données brutes POS (Area)'!BG$88)*50),IF($C103="PE (12:0/12:0)",('Données brutes POS (Area)'!BG78/('Données brutes POS (Area)'!BG$82)*55)))</f>
        <v>17.567664918404837</v>
      </c>
      <c r="BI103" s="47">
        <f>IF($C103="PC (13:0/13:0)",('Données brutes POS (Area)'!BH103/('Données brutes POS (Area)'!BH$88)*50),IF($C103="PE (12:0/12:0)",('Données brutes POS (Area)'!BH78/('Données brutes POS (Area)'!BH$82)*55)))</f>
        <v>11.959402714422632</v>
      </c>
      <c r="BJ103" s="47">
        <f>IF($C103="PC (13:0/13:0)",('Données brutes POS (Area)'!BI103/('Données brutes POS (Area)'!BI$88)*50),IF($C103="PE (12:0/12:0)",('Données brutes POS (Area)'!BI78/('Données brutes POS (Area)'!BI$82)*55)))</f>
        <v>57.467929233267903</v>
      </c>
      <c r="BK103" s="47">
        <f>IF($C103="PC (13:0/13:0)",('Données brutes POS (Area)'!BJ103/('Données brutes POS (Area)'!BJ$88)*50),IF($C103="PE (12:0/12:0)",('Données brutes POS (Area)'!BJ78/('Données brutes POS (Area)'!BJ$82)*55)))</f>
        <v>19.408979354087069</v>
      </c>
      <c r="BL103" s="47">
        <f>IF($C103="PC (13:0/13:0)",('Données brutes POS (Area)'!BK103/('Données brutes POS (Area)'!BK$88)*50),IF($C103="PE (12:0/12:0)",('Données brutes POS (Area)'!BK78/('Données brutes POS (Area)'!BK$82)*55)))</f>
        <v>34.486756799325164</v>
      </c>
      <c r="BM103" s="47">
        <f>IF($C103="PC (13:0/13:0)",('Données brutes POS (Area)'!BL103/('Données brutes POS (Area)'!BL$88)*50),IF($C103="PE (12:0/12:0)",('Données brutes POS (Area)'!BL78/('Données brutes POS (Area)'!BL$82)*55)))</f>
        <v>23.156053314520459</v>
      </c>
      <c r="BN103" s="47">
        <f>IF($C103="PC (13:0/13:0)",('Données brutes POS (Area)'!BM103/('Données brutes POS (Area)'!BM$88)*50),IF($C103="PE (12:0/12:0)",('Données brutes POS (Area)'!BM78/('Données brutes POS (Area)'!BM$82)*55)))</f>
        <v>74.205602109494663</v>
      </c>
      <c r="BO103" s="47">
        <f>IF($C103="PC (13:0/13:0)",('Données brutes POS (Area)'!BN103/('Données brutes POS (Area)'!BN$88)*50),IF($C103="PE (12:0/12:0)",('Données brutes POS (Area)'!BN78/('Données brutes POS (Area)'!BN$82)*55)))</f>
        <v>17.058946956538744</v>
      </c>
      <c r="BP103" s="47">
        <f>IF($C103="PC (13:0/13:0)",('Données brutes POS (Area)'!BO103/('Données brutes POS (Area)'!BO$88)*50),IF($C103="PE (12:0/12:0)",('Données brutes POS (Area)'!BO78/('Données brutes POS (Area)'!BO$82)*55)))</f>
        <v>15.880060898424201</v>
      </c>
      <c r="BQ103" s="47">
        <f>IF($C103="PC (13:0/13:0)",('Données brutes POS (Area)'!BP103/('Données brutes POS (Area)'!BP$88)*50),IF($C103="PE (12:0/12:0)",('Données brutes POS (Area)'!BP78/('Données brutes POS (Area)'!BP$82)*55)))</f>
        <v>15.573476456052246</v>
      </c>
    </row>
    <row r="104" spans="1:69" x14ac:dyDescent="0.25">
      <c r="A104" s="16" t="s">
        <v>52</v>
      </c>
      <c r="B104" s="16" t="s">
        <v>192</v>
      </c>
      <c r="C104" s="16" t="s">
        <v>51</v>
      </c>
      <c r="D104" s="50">
        <f>IF($C104="PC (13:0/13:0)",('Données brutes POS (Area)'!C104/('Données brutes POS (Area)'!C$88)*50),IF($C104="PE (12:0/12:0)",('Données brutes POS (Area)'!C79/('Données brutes POS (Area)'!C$82)*55)))</f>
        <v>2.6562539028832868</v>
      </c>
      <c r="E104" s="50">
        <f>IF($C104="PC (13:0/13:0)",('Données brutes POS (Area)'!D104/('Données brutes POS (Area)'!D$88)*50),IF($C104="PE (12:0/12:0)",('Données brutes POS (Area)'!D79/('Données brutes POS (Area)'!D$82)*55)))</f>
        <v>1.4419955958521289</v>
      </c>
      <c r="F104" s="50">
        <f>IF($C104="PC (13:0/13:0)",('Données brutes POS (Area)'!E104/('Données brutes POS (Area)'!E$88)*50),IF($C104="PE (12:0/12:0)",('Données brutes POS (Area)'!E79/('Données brutes POS (Area)'!E$82)*55)))</f>
        <v>2.3847195769470542</v>
      </c>
      <c r="G104" s="50">
        <f>IF($C104="PC (13:0/13:0)",('Données brutes POS (Area)'!F104/('Données brutes POS (Area)'!F$88)*50),IF($C104="PE (12:0/12:0)",('Données brutes POS (Area)'!F79/('Données brutes POS (Area)'!F$82)*55)))</f>
        <v>1.9887027021004107</v>
      </c>
      <c r="H104" s="50">
        <f>IF($C104="PC (13:0/13:0)",('Données brutes POS (Area)'!G104/('Données brutes POS (Area)'!G$88)*50),IF($C104="PE (12:0/12:0)",('Données brutes POS (Area)'!G79/('Données brutes POS (Area)'!G$82)*55)))</f>
        <v>1.719496513441652</v>
      </c>
      <c r="I104" s="50">
        <f>IF($C104="PC (13:0/13:0)",('Données brutes POS (Area)'!H104/('Données brutes POS (Area)'!H$88)*50),IF($C104="PE (12:0/12:0)",('Données brutes POS (Area)'!H79/('Données brutes POS (Area)'!H$82)*55)))</f>
        <v>1.6637084698964708</v>
      </c>
      <c r="J104" s="50">
        <f>IF($C104="PC (13:0/13:0)",('Données brutes POS (Area)'!I104/('Données brutes POS (Area)'!I$88)*50),IF($C104="PE (12:0/12:0)",('Données brutes POS (Area)'!I79/('Données brutes POS (Area)'!I$82)*55)))</f>
        <v>1.2993748807876147</v>
      </c>
      <c r="K104" s="50">
        <f>IF($C104="PC (13:0/13:0)",('Données brutes POS (Area)'!J104/('Données brutes POS (Area)'!J$88)*50),IF($C104="PE (12:0/12:0)",('Données brutes POS (Area)'!J79/('Données brutes POS (Area)'!J$82)*55)))</f>
        <v>2.6919595842428907</v>
      </c>
      <c r="L104" s="50">
        <f>IF($C104="PC (13:0/13:0)",('Données brutes POS (Area)'!K104/('Données brutes POS (Area)'!K$88)*50),IF($C104="PE (12:0/12:0)",('Données brutes POS (Area)'!K79/('Données brutes POS (Area)'!K$82)*55)))</f>
        <v>1.0274449642702699</v>
      </c>
      <c r="M104" s="50">
        <f>IF($C104="PC (13:0/13:0)",('Données brutes POS (Area)'!L104/('Données brutes POS (Area)'!L$88)*50),IF($C104="PE (12:0/12:0)",('Données brutes POS (Area)'!L79/('Données brutes POS (Area)'!L$82)*55)))</f>
        <v>1.5353257576996178</v>
      </c>
      <c r="N104" s="50">
        <f>IF($C104="PC (13:0/13:0)",('Données brutes POS (Area)'!M104/('Données brutes POS (Area)'!M$88)*50),IF($C104="PE (12:0/12:0)",('Données brutes POS (Area)'!M79/('Données brutes POS (Area)'!M$82)*55)))</f>
        <v>2.5232632085826565</v>
      </c>
      <c r="O104" s="50">
        <f>IF($C104="PC (13:0/13:0)",('Données brutes POS (Area)'!N104/('Données brutes POS (Area)'!N$88)*50),IF($C104="PE (12:0/12:0)",('Données brutes POS (Area)'!N79/('Données brutes POS (Area)'!N$82)*55)))</f>
        <v>3.2945010233838485</v>
      </c>
      <c r="P104" s="50">
        <f>IF($C104="PC (13:0/13:0)",('Données brutes POS (Area)'!O104/('Données brutes POS (Area)'!O$88)*50),IF($C104="PE (12:0/12:0)",('Données brutes POS (Area)'!O79/('Données brutes POS (Area)'!O$82)*55)))</f>
        <v>2.5130882539029202</v>
      </c>
      <c r="Q104" s="50">
        <f>IF($C104="PC (13:0/13:0)",('Données brutes POS (Area)'!P104/('Données brutes POS (Area)'!P$88)*50),IF($C104="PE (12:0/12:0)",('Données brutes POS (Area)'!P79/('Données brutes POS (Area)'!P$82)*55)))</f>
        <v>1.3351119365531019</v>
      </c>
      <c r="R104" s="50">
        <f>IF($C104="PC (13:0/13:0)",('Données brutes POS (Area)'!Q104/('Données brutes POS (Area)'!Q$88)*50),IF($C104="PE (12:0/12:0)",('Données brutes POS (Area)'!Q79/('Données brutes POS (Area)'!Q$82)*55)))</f>
        <v>1.7857701172712823</v>
      </c>
      <c r="S104" s="50">
        <f>IF($C104="PC (13:0/13:0)",('Données brutes POS (Area)'!R104/('Données brutes POS (Area)'!R$88)*50),IF($C104="PE (12:0/12:0)",('Données brutes POS (Area)'!R79/('Données brutes POS (Area)'!R$82)*55)))</f>
        <v>1.0737123880796517</v>
      </c>
      <c r="T104" s="50">
        <f>IF($C104="PC (13:0/13:0)",('Données brutes POS (Area)'!S104/('Données brutes POS (Area)'!S$88)*50),IF($C104="PE (12:0/12:0)",('Données brutes POS (Area)'!S79/('Données brutes POS (Area)'!S$82)*55)))</f>
        <v>1.8896243961941666</v>
      </c>
      <c r="U104" s="50">
        <f>IF($C104="PC (13:0/13:0)",('Données brutes POS (Area)'!T104/('Données brutes POS (Area)'!T$88)*50),IF($C104="PE (12:0/12:0)",('Données brutes POS (Area)'!T79/('Données brutes POS (Area)'!T$82)*55)))</f>
        <v>1.6552191840970085</v>
      </c>
      <c r="V104" s="50">
        <f>IF($C104="PC (13:0/13:0)",('Données brutes POS (Area)'!U104/('Données brutes POS (Area)'!U$88)*50),IF($C104="PE (12:0/12:0)",('Données brutes POS (Area)'!U79/('Données brutes POS (Area)'!U$82)*55)))</f>
        <v>4.0967591120914291</v>
      </c>
      <c r="W104" s="50">
        <f>IF($C104="PC (13:0/13:0)",('Données brutes POS (Area)'!V104/('Données brutes POS (Area)'!V$88)*50),IF($C104="PE (12:0/12:0)",('Données brutes POS (Area)'!V79/('Données brutes POS (Area)'!V$82)*55)))</f>
        <v>1.5933993896700835</v>
      </c>
      <c r="X104" s="50">
        <f>IF($C104="PC (13:0/13:0)",('Données brutes POS (Area)'!W104/('Données brutes POS (Area)'!W$88)*50),IF($C104="PE (12:0/12:0)",('Données brutes POS (Area)'!W79/('Données brutes POS (Area)'!W$82)*55)))</f>
        <v>4.9354178020333501</v>
      </c>
      <c r="Y104" s="50">
        <f>IF($C104="PC (13:0/13:0)",('Données brutes POS (Area)'!X104/('Données brutes POS (Area)'!X$88)*50),IF($C104="PE (12:0/12:0)",('Données brutes POS (Area)'!X79/('Données brutes POS (Area)'!X$82)*55)))</f>
        <v>1.391817313076716</v>
      </c>
      <c r="Z104" s="50">
        <f>IF($C104="PC (13:0/13:0)",('Données brutes POS (Area)'!Y104/('Données brutes POS (Area)'!Y$88)*50),IF($C104="PE (12:0/12:0)",('Données brutes POS (Area)'!Y79/('Données brutes POS (Area)'!Y$82)*55)))</f>
        <v>5.1549219666696784</v>
      </c>
      <c r="AA104" s="50">
        <f>IF($C104="PC (13:0/13:0)",('Données brutes POS (Area)'!Z104/('Données brutes POS (Area)'!Z$88)*50),IF($C104="PE (12:0/12:0)",('Données brutes POS (Area)'!Z79/('Données brutes POS (Area)'!Z$82)*55)))</f>
        <v>2.513150706977398</v>
      </c>
      <c r="AB104" s="50">
        <f>IF($C104="PC (13:0/13:0)",('Données brutes POS (Area)'!AA104/('Données brutes POS (Area)'!AA$88)*50),IF($C104="PE (12:0/12:0)",('Données brutes POS (Area)'!AA79/('Données brutes POS (Area)'!AA$82)*55)))</f>
        <v>2.99324690447868</v>
      </c>
      <c r="AC104" s="50">
        <f>IF($C104="PC (13:0/13:0)",('Données brutes POS (Area)'!AB104/('Données brutes POS (Area)'!AB$88)*50),IF($C104="PE (12:0/12:0)",('Données brutes POS (Area)'!AB79/('Données brutes POS (Area)'!AB$82)*55)))</f>
        <v>2.716198079862008</v>
      </c>
      <c r="AD104" s="50">
        <f>IF($C104="PC (13:0/13:0)",('Données brutes POS (Area)'!AC104/('Données brutes POS (Area)'!AC$88)*50),IF($C104="PE (12:0/12:0)",('Données brutes POS (Area)'!AC79/('Données brutes POS (Area)'!AC$82)*55)))</f>
        <v>1.5320549832760371</v>
      </c>
      <c r="AE104" s="50">
        <f>IF($C104="PC (13:0/13:0)",('Données brutes POS (Area)'!AD104/('Données brutes POS (Area)'!AD$88)*50),IF($C104="PE (12:0/12:0)",('Données brutes POS (Area)'!AD79/('Données brutes POS (Area)'!AD$82)*55)))</f>
        <v>4.6585539881007776</v>
      </c>
      <c r="AF104" s="50">
        <f>IF($C104="PC (13:0/13:0)",('Données brutes POS (Area)'!AE104/('Données brutes POS (Area)'!AE$88)*50),IF($C104="PE (12:0/12:0)",('Données brutes POS (Area)'!AE79/('Données brutes POS (Area)'!AE$82)*55)))</f>
        <v>8.4907928747470294</v>
      </c>
      <c r="AG104" s="50">
        <f>IF($C104="PC (13:0/13:0)",('Données brutes POS (Area)'!AF104/('Données brutes POS (Area)'!AF$88)*50),IF($C104="PE (12:0/12:0)",('Données brutes POS (Area)'!AF79/('Données brutes POS (Area)'!AF$82)*55)))</f>
        <v>1.6123015079280312</v>
      </c>
      <c r="AH104" s="50">
        <f>IF($C104="PC (13:0/13:0)",('Données brutes POS (Area)'!AG104/('Données brutes POS (Area)'!AG$88)*50),IF($C104="PE (12:0/12:0)",('Données brutes POS (Area)'!AG79/('Données brutes POS (Area)'!AG$82)*55)))</f>
        <v>1.7773164952884537</v>
      </c>
      <c r="AI104" s="50">
        <f>IF($C104="PC (13:0/13:0)",('Données brutes POS (Area)'!AH104/('Données brutes POS (Area)'!AH$88)*50),IF($C104="PE (12:0/12:0)",('Données brutes POS (Area)'!AH79/('Données brutes POS (Area)'!AH$82)*55)))</f>
        <v>3.8325341701042439</v>
      </c>
      <c r="AJ104" s="50">
        <f>IF($C104="PC (13:0/13:0)",('Données brutes POS (Area)'!AI104/('Données brutes POS (Area)'!AI$88)*50),IF($C104="PE (12:0/12:0)",('Données brutes POS (Area)'!AI79/('Données brutes POS (Area)'!AI$82)*55)))</f>
        <v>2.4317959328626588</v>
      </c>
      <c r="AK104" s="50">
        <f>IF($C104="PC (13:0/13:0)",('Données brutes POS (Area)'!AJ104/('Données brutes POS (Area)'!AJ$88)*50),IF($C104="PE (12:0/12:0)",('Données brutes POS (Area)'!AJ79/('Données brutes POS (Area)'!AJ$82)*55)))</f>
        <v>1.1063931699722662</v>
      </c>
      <c r="AL104" s="50">
        <f>IF($C104="PC (13:0/13:0)",('Données brutes POS (Area)'!AK104/('Données brutes POS (Area)'!AK$88)*50),IF($C104="PE (12:0/12:0)",('Données brutes POS (Area)'!AK79/('Données brutes POS (Area)'!AK$82)*55)))</f>
        <v>1.0638102856591232</v>
      </c>
      <c r="AM104" s="50">
        <f>IF($C104="PC (13:0/13:0)",('Données brutes POS (Area)'!AL104/('Données brutes POS (Area)'!AL$88)*50),IF($C104="PE (12:0/12:0)",('Données brutes POS (Area)'!AL79/('Données brutes POS (Area)'!AL$82)*55)))</f>
        <v>4.7113403866656958</v>
      </c>
      <c r="AN104" s="50">
        <f>IF($C104="PC (13:0/13:0)",('Données brutes POS (Area)'!AM104/('Données brutes POS (Area)'!AM$88)*50),IF($C104="PE (12:0/12:0)",('Données brutes POS (Area)'!AM79/('Données brutes POS (Area)'!AM$82)*55)))</f>
        <v>2.0614961694915719</v>
      </c>
      <c r="AO104" s="50">
        <f>IF($C104="PC (13:0/13:0)",('Données brutes POS (Area)'!AN104/('Données brutes POS (Area)'!AN$88)*50),IF($C104="PE (12:0/12:0)",('Données brutes POS (Area)'!AN79/('Données brutes POS (Area)'!AN$82)*55)))</f>
        <v>3.438262004972465</v>
      </c>
      <c r="AP104" s="50">
        <f>IF($C104="PC (13:0/13:0)",('Données brutes POS (Area)'!AO104/('Données brutes POS (Area)'!AO$88)*50),IF($C104="PE (12:0/12:0)",('Données brutes POS (Area)'!AO79/('Données brutes POS (Area)'!AO$82)*55)))</f>
        <v>3.0204000930306245</v>
      </c>
      <c r="AQ104" s="50">
        <f>IF($C104="PC (13:0/13:0)",('Données brutes POS (Area)'!AP104/('Données brutes POS (Area)'!AP$88)*50),IF($C104="PE (12:0/12:0)",('Données brutes POS (Area)'!AP79/('Données brutes POS (Area)'!AP$82)*55)))</f>
        <v>3.1821195571319842</v>
      </c>
      <c r="AR104" s="50">
        <f>IF($C104="PC (13:0/13:0)",('Données brutes POS (Area)'!AQ104/('Données brutes POS (Area)'!AQ$88)*50),IF($C104="PE (12:0/12:0)",('Données brutes POS (Area)'!AQ79/('Données brutes POS (Area)'!AQ$82)*55)))</f>
        <v>4.5770261094634206</v>
      </c>
      <c r="AS104" s="50">
        <f>IF($C104="PC (13:0/13:0)",('Données brutes POS (Area)'!AR104/('Données brutes POS (Area)'!AR$88)*50),IF($C104="PE (12:0/12:0)",('Données brutes POS (Area)'!AR79/('Données brutes POS (Area)'!AR$82)*55)))</f>
        <v>7.9159898563130531</v>
      </c>
      <c r="AT104" s="50">
        <f>IF($C104="PC (13:0/13:0)",('Données brutes POS (Area)'!AS104/('Données brutes POS (Area)'!AS$88)*50),IF($C104="PE (12:0/12:0)",('Données brutes POS (Area)'!AS79/('Données brutes POS (Area)'!AS$82)*55)))</f>
        <v>2.5325670759997929</v>
      </c>
      <c r="AU104" s="50">
        <f>IF($C104="PC (13:0/13:0)",('Données brutes POS (Area)'!AT104/('Données brutes POS (Area)'!AT$88)*50),IF($C104="PE (12:0/12:0)",('Données brutes POS (Area)'!AT79/('Données brutes POS (Area)'!AT$82)*55)))</f>
        <v>2.7342724774997995</v>
      </c>
      <c r="AV104" s="50">
        <f>IF($C104="PC (13:0/13:0)",('Données brutes POS (Area)'!AU104/('Données brutes POS (Area)'!AU$88)*50),IF($C104="PE (12:0/12:0)",('Données brutes POS (Area)'!AU79/('Données brutes POS (Area)'!AU$82)*55)))</f>
        <v>4.7889016229458035</v>
      </c>
      <c r="AW104" s="50">
        <f>IF($C104="PC (13:0/13:0)",('Données brutes POS (Area)'!AV104/('Données brutes POS (Area)'!AV$88)*50),IF($C104="PE (12:0/12:0)",('Données brutes POS (Area)'!AV79/('Données brutes POS (Area)'!AV$82)*55)))</f>
        <v>3.8880820748650931</v>
      </c>
      <c r="AX104" s="50">
        <f>IF($C104="PC (13:0/13:0)",('Données brutes POS (Area)'!AW104/('Données brutes POS (Area)'!AW$88)*50),IF($C104="PE (12:0/12:0)",('Données brutes POS (Area)'!AW79/('Données brutes POS (Area)'!AW$82)*55)))</f>
        <v>1.5541858309482208</v>
      </c>
      <c r="AY104" s="50">
        <f>IF($C104="PC (13:0/13:0)",('Données brutes POS (Area)'!AX104/('Données brutes POS (Area)'!AX$88)*50),IF($C104="PE (12:0/12:0)",('Données brutes POS (Area)'!AX79/('Données brutes POS (Area)'!AX$82)*55)))</f>
        <v>2.451909843991452</v>
      </c>
      <c r="AZ104" s="50">
        <f>IF($C104="PC (13:0/13:0)",('Données brutes POS (Area)'!AY104/('Données brutes POS (Area)'!AY$88)*50),IF($C104="PE (12:0/12:0)",('Données brutes POS (Area)'!AY79/('Données brutes POS (Area)'!AY$82)*55)))</f>
        <v>2.4283940746133803</v>
      </c>
      <c r="BA104" s="50">
        <f>IF($C104="PC (13:0/13:0)",('Données brutes POS (Area)'!AZ104/('Données brutes POS (Area)'!AZ$88)*50),IF($C104="PE (12:0/12:0)",('Données brutes POS (Area)'!AZ79/('Données brutes POS (Area)'!AZ$82)*55)))</f>
        <v>1.8460688125025917</v>
      </c>
      <c r="BB104" s="50">
        <f>IF($C104="PC (13:0/13:0)",('Données brutes POS (Area)'!BA104/('Données brutes POS (Area)'!BA$88)*50),IF($C104="PE (12:0/12:0)",('Données brutes POS (Area)'!BA79/('Données brutes POS (Area)'!BA$82)*55)))</f>
        <v>3.683410157981295</v>
      </c>
      <c r="BC104" s="50">
        <f>IF($C104="PC (13:0/13:0)",('Données brutes POS (Area)'!BB104/('Données brutes POS (Area)'!BB$88)*50),IF($C104="PE (12:0/12:0)",('Données brutes POS (Area)'!BB79/('Données brutes POS (Area)'!BB$82)*55)))</f>
        <v>4.7160739190058321</v>
      </c>
      <c r="BD104" s="50">
        <f>IF($C104="PC (13:0/13:0)",('Données brutes POS (Area)'!BC104/('Données brutes POS (Area)'!BC$88)*50),IF($C104="PE (12:0/12:0)",('Données brutes POS (Area)'!BC79/('Données brutes POS (Area)'!BC$82)*55)))</f>
        <v>4.3381124608654336</v>
      </c>
      <c r="BE104" s="50">
        <f>IF($C104="PC (13:0/13:0)",('Données brutes POS (Area)'!BD104/('Données brutes POS (Area)'!BD$88)*50),IF($C104="PE (12:0/12:0)",('Données brutes POS (Area)'!BD79/('Données brutes POS (Area)'!BD$82)*55)))</f>
        <v>2.5108119132753863</v>
      </c>
      <c r="BF104" s="50">
        <f>IF($C104="PC (13:0/13:0)",('Données brutes POS (Area)'!BE104/('Données brutes POS (Area)'!BE$88)*50),IF($C104="PE (12:0/12:0)",('Données brutes POS (Area)'!BE79/('Données brutes POS (Area)'!BE$82)*55)))</f>
        <v>1.1875940883810272</v>
      </c>
      <c r="BG104" s="50">
        <f>IF($C104="PC (13:0/13:0)",('Données brutes POS (Area)'!BF104/('Données brutes POS (Area)'!BF$88)*50),IF($C104="PE (12:0/12:0)",('Données brutes POS (Area)'!BF79/('Données brutes POS (Area)'!BF$82)*55)))</f>
        <v>1.6621070540681955</v>
      </c>
      <c r="BH104" s="50">
        <f>IF($C104="PC (13:0/13:0)",('Données brutes POS (Area)'!BG104/('Données brutes POS (Area)'!BG$88)*50),IF($C104="PE (12:0/12:0)",('Données brutes POS (Area)'!BG79/('Données brutes POS (Area)'!BG$82)*55)))</f>
        <v>1.7641175654218761</v>
      </c>
      <c r="BI104" s="50">
        <f>IF($C104="PC (13:0/13:0)",('Données brutes POS (Area)'!BH104/('Données brutes POS (Area)'!BH$88)*50),IF($C104="PE (12:0/12:0)",('Données brutes POS (Area)'!BH79/('Données brutes POS (Area)'!BH$82)*55)))</f>
        <v>2.7408673780151274</v>
      </c>
      <c r="BJ104" s="50">
        <f>IF($C104="PC (13:0/13:0)",('Données brutes POS (Area)'!BI104/('Données brutes POS (Area)'!BI$88)*50),IF($C104="PE (12:0/12:0)",('Données brutes POS (Area)'!BI79/('Données brutes POS (Area)'!BI$82)*55)))</f>
        <v>3.5234956735796366</v>
      </c>
      <c r="BK104" s="50">
        <f>IF($C104="PC (13:0/13:0)",('Données brutes POS (Area)'!BJ104/('Données brutes POS (Area)'!BJ$88)*50),IF($C104="PE (12:0/12:0)",('Données brutes POS (Area)'!BJ79/('Données brutes POS (Area)'!BJ$82)*55)))</f>
        <v>3.2084678003333451</v>
      </c>
      <c r="BL104" s="50">
        <f>IF($C104="PC (13:0/13:0)",('Données brutes POS (Area)'!BK104/('Données brutes POS (Area)'!BK$88)*50),IF($C104="PE (12:0/12:0)",('Données brutes POS (Area)'!BK79/('Données brutes POS (Area)'!BK$82)*55)))</f>
        <v>4.8367388596148322</v>
      </c>
      <c r="BM104" s="50">
        <f>IF($C104="PC (13:0/13:0)",('Données brutes POS (Area)'!BL104/('Données brutes POS (Area)'!BL$88)*50),IF($C104="PE (12:0/12:0)",('Données brutes POS (Area)'!BL79/('Données brutes POS (Area)'!BL$82)*55)))</f>
        <v>2.6375123832579708</v>
      </c>
      <c r="BN104" s="50">
        <f>IF($C104="PC (13:0/13:0)",('Données brutes POS (Area)'!BM104/('Données brutes POS (Area)'!BM$88)*50),IF($C104="PE (12:0/12:0)",('Données brutes POS (Area)'!BM79/('Données brutes POS (Area)'!BM$82)*55)))</f>
        <v>6.5253531480941902</v>
      </c>
      <c r="BO104" s="50">
        <f>IF($C104="PC (13:0/13:0)",('Données brutes POS (Area)'!BN104/('Données brutes POS (Area)'!BN$88)*50),IF($C104="PE (12:0/12:0)",('Données brutes POS (Area)'!BN79/('Données brutes POS (Area)'!BN$82)*55)))</f>
        <v>4.3495269401243872</v>
      </c>
      <c r="BP104" s="50">
        <f>IF($C104="PC (13:0/13:0)",('Données brutes POS (Area)'!BO104/('Données brutes POS (Area)'!BO$88)*50),IF($C104="PE (12:0/12:0)",('Données brutes POS (Area)'!BO79/('Données brutes POS (Area)'!BO$82)*55)))</f>
        <v>1.6381606975358529</v>
      </c>
      <c r="BQ104" s="50">
        <f>IF($C104="PC (13:0/13:0)",('Données brutes POS (Area)'!BP104/('Données brutes POS (Area)'!BP$88)*50),IF($C104="PE (12:0/12:0)",('Données brutes POS (Area)'!BP79/('Données brutes POS (Area)'!BP$82)*55)))</f>
        <v>1.1169393794844646</v>
      </c>
    </row>
    <row r="105" spans="1:69" x14ac:dyDescent="0.25">
      <c r="A105" s="9" t="s">
        <v>52</v>
      </c>
      <c r="B105" s="9" t="s">
        <v>193</v>
      </c>
      <c r="C105" s="9" t="s">
        <v>51</v>
      </c>
      <c r="D105" s="47">
        <f>IF($C105="PC (13:0/13:0)",('Données brutes POS (Area)'!C105/('Données brutes POS (Area)'!C$88)*50),IF($C105="PE (12:0/12:0)",('Données brutes POS (Area)'!C80/('Données brutes POS (Area)'!C$82)*55)))</f>
        <v>30.18285880823597</v>
      </c>
      <c r="E105" s="47">
        <f>IF($C105="PC (13:0/13:0)",('Données brutes POS (Area)'!D105/('Données brutes POS (Area)'!D$88)*50),IF($C105="PE (12:0/12:0)",('Données brutes POS (Area)'!D80/('Données brutes POS (Area)'!D$82)*55)))</f>
        <v>20.11843387084415</v>
      </c>
      <c r="F105" s="47">
        <f>IF($C105="PC (13:0/13:0)",('Données brutes POS (Area)'!E105/('Données brutes POS (Area)'!E$88)*50),IF($C105="PE (12:0/12:0)",('Données brutes POS (Area)'!E80/('Données brutes POS (Area)'!E$82)*55)))</f>
        <v>31.386617511124481</v>
      </c>
      <c r="G105" s="47">
        <f>IF($C105="PC (13:0/13:0)",('Données brutes POS (Area)'!F105/('Données brutes POS (Area)'!F$88)*50),IF($C105="PE (12:0/12:0)",('Données brutes POS (Area)'!F80/('Données brutes POS (Area)'!F$82)*55)))</f>
        <v>26.159562355161668</v>
      </c>
      <c r="H105" s="47">
        <f>IF($C105="PC (13:0/13:0)",('Données brutes POS (Area)'!G105/('Données brutes POS (Area)'!G$88)*50),IF($C105="PE (12:0/12:0)",('Données brutes POS (Area)'!G80/('Données brutes POS (Area)'!G$82)*55)))</f>
        <v>26.500568521318215</v>
      </c>
      <c r="I105" s="47">
        <f>IF($C105="PC (13:0/13:0)",('Données brutes POS (Area)'!H105/('Données brutes POS (Area)'!H$88)*50),IF($C105="PE (12:0/12:0)",('Données brutes POS (Area)'!H80/('Données brutes POS (Area)'!H$82)*55)))</f>
        <v>27.042466132530503</v>
      </c>
      <c r="J105" s="47">
        <f>IF($C105="PC (13:0/13:0)",('Données brutes POS (Area)'!I105/('Données brutes POS (Area)'!I$88)*50),IF($C105="PE (12:0/12:0)",('Données brutes POS (Area)'!I80/('Données brutes POS (Area)'!I$82)*55)))</f>
        <v>15.437206667061302</v>
      </c>
      <c r="K105" s="47">
        <f>IF($C105="PC (13:0/13:0)",('Données brutes POS (Area)'!J105/('Données brutes POS (Area)'!J$88)*50),IF($C105="PE (12:0/12:0)",('Données brutes POS (Area)'!J80/('Données brutes POS (Area)'!J$82)*55)))</f>
        <v>50.401831102219674</v>
      </c>
      <c r="L105" s="47">
        <f>IF($C105="PC (13:0/13:0)",('Données brutes POS (Area)'!K105/('Données brutes POS (Area)'!K$88)*50),IF($C105="PE (12:0/12:0)",('Données brutes POS (Area)'!K80/('Données brutes POS (Area)'!K$82)*55)))</f>
        <v>13.108995812364485</v>
      </c>
      <c r="M105" s="47">
        <f>IF($C105="PC (13:0/13:0)",('Données brutes POS (Area)'!L105/('Données brutes POS (Area)'!L$88)*50),IF($C105="PE (12:0/12:0)",('Données brutes POS (Area)'!L80/('Données brutes POS (Area)'!L$82)*55)))</f>
        <v>17.754673076882337</v>
      </c>
      <c r="N105" s="47">
        <f>IF($C105="PC (13:0/13:0)",('Données brutes POS (Area)'!M105/('Données brutes POS (Area)'!M$88)*50),IF($C105="PE (12:0/12:0)",('Données brutes POS (Area)'!M80/('Données brutes POS (Area)'!M$82)*55)))</f>
        <v>23.283821260994955</v>
      </c>
      <c r="O105" s="47">
        <f>IF($C105="PC (13:0/13:0)",('Données brutes POS (Area)'!N105/('Données brutes POS (Area)'!N$88)*50),IF($C105="PE (12:0/12:0)",('Données brutes POS (Area)'!N80/('Données brutes POS (Area)'!N$82)*55)))</f>
        <v>46.165302247335276</v>
      </c>
      <c r="P105" s="47">
        <f>IF($C105="PC (13:0/13:0)",('Données brutes POS (Area)'!O105/('Données brutes POS (Area)'!O$88)*50),IF($C105="PE (12:0/12:0)",('Données brutes POS (Area)'!O80/('Données brutes POS (Area)'!O$82)*55)))</f>
        <v>38.683056313017893</v>
      </c>
      <c r="Q105" s="47">
        <f>IF($C105="PC (13:0/13:0)",('Données brutes POS (Area)'!P105/('Données brutes POS (Area)'!P$88)*50),IF($C105="PE (12:0/12:0)",('Données brutes POS (Area)'!P80/('Données brutes POS (Area)'!P$82)*55)))</f>
        <v>15.502068488695908</v>
      </c>
      <c r="R105" s="47">
        <f>IF($C105="PC (13:0/13:0)",('Données brutes POS (Area)'!Q105/('Données brutes POS (Area)'!Q$88)*50),IF($C105="PE (12:0/12:0)",('Données brutes POS (Area)'!Q80/('Données brutes POS (Area)'!Q$82)*55)))</f>
        <v>24.207383951205543</v>
      </c>
      <c r="S105" s="47">
        <f>IF($C105="PC (13:0/13:0)",('Données brutes POS (Area)'!R105/('Données brutes POS (Area)'!R$88)*50),IF($C105="PE (12:0/12:0)",('Données brutes POS (Area)'!R80/('Données brutes POS (Area)'!R$82)*55)))</f>
        <v>21.792399615335416</v>
      </c>
      <c r="T105" s="47">
        <f>IF($C105="PC (13:0/13:0)",('Données brutes POS (Area)'!S105/('Données brutes POS (Area)'!S$88)*50),IF($C105="PE (12:0/12:0)",('Données brutes POS (Area)'!S80/('Données brutes POS (Area)'!S$82)*55)))</f>
        <v>21.875510366637265</v>
      </c>
      <c r="U105" s="47">
        <f>IF($C105="PC (13:0/13:0)",('Données brutes POS (Area)'!T105/('Données brutes POS (Area)'!T$88)*50),IF($C105="PE (12:0/12:0)",('Données brutes POS (Area)'!T80/('Données brutes POS (Area)'!T$82)*55)))</f>
        <v>10.627085130213514</v>
      </c>
      <c r="V105" s="47">
        <f>IF($C105="PC (13:0/13:0)",('Données brutes POS (Area)'!U105/('Données brutes POS (Area)'!U$88)*50),IF($C105="PE (12:0/12:0)",('Données brutes POS (Area)'!U80/('Données brutes POS (Area)'!U$82)*55)))</f>
        <v>61.825162022770762</v>
      </c>
      <c r="W105" s="47">
        <f>IF($C105="PC (13:0/13:0)",('Données brutes POS (Area)'!V105/('Données brutes POS (Area)'!V$88)*50),IF($C105="PE (12:0/12:0)",('Données brutes POS (Area)'!V80/('Données brutes POS (Area)'!V$82)*55)))</f>
        <v>26.621288620956875</v>
      </c>
      <c r="X105" s="47">
        <f>IF($C105="PC (13:0/13:0)",('Données brutes POS (Area)'!W105/('Données brutes POS (Area)'!W$88)*50),IF($C105="PE (12:0/12:0)",('Données brutes POS (Area)'!W80/('Données brutes POS (Area)'!W$82)*55)))</f>
        <v>49.497074278027782</v>
      </c>
      <c r="Y105" s="47">
        <f>IF($C105="PC (13:0/13:0)",('Données brutes POS (Area)'!X105/('Données brutes POS (Area)'!X$88)*50),IF($C105="PE (12:0/12:0)",('Données brutes POS (Area)'!X80/('Données brutes POS (Area)'!X$82)*55)))</f>
        <v>12.071325771588178</v>
      </c>
      <c r="Z105" s="47">
        <f>IF($C105="PC (13:0/13:0)",('Données brutes POS (Area)'!Y105/('Données brutes POS (Area)'!Y$88)*50),IF($C105="PE (12:0/12:0)",('Données brutes POS (Area)'!Y80/('Données brutes POS (Area)'!Y$82)*55)))</f>
        <v>42.354399474234995</v>
      </c>
      <c r="AA105" s="47">
        <f>IF($C105="PC (13:0/13:0)",('Données brutes POS (Area)'!Z105/('Données brutes POS (Area)'!Z$88)*50),IF($C105="PE (12:0/12:0)",('Données brutes POS (Area)'!Z80/('Données brutes POS (Area)'!Z$82)*55)))</f>
        <v>30.09436773646361</v>
      </c>
      <c r="AB105" s="47">
        <f>IF($C105="PC (13:0/13:0)",('Données brutes POS (Area)'!AA105/('Données brutes POS (Area)'!AA$88)*50),IF($C105="PE (12:0/12:0)",('Données brutes POS (Area)'!AA80/('Données brutes POS (Area)'!AA$82)*55)))</f>
        <v>25.212017470783511</v>
      </c>
      <c r="AC105" s="47">
        <f>IF($C105="PC (13:0/13:0)",('Données brutes POS (Area)'!AB105/('Données brutes POS (Area)'!AB$88)*50),IF($C105="PE (12:0/12:0)",('Données brutes POS (Area)'!AB80/('Données brutes POS (Area)'!AB$82)*55)))</f>
        <v>49.92722459029541</v>
      </c>
      <c r="AD105" s="47">
        <f>IF($C105="PC (13:0/13:0)",('Données brutes POS (Area)'!AC105/('Données brutes POS (Area)'!AC$88)*50),IF($C105="PE (12:0/12:0)",('Données brutes POS (Area)'!AC80/('Données brutes POS (Area)'!AC$82)*55)))</f>
        <v>17.697662186582395</v>
      </c>
      <c r="AE105" s="47">
        <f>IF($C105="PC (13:0/13:0)",('Données brutes POS (Area)'!AD105/('Données brutes POS (Area)'!AD$88)*50),IF($C105="PE (12:0/12:0)",('Données brutes POS (Area)'!AD80/('Données brutes POS (Area)'!AD$82)*55)))</f>
        <v>61.078629921694358</v>
      </c>
      <c r="AF105" s="47">
        <f>IF($C105="PC (13:0/13:0)",('Données brutes POS (Area)'!AE105/('Données brutes POS (Area)'!AE$88)*50),IF($C105="PE (12:0/12:0)",('Données brutes POS (Area)'!AE80/('Données brutes POS (Area)'!AE$82)*55)))</f>
        <v>79.478504893893955</v>
      </c>
      <c r="AG105" s="47">
        <f>IF($C105="PC (13:0/13:0)",('Données brutes POS (Area)'!AF105/('Données brutes POS (Area)'!AF$88)*50),IF($C105="PE (12:0/12:0)",('Données brutes POS (Area)'!AF80/('Données brutes POS (Area)'!AF$82)*55)))</f>
        <v>19.548321082834089</v>
      </c>
      <c r="AH105" s="47">
        <f>IF($C105="PC (13:0/13:0)",('Données brutes POS (Area)'!AG105/('Données brutes POS (Area)'!AG$88)*50),IF($C105="PE (12:0/12:0)",('Données brutes POS (Area)'!AG80/('Données brutes POS (Area)'!AG$82)*55)))</f>
        <v>23.273593669299643</v>
      </c>
      <c r="AI105" s="47">
        <f>IF($C105="PC (13:0/13:0)",('Données brutes POS (Area)'!AH105/('Données brutes POS (Area)'!AH$88)*50),IF($C105="PE (12:0/12:0)",('Données brutes POS (Area)'!AH80/('Données brutes POS (Area)'!AH$82)*55)))</f>
        <v>45.124140213972041</v>
      </c>
      <c r="AJ105" s="47">
        <f>IF($C105="PC (13:0/13:0)",('Données brutes POS (Area)'!AI105/('Données brutes POS (Area)'!AI$88)*50),IF($C105="PE (12:0/12:0)",('Données brutes POS (Area)'!AI80/('Données brutes POS (Area)'!AI$82)*55)))</f>
        <v>25.020909426015546</v>
      </c>
      <c r="AK105" s="47">
        <f>IF($C105="PC (13:0/13:0)",('Données brutes POS (Area)'!AJ105/('Données brutes POS (Area)'!AJ$88)*50),IF($C105="PE (12:0/12:0)",('Données brutes POS (Area)'!AJ80/('Données brutes POS (Area)'!AJ$82)*55)))</f>
        <v>16.56118459600474</v>
      </c>
      <c r="AL105" s="47">
        <f>IF($C105="PC (13:0/13:0)",('Données brutes POS (Area)'!AK105/('Données brutes POS (Area)'!AK$88)*50),IF($C105="PE (12:0/12:0)",('Données brutes POS (Area)'!AK80/('Données brutes POS (Area)'!AK$82)*55)))</f>
        <v>13.555912736226331</v>
      </c>
      <c r="AM105" s="47">
        <f>IF($C105="PC (13:0/13:0)",('Données brutes POS (Area)'!AL105/('Données brutes POS (Area)'!AL$88)*50),IF($C105="PE (12:0/12:0)",('Données brutes POS (Area)'!AL80/('Données brutes POS (Area)'!AL$82)*55)))</f>
        <v>71.000230152631474</v>
      </c>
      <c r="AN105" s="47">
        <f>IF($C105="PC (13:0/13:0)",('Données brutes POS (Area)'!AM105/('Données brutes POS (Area)'!AM$88)*50),IF($C105="PE (12:0/12:0)",('Données brutes POS (Area)'!AM80/('Données brutes POS (Area)'!AM$82)*55)))</f>
        <v>32.530276174019427</v>
      </c>
      <c r="AO105" s="47">
        <f>IF($C105="PC (13:0/13:0)",('Données brutes POS (Area)'!AN105/('Données brutes POS (Area)'!AN$88)*50),IF($C105="PE (12:0/12:0)",('Données brutes POS (Area)'!AN80/('Données brutes POS (Area)'!AN$82)*55)))</f>
        <v>39.773119019135741</v>
      </c>
      <c r="AP105" s="47">
        <f>IF($C105="PC (13:0/13:0)",('Données brutes POS (Area)'!AO105/('Données brutes POS (Area)'!AO$88)*50),IF($C105="PE (12:0/12:0)",('Données brutes POS (Area)'!AO80/('Données brutes POS (Area)'!AO$82)*55)))</f>
        <v>36.036511620025784</v>
      </c>
      <c r="AQ105" s="47">
        <f>IF($C105="PC (13:0/13:0)",('Données brutes POS (Area)'!AP105/('Données brutes POS (Area)'!AP$88)*50),IF($C105="PE (12:0/12:0)",('Données brutes POS (Area)'!AP80/('Données brutes POS (Area)'!AP$82)*55)))</f>
        <v>43.867687135461324</v>
      </c>
      <c r="AR105" s="47">
        <f>IF($C105="PC (13:0/13:0)",('Données brutes POS (Area)'!AQ105/('Données brutes POS (Area)'!AQ$88)*50),IF($C105="PE (12:0/12:0)",('Données brutes POS (Area)'!AQ80/('Données brutes POS (Area)'!AQ$82)*55)))</f>
        <v>51.907429700098298</v>
      </c>
      <c r="AS105" s="47">
        <f>IF($C105="PC (13:0/13:0)",('Données brutes POS (Area)'!AR105/('Données brutes POS (Area)'!AR$88)*50),IF($C105="PE (12:0/12:0)",('Données brutes POS (Area)'!AR80/('Données brutes POS (Area)'!AR$82)*55)))</f>
        <v>107.39053832517025</v>
      </c>
      <c r="AT105" s="47">
        <f>IF($C105="PC (13:0/13:0)",('Données brutes POS (Area)'!AS105/('Données brutes POS (Area)'!AS$88)*50),IF($C105="PE (12:0/12:0)",('Données brutes POS (Area)'!AS80/('Données brutes POS (Area)'!AS$82)*55)))</f>
        <v>30.388249643089161</v>
      </c>
      <c r="AU105" s="47">
        <f>IF($C105="PC (13:0/13:0)",('Données brutes POS (Area)'!AT105/('Données brutes POS (Area)'!AT$88)*50),IF($C105="PE (12:0/12:0)",('Données brutes POS (Area)'!AT80/('Données brutes POS (Area)'!AT$82)*55)))</f>
        <v>26.363487344076287</v>
      </c>
      <c r="AV105" s="47">
        <f>IF($C105="PC (13:0/13:0)",('Données brutes POS (Area)'!AU105/('Données brutes POS (Area)'!AU$88)*50),IF($C105="PE (12:0/12:0)",('Données brutes POS (Area)'!AU80/('Données brutes POS (Area)'!AU$82)*55)))</f>
        <v>71.090981031539869</v>
      </c>
      <c r="AW105" s="47">
        <f>IF($C105="PC (13:0/13:0)",('Données brutes POS (Area)'!AV105/('Données brutes POS (Area)'!AV$88)*50),IF($C105="PE (12:0/12:0)",('Données brutes POS (Area)'!AV80/('Données brutes POS (Area)'!AV$82)*55)))</f>
        <v>60.940507982400938</v>
      </c>
      <c r="AX105" s="47">
        <f>IF($C105="PC (13:0/13:0)",('Données brutes POS (Area)'!AW105/('Données brutes POS (Area)'!AW$88)*50),IF($C105="PE (12:0/12:0)",('Données brutes POS (Area)'!AW80/('Données brutes POS (Area)'!AW$82)*55)))</f>
        <v>18.630952839099201</v>
      </c>
      <c r="AY105" s="47">
        <f>IF($C105="PC (13:0/13:0)",('Données brutes POS (Area)'!AX105/('Données brutes POS (Area)'!AX$88)*50),IF($C105="PE (12:0/12:0)",('Données brutes POS (Area)'!AX80/('Données brutes POS (Area)'!AX$82)*55)))</f>
        <v>27.227006257210402</v>
      </c>
      <c r="AZ105" s="47">
        <f>IF($C105="PC (13:0/13:0)",('Données brutes POS (Area)'!AY105/('Données brutes POS (Area)'!AY$88)*50),IF($C105="PE (12:0/12:0)",('Données brutes POS (Area)'!AY80/('Données brutes POS (Area)'!AY$82)*55)))</f>
        <v>43.734413305752327</v>
      </c>
      <c r="BA105" s="47">
        <f>IF($C105="PC (13:0/13:0)",('Données brutes POS (Area)'!AZ105/('Données brutes POS (Area)'!AZ$88)*50),IF($C105="PE (12:0/12:0)",('Données brutes POS (Area)'!AZ80/('Données brutes POS (Area)'!AZ$82)*55)))</f>
        <v>28.991099874402192</v>
      </c>
      <c r="BB105" s="47">
        <f>IF($C105="PC (13:0/13:0)",('Données brutes POS (Area)'!BA105/('Données brutes POS (Area)'!BA$88)*50),IF($C105="PE (12:0/12:0)",('Données brutes POS (Area)'!BA80/('Données brutes POS (Area)'!BA$82)*55)))</f>
        <v>30.442347456486011</v>
      </c>
      <c r="BC105" s="47">
        <f>IF($C105="PC (13:0/13:0)",('Données brutes POS (Area)'!BB105/('Données brutes POS (Area)'!BB$88)*50),IF($C105="PE (12:0/12:0)",('Données brutes POS (Area)'!BB80/('Données brutes POS (Area)'!BB$82)*55)))</f>
        <v>56.053009747206872</v>
      </c>
      <c r="BD105" s="47">
        <f>IF($C105="PC (13:0/13:0)",('Données brutes POS (Area)'!BC105/('Données brutes POS (Area)'!BC$88)*50),IF($C105="PE (12:0/12:0)",('Données brutes POS (Area)'!BC80/('Données brutes POS (Area)'!BC$82)*55)))</f>
        <v>53.237211007147245</v>
      </c>
      <c r="BE105" s="47">
        <f>IF($C105="PC (13:0/13:0)",('Données brutes POS (Area)'!BD105/('Données brutes POS (Area)'!BD$88)*50),IF($C105="PE (12:0/12:0)",('Données brutes POS (Area)'!BD80/('Données brutes POS (Area)'!BD$82)*55)))</f>
        <v>26.105347993485772</v>
      </c>
      <c r="BF105" s="47">
        <f>IF($C105="PC (13:0/13:0)",('Données brutes POS (Area)'!BE105/('Données brutes POS (Area)'!BE$88)*50),IF($C105="PE (12:0/12:0)",('Données brutes POS (Area)'!BE80/('Données brutes POS (Area)'!BE$82)*55)))</f>
        <v>15.803946759124951</v>
      </c>
      <c r="BG105" s="47">
        <f>IF($C105="PC (13:0/13:0)",('Données brutes POS (Area)'!BF105/('Données brutes POS (Area)'!BF$88)*50),IF($C105="PE (12:0/12:0)",('Données brutes POS (Area)'!BF80/('Données brutes POS (Area)'!BF$82)*55)))</f>
        <v>20.567615220436789</v>
      </c>
      <c r="BH105" s="47">
        <f>IF($C105="PC (13:0/13:0)",('Données brutes POS (Area)'!BG105/('Données brutes POS (Area)'!BG$88)*50),IF($C105="PE (12:0/12:0)",('Données brutes POS (Area)'!BG80/('Données brutes POS (Area)'!BG$82)*55)))</f>
        <v>9.0295623983427689</v>
      </c>
      <c r="BI105" s="47">
        <f>IF($C105="PC (13:0/13:0)",('Données brutes POS (Area)'!BH105/('Données brutes POS (Area)'!BH$88)*50),IF($C105="PE (12:0/12:0)",('Données brutes POS (Area)'!BH80/('Données brutes POS (Area)'!BH$82)*55)))</f>
        <v>22.025350619756253</v>
      </c>
      <c r="BJ105" s="47">
        <f>IF($C105="PC (13:0/13:0)",('Données brutes POS (Area)'!BI105/('Données brutes POS (Area)'!BI$88)*50),IF($C105="PE (12:0/12:0)",('Données brutes POS (Area)'!BI80/('Données brutes POS (Area)'!BI$82)*55)))</f>
        <v>34.232478142691996</v>
      </c>
      <c r="BK105" s="47">
        <f>IF($C105="PC (13:0/13:0)",('Données brutes POS (Area)'!BJ105/('Données brutes POS (Area)'!BJ$88)*50),IF($C105="PE (12:0/12:0)",('Données brutes POS (Area)'!BJ80/('Données brutes POS (Area)'!BJ$82)*55)))</f>
        <v>41.407919087702751</v>
      </c>
      <c r="BL105" s="47">
        <f>IF($C105="PC (13:0/13:0)",('Données brutes POS (Area)'!BK105/('Données brutes POS (Area)'!BK$88)*50),IF($C105="PE (12:0/12:0)",('Données brutes POS (Area)'!BK80/('Données brutes POS (Area)'!BK$82)*55)))</f>
        <v>46.576601070907827</v>
      </c>
      <c r="BM105" s="47">
        <f>IF($C105="PC (13:0/13:0)",('Données brutes POS (Area)'!BL105/('Données brutes POS (Area)'!BL$88)*50),IF($C105="PE (12:0/12:0)",('Données brutes POS (Area)'!BL80/('Données brutes POS (Area)'!BL$82)*55)))</f>
        <v>33.422530861610213</v>
      </c>
      <c r="BN105" s="47">
        <f>IF($C105="PC (13:0/13:0)",('Données brutes POS (Area)'!BM105/('Données brutes POS (Area)'!BM$88)*50),IF($C105="PE (12:0/12:0)",('Données brutes POS (Area)'!BM80/('Données brutes POS (Area)'!BM$82)*55)))</f>
        <v>85.623485936419215</v>
      </c>
      <c r="BO105" s="47">
        <f>IF($C105="PC (13:0/13:0)",('Données brutes POS (Area)'!BN105/('Données brutes POS (Area)'!BN$88)*50),IF($C105="PE (12:0/12:0)",('Données brutes POS (Area)'!BN80/('Données brutes POS (Area)'!BN$82)*55)))</f>
        <v>64.080369646336251</v>
      </c>
      <c r="BP105" s="47">
        <f>IF($C105="PC (13:0/13:0)",('Données brutes POS (Area)'!BO105/('Données brutes POS (Area)'!BO$88)*50),IF($C105="PE (12:0/12:0)",('Données brutes POS (Area)'!BO80/('Données brutes POS (Area)'!BO$82)*55)))</f>
        <v>25.809831765485342</v>
      </c>
      <c r="BQ105" s="47">
        <f>IF($C105="PC (13:0/13:0)",('Données brutes POS (Area)'!BP105/('Données brutes POS (Area)'!BP$88)*50),IF($C105="PE (12:0/12:0)",('Données brutes POS (Area)'!BP80/('Données brutes POS (Area)'!BP$82)*55)))</f>
        <v>17.233470798777887</v>
      </c>
    </row>
    <row r="106" spans="1:69" x14ac:dyDescent="0.25">
      <c r="A106" s="16" t="s">
        <v>52</v>
      </c>
      <c r="B106" s="16" t="s">
        <v>66</v>
      </c>
      <c r="C106" s="16" t="s">
        <v>51</v>
      </c>
      <c r="D106" s="50">
        <f>IF($C106="PC (13:0/13:0)",('Données brutes POS (Area)'!C106/('Données brutes POS (Area)'!C$88)*50),IF($C106="PE (12:0/12:0)",('Données brutes POS (Area)'!C81/('Données brutes POS (Area)'!C$82)*55)))</f>
        <v>101.33876851857009</v>
      </c>
      <c r="E106" s="50">
        <f>IF($C106="PC (13:0/13:0)",('Données brutes POS (Area)'!D106/('Données brutes POS (Area)'!D$88)*50),IF($C106="PE (12:0/12:0)",('Données brutes POS (Area)'!D81/('Données brutes POS (Area)'!D$82)*55)))</f>
        <v>75.42337300452877</v>
      </c>
      <c r="F106" s="50">
        <f>IF($C106="PC (13:0/13:0)",('Données brutes POS (Area)'!E106/('Données brutes POS (Area)'!E$88)*50),IF($C106="PE (12:0/12:0)",('Données brutes POS (Area)'!E81/('Données brutes POS (Area)'!E$82)*55)))</f>
        <v>126.4303430856209</v>
      </c>
      <c r="G106" s="50">
        <f>IF($C106="PC (13:0/13:0)",('Données brutes POS (Area)'!F106/('Données brutes POS (Area)'!F$88)*50),IF($C106="PE (12:0/12:0)",('Données brutes POS (Area)'!F81/('Données brutes POS (Area)'!F$82)*55)))</f>
        <v>82.659738878409698</v>
      </c>
      <c r="H106" s="50">
        <f>IF($C106="PC (13:0/13:0)",('Données brutes POS (Area)'!G106/('Données brutes POS (Area)'!G$88)*50),IF($C106="PE (12:0/12:0)",('Données brutes POS (Area)'!G81/('Données brutes POS (Area)'!G$82)*55)))</f>
        <v>97.681929493009235</v>
      </c>
      <c r="I106" s="50">
        <f>IF($C106="PC (13:0/13:0)",('Données brutes POS (Area)'!H106/('Données brutes POS (Area)'!H$88)*50),IF($C106="PE (12:0/12:0)",('Données brutes POS (Area)'!H81/('Données brutes POS (Area)'!H$82)*55)))</f>
        <v>112.47432757739328</v>
      </c>
      <c r="J106" s="50">
        <f>IF($C106="PC (13:0/13:0)",('Données brutes POS (Area)'!I106/('Données brutes POS (Area)'!I$88)*50),IF($C106="PE (12:0/12:0)",('Données brutes POS (Area)'!I81/('Données brutes POS (Area)'!I$82)*55)))</f>
        <v>72.179382059369885</v>
      </c>
      <c r="K106" s="50">
        <f>IF($C106="PC (13:0/13:0)",('Données brutes POS (Area)'!J106/('Données brutes POS (Area)'!J$88)*50),IF($C106="PE (12:0/12:0)",('Données brutes POS (Area)'!J81/('Données brutes POS (Area)'!J$82)*55)))</f>
        <v>210.66339145685839</v>
      </c>
      <c r="L106" s="50">
        <f>IF($C106="PC (13:0/13:0)",('Données brutes POS (Area)'!K106/('Données brutes POS (Area)'!K$88)*50),IF($C106="PE (12:0/12:0)",('Données brutes POS (Area)'!K81/('Données brutes POS (Area)'!K$82)*55)))</f>
        <v>59.334403121003042</v>
      </c>
      <c r="M106" s="50">
        <f>IF($C106="PC (13:0/13:0)",('Données brutes POS (Area)'!L106/('Données brutes POS (Area)'!L$88)*50),IF($C106="PE (12:0/12:0)",('Données brutes POS (Area)'!L81/('Données brutes POS (Area)'!L$82)*55)))</f>
        <v>78.183063259464063</v>
      </c>
      <c r="N106" s="50">
        <f>IF($C106="PC (13:0/13:0)",('Données brutes POS (Area)'!M106/('Données brutes POS (Area)'!M$88)*50),IF($C106="PE (12:0/12:0)",('Données brutes POS (Area)'!M81/('Données brutes POS (Area)'!M$82)*55)))</f>
        <v>51.823853298344922</v>
      </c>
      <c r="O106" s="50">
        <f>IF($C106="PC (13:0/13:0)",('Données brutes POS (Area)'!N106/('Données brutes POS (Area)'!N$88)*50),IF($C106="PE (12:0/12:0)",('Données brutes POS (Area)'!N81/('Données brutes POS (Area)'!N$82)*55)))</f>
        <v>109.37520482613017</v>
      </c>
      <c r="P106" s="50">
        <f>IF($C106="PC (13:0/13:0)",('Données brutes POS (Area)'!O106/('Données brutes POS (Area)'!O$88)*50),IF($C106="PE (12:0/12:0)",('Données brutes POS (Area)'!O81/('Données brutes POS (Area)'!O$82)*55)))</f>
        <v>114.15518653504668</v>
      </c>
      <c r="Q106" s="50">
        <f>IF($C106="PC (13:0/13:0)",('Données brutes POS (Area)'!P106/('Données brutes POS (Area)'!P$88)*50),IF($C106="PE (12:0/12:0)",('Données brutes POS (Area)'!P81/('Données brutes POS (Area)'!P$82)*55)))</f>
        <v>70.026577957130598</v>
      </c>
      <c r="R106" s="50">
        <f>IF($C106="PC (13:0/13:0)",('Données brutes POS (Area)'!Q106/('Données brutes POS (Area)'!Q$88)*50),IF($C106="PE (12:0/12:0)",('Données brutes POS (Area)'!Q81/('Données brutes POS (Area)'!Q$82)*55)))</f>
        <v>120.68821371712571</v>
      </c>
      <c r="S106" s="50">
        <f>IF($C106="PC (13:0/13:0)",('Données brutes POS (Area)'!R106/('Données brutes POS (Area)'!R$88)*50),IF($C106="PE (12:0/12:0)",('Données brutes POS (Area)'!R81/('Données brutes POS (Area)'!R$82)*55)))</f>
        <v>101.68499262172594</v>
      </c>
      <c r="T106" s="50">
        <f>IF($C106="PC (13:0/13:0)",('Données brutes POS (Area)'!S106/('Données brutes POS (Area)'!S$88)*50),IF($C106="PE (12:0/12:0)",('Données brutes POS (Area)'!S81/('Données brutes POS (Area)'!S$82)*55)))</f>
        <v>51.896745392543806</v>
      </c>
      <c r="U106" s="50">
        <f>IF($C106="PC (13:0/13:0)",('Données brutes POS (Area)'!T106/('Données brutes POS (Area)'!T$88)*50),IF($C106="PE (12:0/12:0)",('Données brutes POS (Area)'!T81/('Données brutes POS (Area)'!T$82)*55)))</f>
        <v>74.772309899985672</v>
      </c>
      <c r="V106" s="50">
        <f>IF($C106="PC (13:0/13:0)",('Données brutes POS (Area)'!U106/('Données brutes POS (Area)'!U$88)*50),IF($C106="PE (12:0/12:0)",('Données brutes POS (Area)'!U81/('Données brutes POS (Area)'!U$82)*55)))</f>
        <v>189.96736492696269</v>
      </c>
      <c r="W106" s="50">
        <f>IF($C106="PC (13:0/13:0)",('Données brutes POS (Area)'!V106/('Données brutes POS (Area)'!V$88)*50),IF($C106="PE (12:0/12:0)",('Données brutes POS (Area)'!V81/('Données brutes POS (Area)'!V$82)*55)))</f>
        <v>111.06228023362857</v>
      </c>
      <c r="X106" s="50">
        <f>IF($C106="PC (13:0/13:0)",('Données brutes POS (Area)'!W106/('Données brutes POS (Area)'!W$88)*50),IF($C106="PE (12:0/12:0)",('Données brutes POS (Area)'!W81/('Données brutes POS (Area)'!W$82)*55)))</f>
        <v>146.83962994991643</v>
      </c>
      <c r="Y106" s="50">
        <f>IF($C106="PC (13:0/13:0)",('Données brutes POS (Area)'!X106/('Données brutes POS (Area)'!X$88)*50),IF($C106="PE (12:0/12:0)",('Données brutes POS (Area)'!X81/('Données brutes POS (Area)'!X$82)*55)))</f>
        <v>46.7657198557567</v>
      </c>
      <c r="Z106" s="50">
        <f>IF($C106="PC (13:0/13:0)",('Données brutes POS (Area)'!Y106/('Données brutes POS (Area)'!Y$88)*50),IF($C106="PE (12:0/12:0)",('Données brutes POS (Area)'!Y81/('Données brutes POS (Area)'!Y$82)*55)))</f>
        <v>92.532074353339596</v>
      </c>
      <c r="AA106" s="50">
        <f>IF($C106="PC (13:0/13:0)",('Données brutes POS (Area)'!Z106/('Données brutes POS (Area)'!Z$88)*50),IF($C106="PE (12:0/12:0)",('Données brutes POS (Area)'!Z81/('Données brutes POS (Area)'!Z$82)*55)))</f>
        <v>86.259852924301555</v>
      </c>
      <c r="AB106" s="50">
        <f>IF($C106="PC (13:0/13:0)",('Données brutes POS (Area)'!AA106/('Données brutes POS (Area)'!AA$88)*50),IF($C106="PE (12:0/12:0)",('Données brutes POS (Area)'!AA81/('Données brutes POS (Area)'!AA$82)*55)))</f>
        <v>98.512812240456554</v>
      </c>
      <c r="AC106" s="50">
        <f>IF($C106="PC (13:0/13:0)",('Données brutes POS (Area)'!AB106/('Données brutes POS (Area)'!AB$88)*50),IF($C106="PE (12:0/12:0)",('Données brutes POS (Area)'!AB81/('Données brutes POS (Area)'!AB$82)*55)))</f>
        <v>170.59837275532931</v>
      </c>
      <c r="AD106" s="50">
        <f>IF($C106="PC (13:0/13:0)",('Données brutes POS (Area)'!AC106/('Données brutes POS (Area)'!AC$88)*50),IF($C106="PE (12:0/12:0)",('Données brutes POS (Area)'!AC81/('Données brutes POS (Area)'!AC$82)*55)))</f>
        <v>66.947110980446752</v>
      </c>
      <c r="AE106" s="50">
        <f>IF($C106="PC (13:0/13:0)",('Données brutes POS (Area)'!AD106/('Données brutes POS (Area)'!AD$88)*50),IF($C106="PE (12:0/12:0)",('Données brutes POS (Area)'!AD81/('Données brutes POS (Area)'!AD$82)*55)))</f>
        <v>193.27354775677298</v>
      </c>
      <c r="AF106" s="50">
        <f>IF($C106="PC (13:0/13:0)",('Données brutes POS (Area)'!AE106/('Données brutes POS (Area)'!AE$88)*50),IF($C106="PE (12:0/12:0)",('Données brutes POS (Area)'!AE81/('Données brutes POS (Area)'!AE$82)*55)))</f>
        <v>186.61715423408742</v>
      </c>
      <c r="AG106" s="50">
        <f>IF($C106="PC (13:0/13:0)",('Données brutes POS (Area)'!AF106/('Données brutes POS (Area)'!AF$88)*50),IF($C106="PE (12:0/12:0)",('Données brutes POS (Area)'!AF81/('Données brutes POS (Area)'!AF$82)*55)))</f>
        <v>90.243248113876234</v>
      </c>
      <c r="AH106" s="50">
        <f>IF($C106="PC (13:0/13:0)",('Données brutes POS (Area)'!AG106/('Données brutes POS (Area)'!AG$88)*50),IF($C106="PE (12:0/12:0)",('Données brutes POS (Area)'!AG81/('Données brutes POS (Area)'!AG$82)*55)))</f>
        <v>88.662751153055737</v>
      </c>
      <c r="AI106" s="50">
        <f>IF($C106="PC (13:0/13:0)",('Données brutes POS (Area)'!AH106/('Données brutes POS (Area)'!AH$88)*50),IF($C106="PE (12:0/12:0)",('Données brutes POS (Area)'!AH81/('Données brutes POS (Area)'!AH$82)*55)))</f>
        <v>139.01197099507576</v>
      </c>
      <c r="AJ106" s="50">
        <f>IF($C106="PC (13:0/13:0)",('Données brutes POS (Area)'!AI106/('Données brutes POS (Area)'!AI$88)*50),IF($C106="PE (12:0/12:0)",('Données brutes POS (Area)'!AI81/('Données brutes POS (Area)'!AI$82)*55)))</f>
        <v>96.546685190239316</v>
      </c>
      <c r="AK106" s="50">
        <f>IF($C106="PC (13:0/13:0)",('Données brutes POS (Area)'!AJ106/('Données brutes POS (Area)'!AJ$88)*50),IF($C106="PE (12:0/12:0)",('Données brutes POS (Area)'!AJ81/('Données brutes POS (Area)'!AJ$82)*55)))</f>
        <v>68.446103777844669</v>
      </c>
      <c r="AL106" s="50">
        <f>IF($C106="PC (13:0/13:0)",('Données brutes POS (Area)'!AK106/('Données brutes POS (Area)'!AK$88)*50),IF($C106="PE (12:0/12:0)",('Données brutes POS (Area)'!AK81/('Données brutes POS (Area)'!AK$82)*55)))</f>
        <v>67.68981873201777</v>
      </c>
      <c r="AM106" s="50">
        <f>IF($C106="PC (13:0/13:0)",('Données brutes POS (Area)'!AL106/('Données brutes POS (Area)'!AL$88)*50),IF($C106="PE (12:0/12:0)",('Données brutes POS (Area)'!AL81/('Données brutes POS (Area)'!AL$82)*55)))</f>
        <v>255.30777084456409</v>
      </c>
      <c r="AN106" s="50">
        <f>IF($C106="PC (13:0/13:0)",('Données brutes POS (Area)'!AM106/('Données brutes POS (Area)'!AM$88)*50),IF($C106="PE (12:0/12:0)",('Données brutes POS (Area)'!AM81/('Données brutes POS (Area)'!AM$82)*55)))</f>
        <v>97.400986594660239</v>
      </c>
      <c r="AO106" s="50">
        <f>IF($C106="PC (13:0/13:0)",('Données brutes POS (Area)'!AN106/('Données brutes POS (Area)'!AN$88)*50),IF($C106="PE (12:0/12:0)",('Données brutes POS (Area)'!AN81/('Données brutes POS (Area)'!AN$82)*55)))</f>
        <v>125.35471167479821</v>
      </c>
      <c r="AP106" s="50">
        <f>IF($C106="PC (13:0/13:0)",('Données brutes POS (Area)'!AO106/('Données brutes POS (Area)'!AO$88)*50),IF($C106="PE (12:0/12:0)",('Données brutes POS (Area)'!AO81/('Données brutes POS (Area)'!AO$82)*55)))</f>
        <v>191.36509744318406</v>
      </c>
      <c r="AQ106" s="50">
        <f>IF($C106="PC (13:0/13:0)",('Données brutes POS (Area)'!AP106/('Données brutes POS (Area)'!AP$88)*50),IF($C106="PE (12:0/12:0)",('Données brutes POS (Area)'!AP81/('Données brutes POS (Area)'!AP$82)*55)))</f>
        <v>255.04200758290128</v>
      </c>
      <c r="AR106" s="50">
        <f>IF($C106="PC (13:0/13:0)",('Données brutes POS (Area)'!AQ106/('Données brutes POS (Area)'!AQ$88)*50),IF($C106="PE (12:0/12:0)",('Données brutes POS (Area)'!AQ81/('Données brutes POS (Area)'!AQ$82)*55)))</f>
        <v>227.88961603093952</v>
      </c>
      <c r="AS106" s="50">
        <f>IF($C106="PC (13:0/13:0)",('Données brutes POS (Area)'!AR106/('Données brutes POS (Area)'!AR$88)*50),IF($C106="PE (12:0/12:0)",('Données brutes POS (Area)'!AR81/('Données brutes POS (Area)'!AR$82)*55)))</f>
        <v>218.9937449370488</v>
      </c>
      <c r="AT106" s="50">
        <f>IF($C106="PC (13:0/13:0)",('Données brutes POS (Area)'!AS106/('Données brutes POS (Area)'!AS$88)*50),IF($C106="PE (12:0/12:0)",('Données brutes POS (Area)'!AS81/('Données brutes POS (Area)'!AS$82)*55)))</f>
        <v>160.46969898275401</v>
      </c>
      <c r="AU106" s="50">
        <f>IF($C106="PC (13:0/13:0)",('Données brutes POS (Area)'!AT106/('Données brutes POS (Area)'!AT$88)*50),IF($C106="PE (12:0/12:0)",('Données brutes POS (Area)'!AT81/('Données brutes POS (Area)'!AT$82)*55)))</f>
        <v>119.64960111767408</v>
      </c>
      <c r="AV106" s="50">
        <f>IF($C106="PC (13:0/13:0)",('Données brutes POS (Area)'!AU106/('Données brutes POS (Area)'!AU$88)*50),IF($C106="PE (12:0/12:0)",('Données brutes POS (Area)'!AU81/('Données brutes POS (Area)'!AU$82)*55)))</f>
        <v>176.76655306283905</v>
      </c>
      <c r="AW106" s="50">
        <f>IF($C106="PC (13:0/13:0)",('Données brutes POS (Area)'!AV106/('Données brutes POS (Area)'!AV$88)*50),IF($C106="PE (12:0/12:0)",('Données brutes POS (Area)'!AV81/('Données brutes POS (Area)'!AV$82)*55)))</f>
        <v>171.486846919892</v>
      </c>
      <c r="AX106" s="50">
        <f>IF($C106="PC (13:0/13:0)",('Données brutes POS (Area)'!AW106/('Données brutes POS (Area)'!AW$88)*50),IF($C106="PE (12:0/12:0)",('Données brutes POS (Area)'!AW81/('Données brutes POS (Area)'!AW$82)*55)))</f>
        <v>63.28030426813244</v>
      </c>
      <c r="AY106" s="50">
        <f>IF($C106="PC (13:0/13:0)",('Données brutes POS (Area)'!AX106/('Données brutes POS (Area)'!AX$88)*50),IF($C106="PE (12:0/12:0)",('Données brutes POS (Area)'!AX81/('Données brutes POS (Area)'!AX$82)*55)))</f>
        <v>100.81868306220217</v>
      </c>
      <c r="AZ106" s="50">
        <f>IF($C106="PC (13:0/13:0)",('Données brutes POS (Area)'!AY106/('Données brutes POS (Area)'!AY$88)*50),IF($C106="PE (12:0/12:0)",('Données brutes POS (Area)'!AY81/('Données brutes POS (Area)'!AY$82)*55)))</f>
        <v>197.77630772995033</v>
      </c>
      <c r="BA106" s="50">
        <f>IF($C106="PC (13:0/13:0)",('Données brutes POS (Area)'!AZ106/('Données brutes POS (Area)'!AZ$88)*50),IF($C106="PE (12:0/12:0)",('Données brutes POS (Area)'!AZ81/('Données brutes POS (Area)'!AZ$82)*55)))</f>
        <v>110.60558949673064</v>
      </c>
      <c r="BB106" s="50">
        <f>IF($C106="PC (13:0/13:0)",('Données brutes POS (Area)'!BA106/('Données brutes POS (Area)'!BA$88)*50),IF($C106="PE (12:0/12:0)",('Données brutes POS (Area)'!BA81/('Données brutes POS (Area)'!BA$82)*55)))</f>
        <v>120.03369411511564</v>
      </c>
      <c r="BC106" s="50">
        <f>IF($C106="PC (13:0/13:0)",('Données brutes POS (Area)'!BB106/('Données brutes POS (Area)'!BB$88)*50),IF($C106="PE (12:0/12:0)",('Données brutes POS (Area)'!BB81/('Données brutes POS (Area)'!BB$82)*55)))</f>
        <v>163.06947131391502</v>
      </c>
      <c r="BD106" s="50">
        <f>IF($C106="PC (13:0/13:0)",('Données brutes POS (Area)'!BC106/('Données brutes POS (Area)'!BC$88)*50),IF($C106="PE (12:0/12:0)",('Données brutes POS (Area)'!BC81/('Données brutes POS (Area)'!BC$82)*55)))</f>
        <v>165.32525206073132</v>
      </c>
      <c r="BE106" s="50">
        <f>IF($C106="PC (13:0/13:0)",('Données brutes POS (Area)'!BD106/('Données brutes POS (Area)'!BD$88)*50),IF($C106="PE (12:0/12:0)",('Données brutes POS (Area)'!BD81/('Données brutes POS (Area)'!BD$82)*55)))</f>
        <v>87.558740456714389</v>
      </c>
      <c r="BF106" s="50">
        <f>IF($C106="PC (13:0/13:0)",('Données brutes POS (Area)'!BE106/('Données brutes POS (Area)'!BE$88)*50),IF($C106="PE (12:0/12:0)",('Données brutes POS (Area)'!BE81/('Données brutes POS (Area)'!BE$82)*55)))</f>
        <v>51.258099021168256</v>
      </c>
      <c r="BG106" s="50">
        <f>IF($C106="PC (13:0/13:0)",('Données brutes POS (Area)'!BF106/('Données brutes POS (Area)'!BF$88)*50),IF($C106="PE (12:0/12:0)",('Données brutes POS (Area)'!BF81/('Données brutes POS (Area)'!BF$82)*55)))</f>
        <v>61.460511570767373</v>
      </c>
      <c r="BH106" s="50">
        <f>IF($C106="PC (13:0/13:0)",('Données brutes POS (Area)'!BG106/('Données brutes POS (Area)'!BG$88)*50),IF($C106="PE (12:0/12:0)",('Données brutes POS (Area)'!BG81/('Données brutes POS (Area)'!BG$82)*55)))</f>
        <v>54.246454873668256</v>
      </c>
      <c r="BI106" s="50">
        <f>IF($C106="PC (13:0/13:0)",('Données brutes POS (Area)'!BH106/('Données brutes POS (Area)'!BH$88)*50),IF($C106="PE (12:0/12:0)",('Données brutes POS (Area)'!BH81/('Données brutes POS (Area)'!BH$82)*55)))</f>
        <v>103.804627802046</v>
      </c>
      <c r="BJ106" s="50">
        <f>IF($C106="PC (13:0/13:0)",('Données brutes POS (Area)'!BI106/('Données brutes POS (Area)'!BI$88)*50),IF($C106="PE (12:0/12:0)",('Données brutes POS (Area)'!BI81/('Données brutes POS (Area)'!BI$82)*55)))</f>
        <v>86.579281998295158</v>
      </c>
      <c r="BK106" s="50">
        <f>IF($C106="PC (13:0/13:0)",('Données brutes POS (Area)'!BJ106/('Données brutes POS (Area)'!BJ$88)*50),IF($C106="PE (12:0/12:0)",('Données brutes POS (Area)'!BJ81/('Données brutes POS (Area)'!BJ$82)*55)))</f>
        <v>149.02316796084401</v>
      </c>
      <c r="BL106" s="50">
        <f>IF($C106="PC (13:0/13:0)",('Données brutes POS (Area)'!BK106/('Données brutes POS (Area)'!BK$88)*50),IF($C106="PE (12:0/12:0)",('Données brutes POS (Area)'!BK81/('Données brutes POS (Area)'!BK$82)*55)))</f>
        <v>135.60736171822754</v>
      </c>
      <c r="BM106" s="50">
        <f>IF($C106="PC (13:0/13:0)",('Données brutes POS (Area)'!BL106/('Données brutes POS (Area)'!BL$88)*50),IF($C106="PE (12:0/12:0)",('Données brutes POS (Area)'!BL81/('Données brutes POS (Area)'!BL$82)*55)))</f>
        <v>101.57756425459891</v>
      </c>
      <c r="BN106" s="50">
        <f>IF($C106="PC (13:0/13:0)",('Données brutes POS (Area)'!BM106/('Données brutes POS (Area)'!BM$88)*50),IF($C106="PE (12:0/12:0)",('Données brutes POS (Area)'!BM81/('Données brutes POS (Area)'!BM$82)*55)))</f>
        <v>230.92081753168605</v>
      </c>
      <c r="BO106" s="50">
        <f>IF($C106="PC (13:0/13:0)",('Données brutes POS (Area)'!BN106/('Données brutes POS (Area)'!BN$88)*50),IF($C106="PE (12:0/12:0)",('Données brutes POS (Area)'!BN81/('Données brutes POS (Area)'!BN$82)*55)))</f>
        <v>188.46983470058319</v>
      </c>
      <c r="BP106" s="50">
        <f>IF($C106="PC (13:0/13:0)",('Données brutes POS (Area)'!BO106/('Données brutes POS (Area)'!BO$88)*50),IF($C106="PE (12:0/12:0)",('Données brutes POS (Area)'!BO81/('Données brutes POS (Area)'!BO$82)*55)))</f>
        <v>64.609421013630808</v>
      </c>
      <c r="BQ106" s="50">
        <f>IF($C106="PC (13:0/13:0)",('Données brutes POS (Area)'!BP106/('Données brutes POS (Area)'!BP$88)*50),IF($C106="PE (12:0/12:0)",('Données brutes POS (Area)'!BP81/('Données brutes POS (Area)'!BP$82)*55)))</f>
        <v>95.377167483561266</v>
      </c>
    </row>
    <row r="107" spans="1:69" x14ac:dyDescent="0.25">
      <c r="A107" s="9" t="s">
        <v>52</v>
      </c>
      <c r="B107" s="9" t="s">
        <v>67</v>
      </c>
      <c r="C107" s="9" t="s">
        <v>51</v>
      </c>
      <c r="D107" s="47">
        <f>IF($C107="PC (13:0/13:0)",('Données brutes POS (Area)'!C107/('Données brutes POS (Area)'!C$88)*50),IF($C107="PE (12:0/12:0)",('Données brutes POS (Area)'!C82/('Données brutes POS (Area)'!C$82)*55)))</f>
        <v>73.162061822363754</v>
      </c>
      <c r="E107" s="47">
        <f>IF($C107="PC (13:0/13:0)",('Données brutes POS (Area)'!D107/('Données brutes POS (Area)'!D$88)*50),IF($C107="PE (12:0/12:0)",('Données brutes POS (Area)'!D82/('Données brutes POS (Area)'!D$82)*55)))</f>
        <v>47.695999768147111</v>
      </c>
      <c r="F107" s="47">
        <f>IF($C107="PC (13:0/13:0)",('Données brutes POS (Area)'!E107/('Données brutes POS (Area)'!E$88)*50),IF($C107="PE (12:0/12:0)",('Données brutes POS (Area)'!E82/('Données brutes POS (Area)'!E$82)*55)))</f>
        <v>99.349902835400599</v>
      </c>
      <c r="G107" s="47">
        <f>IF($C107="PC (13:0/13:0)",('Données brutes POS (Area)'!F107/('Données brutes POS (Area)'!F$88)*50),IF($C107="PE (12:0/12:0)",('Données brutes POS (Area)'!F82/('Données brutes POS (Area)'!F$82)*55)))</f>
        <v>50.531947313135937</v>
      </c>
      <c r="H107" s="47">
        <f>IF($C107="PC (13:0/13:0)",('Données brutes POS (Area)'!G107/('Données brutes POS (Area)'!G$88)*50),IF($C107="PE (12:0/12:0)",('Données brutes POS (Area)'!G82/('Données brutes POS (Area)'!G$82)*55)))</f>
        <v>69.081519028827856</v>
      </c>
      <c r="I107" s="47">
        <f>IF($C107="PC (13:0/13:0)",('Données brutes POS (Area)'!H107/('Données brutes POS (Area)'!H$88)*50),IF($C107="PE (12:0/12:0)",('Données brutes POS (Area)'!H82/('Données brutes POS (Area)'!H$82)*55)))</f>
        <v>118.88796254868109</v>
      </c>
      <c r="J107" s="47">
        <f>IF($C107="PC (13:0/13:0)",('Données brutes POS (Area)'!I107/('Données brutes POS (Area)'!I$88)*50),IF($C107="PE (12:0/12:0)",('Données brutes POS (Area)'!I82/('Données brutes POS (Area)'!I$82)*55)))</f>
        <v>45.522682346795058</v>
      </c>
      <c r="K107" s="47">
        <f>IF($C107="PC (13:0/13:0)",('Données brutes POS (Area)'!J107/('Données brutes POS (Area)'!J$88)*50),IF($C107="PE (12:0/12:0)",('Données brutes POS (Area)'!J82/('Données brutes POS (Area)'!J$82)*55)))</f>
        <v>101.0688431225129</v>
      </c>
      <c r="L107" s="47">
        <f>IF($C107="PC (13:0/13:0)",('Données brutes POS (Area)'!K107/('Données brutes POS (Area)'!K$88)*50),IF($C107="PE (12:0/12:0)",('Données brutes POS (Area)'!K82/('Données brutes POS (Area)'!K$82)*55)))</f>
        <v>37.649070327946724</v>
      </c>
      <c r="M107" s="47">
        <f>IF($C107="PC (13:0/13:0)",('Données brutes POS (Area)'!L107/('Données brutes POS (Area)'!L$88)*50),IF($C107="PE (12:0/12:0)",('Données brutes POS (Area)'!L82/('Données brutes POS (Area)'!L$82)*55)))</f>
        <v>44.947399094440932</v>
      </c>
      <c r="N107" s="47">
        <f>IF($C107="PC (13:0/13:0)",('Données brutes POS (Area)'!M107/('Données brutes POS (Area)'!M$88)*50),IF($C107="PE (12:0/12:0)",('Données brutes POS (Area)'!M82/('Données brutes POS (Area)'!M$82)*55)))</f>
        <v>34.342982347908418</v>
      </c>
      <c r="O107" s="47">
        <f>IF($C107="PC (13:0/13:0)",('Données brutes POS (Area)'!N107/('Données brutes POS (Area)'!N$88)*50),IF($C107="PE (12:0/12:0)",('Données brutes POS (Area)'!N82/('Données brutes POS (Area)'!N$82)*55)))</f>
        <v>89.786992195745881</v>
      </c>
      <c r="P107" s="47">
        <f>IF($C107="PC (13:0/13:0)",('Données brutes POS (Area)'!O107/('Données brutes POS (Area)'!O$88)*50),IF($C107="PE (12:0/12:0)",('Données brutes POS (Area)'!O82/('Données brutes POS (Area)'!O$82)*55)))</f>
        <v>91.957479548516901</v>
      </c>
      <c r="Q107" s="47">
        <f>IF($C107="PC (13:0/13:0)",('Données brutes POS (Area)'!P107/('Données brutes POS (Area)'!P$88)*50),IF($C107="PE (12:0/12:0)",('Données brutes POS (Area)'!P82/('Données brutes POS (Area)'!P$82)*55)))</f>
        <v>38.5639884561879</v>
      </c>
      <c r="R107" s="47">
        <f>IF($C107="PC (13:0/13:0)",('Données brutes POS (Area)'!Q107/('Données brutes POS (Area)'!Q$88)*50),IF($C107="PE (12:0/12:0)",('Données brutes POS (Area)'!Q82/('Données brutes POS (Area)'!Q$82)*55)))</f>
        <v>76.610166596006252</v>
      </c>
      <c r="S107" s="47">
        <f>IF($C107="PC (13:0/13:0)",('Données brutes POS (Area)'!R107/('Données brutes POS (Area)'!R$88)*50),IF($C107="PE (12:0/12:0)",('Données brutes POS (Area)'!R82/('Données brutes POS (Area)'!R$82)*55)))</f>
        <v>44.024101214997025</v>
      </c>
      <c r="T107" s="47">
        <f>IF($C107="PC (13:0/13:0)",('Données brutes POS (Area)'!S107/('Données brutes POS (Area)'!S$88)*50),IF($C107="PE (12:0/12:0)",('Données brutes POS (Area)'!S82/('Données brutes POS (Area)'!S$82)*55)))</f>
        <v>62.113935136517775</v>
      </c>
      <c r="U107" s="47">
        <f>IF($C107="PC (13:0/13:0)",('Données brutes POS (Area)'!T107/('Données brutes POS (Area)'!T$88)*50),IF($C107="PE (12:0/12:0)",('Données brutes POS (Area)'!T82/('Données brutes POS (Area)'!T$82)*55)))</f>
        <v>50.012416323628109</v>
      </c>
      <c r="V107" s="47">
        <f>IF($C107="PC (13:0/13:0)",('Données brutes POS (Area)'!U107/('Données brutes POS (Area)'!U$88)*50),IF($C107="PE (12:0/12:0)",('Données brutes POS (Area)'!U82/('Données brutes POS (Area)'!U$82)*55)))</f>
        <v>159.87929835184045</v>
      </c>
      <c r="W107" s="47">
        <f>IF($C107="PC (13:0/13:0)",('Données brutes POS (Area)'!V107/('Données brutes POS (Area)'!V$88)*50),IF($C107="PE (12:0/12:0)",('Données brutes POS (Area)'!V82/('Données brutes POS (Area)'!V$82)*55)))</f>
        <v>77.36051561459189</v>
      </c>
      <c r="X107" s="47">
        <f>IF($C107="PC (13:0/13:0)",('Données brutes POS (Area)'!W107/('Données brutes POS (Area)'!W$88)*50),IF($C107="PE (12:0/12:0)",('Données brutes POS (Area)'!W82/('Données brutes POS (Area)'!W$82)*55)))</f>
        <v>97.145434437474393</v>
      </c>
      <c r="Y107" s="47">
        <f>IF($C107="PC (13:0/13:0)",('Données brutes POS (Area)'!X107/('Données brutes POS (Area)'!X$88)*50),IF($C107="PE (12:0/12:0)",('Données brutes POS (Area)'!X82/('Données brutes POS (Area)'!X$82)*55)))</f>
        <v>38.472050585868793</v>
      </c>
      <c r="Z107" s="47">
        <f>IF($C107="PC (13:0/13:0)",('Données brutes POS (Area)'!Y107/('Données brutes POS (Area)'!Y$88)*50),IF($C107="PE (12:0/12:0)",('Données brutes POS (Area)'!Y82/('Données brutes POS (Area)'!Y$82)*55)))</f>
        <v>48.728954553376994</v>
      </c>
      <c r="AA107" s="47">
        <f>IF($C107="PC (13:0/13:0)",('Données brutes POS (Area)'!Z107/('Données brutes POS (Area)'!Z$88)*50),IF($C107="PE (12:0/12:0)",('Données brutes POS (Area)'!Z82/('Données brutes POS (Area)'!Z$82)*55)))</f>
        <v>57.297609219737211</v>
      </c>
      <c r="AB107" s="47">
        <f>IF($C107="PC (13:0/13:0)",('Données brutes POS (Area)'!AA107/('Données brutes POS (Area)'!AA$88)*50),IF($C107="PE (12:0/12:0)",('Données brutes POS (Area)'!AA82/('Données brutes POS (Area)'!AA$82)*55)))</f>
        <v>64.209303619264261</v>
      </c>
      <c r="AC107" s="47">
        <f>IF($C107="PC (13:0/13:0)",('Données brutes POS (Area)'!AB107/('Données brutes POS (Area)'!AB$88)*50),IF($C107="PE (12:0/12:0)",('Données brutes POS (Area)'!AB82/('Données brutes POS (Area)'!AB$82)*55)))</f>
        <v>156.19572982273687</v>
      </c>
      <c r="AD107" s="47">
        <f>IF($C107="PC (13:0/13:0)",('Données brutes POS (Area)'!AC107/('Données brutes POS (Area)'!AC$88)*50),IF($C107="PE (12:0/12:0)",('Données brutes POS (Area)'!AC82/('Données brutes POS (Area)'!AC$82)*55)))</f>
        <v>38.17994940032893</v>
      </c>
      <c r="AE107" s="47">
        <f>IF($C107="PC (13:0/13:0)",('Données brutes POS (Area)'!AD107/('Données brutes POS (Area)'!AD$88)*50),IF($C107="PE (12:0/12:0)",('Données brutes POS (Area)'!AD82/('Données brutes POS (Area)'!AD$82)*55)))</f>
        <v>78.654795944966807</v>
      </c>
      <c r="AF107" s="47">
        <f>IF($C107="PC (13:0/13:0)",('Données brutes POS (Area)'!AE107/('Données brutes POS (Area)'!AE$88)*50),IF($C107="PE (12:0/12:0)",('Données brutes POS (Area)'!AE82/('Données brutes POS (Area)'!AE$82)*55)))</f>
        <v>207.94980834636226</v>
      </c>
      <c r="AG107" s="47">
        <f>IF($C107="PC (13:0/13:0)",('Données brutes POS (Area)'!AF107/('Données brutes POS (Area)'!AF$88)*50),IF($C107="PE (12:0/12:0)",('Données brutes POS (Area)'!AF82/('Données brutes POS (Area)'!AF$82)*55)))</f>
        <v>56.270493742050121</v>
      </c>
      <c r="AH107" s="47">
        <f>IF($C107="PC (13:0/13:0)",('Données brutes POS (Area)'!AG107/('Données brutes POS (Area)'!AG$88)*50),IF($C107="PE (12:0/12:0)",('Données brutes POS (Area)'!AG82/('Données brutes POS (Area)'!AG$82)*55)))</f>
        <v>65.970239604439584</v>
      </c>
      <c r="AI107" s="47">
        <f>IF($C107="PC (13:0/13:0)",('Données brutes POS (Area)'!AH107/('Données brutes POS (Area)'!AH$88)*50),IF($C107="PE (12:0/12:0)",('Données brutes POS (Area)'!AH82/('Données brutes POS (Area)'!AH$82)*55)))</f>
        <v>110.42364465442067</v>
      </c>
      <c r="AJ107" s="47">
        <f>IF($C107="PC (13:0/13:0)",('Données brutes POS (Area)'!AI107/('Données brutes POS (Area)'!AI$88)*50),IF($C107="PE (12:0/12:0)",('Données brutes POS (Area)'!AI82/('Données brutes POS (Area)'!AI$82)*55)))</f>
        <v>108.35113540652497</v>
      </c>
      <c r="AK107" s="47">
        <f>IF($C107="PC (13:0/13:0)",('Données brutes POS (Area)'!AJ107/('Données brutes POS (Area)'!AJ$88)*50),IF($C107="PE (12:0/12:0)",('Données brutes POS (Area)'!AJ82/('Données brutes POS (Area)'!AJ$82)*55)))</f>
        <v>37.075556743143665</v>
      </c>
      <c r="AL107" s="47">
        <f>IF($C107="PC (13:0/13:0)",('Données brutes POS (Area)'!AK107/('Données brutes POS (Area)'!AK$88)*50),IF($C107="PE (12:0/12:0)",('Données brutes POS (Area)'!AK82/('Données brutes POS (Area)'!AK$82)*55)))</f>
        <v>28.847887854625526</v>
      </c>
      <c r="AM107" s="47">
        <f>IF($C107="PC (13:0/13:0)",('Données brutes POS (Area)'!AL107/('Données brutes POS (Area)'!AL$88)*50),IF($C107="PE (12:0/12:0)",('Données brutes POS (Area)'!AL82/('Données brutes POS (Area)'!AL$82)*55)))</f>
        <v>170.54453506419068</v>
      </c>
      <c r="AN107" s="47">
        <f>IF($C107="PC (13:0/13:0)",('Données brutes POS (Area)'!AM107/('Données brutes POS (Area)'!AM$88)*50),IF($C107="PE (12:0/12:0)",('Données brutes POS (Area)'!AM82/('Données brutes POS (Area)'!AM$82)*55)))</f>
        <v>61.187490086702603</v>
      </c>
      <c r="AO107" s="47">
        <f>IF($C107="PC (13:0/13:0)",('Données brutes POS (Area)'!AN107/('Données brutes POS (Area)'!AN$88)*50),IF($C107="PE (12:0/12:0)",('Données brutes POS (Area)'!AN82/('Données brutes POS (Area)'!AN$82)*55)))</f>
        <v>86.422349757378583</v>
      </c>
      <c r="AP107" s="47">
        <f>IF($C107="PC (13:0/13:0)",('Données brutes POS (Area)'!AO107/('Données brutes POS (Area)'!AO$88)*50),IF($C107="PE (12:0/12:0)",('Données brutes POS (Area)'!AO82/('Données brutes POS (Area)'!AO$82)*55)))</f>
        <v>232.7980256887885</v>
      </c>
      <c r="AQ107" s="47">
        <f>IF($C107="PC (13:0/13:0)",('Données brutes POS (Area)'!AP107/('Données brutes POS (Area)'!AP$88)*50),IF($C107="PE (12:0/12:0)",('Données brutes POS (Area)'!AP82/('Données brutes POS (Area)'!AP$82)*55)))</f>
        <v>320.03048206609634</v>
      </c>
      <c r="AR107" s="47">
        <f>IF($C107="PC (13:0/13:0)",('Données brutes POS (Area)'!AQ107/('Données brutes POS (Area)'!AQ$88)*50),IF($C107="PE (12:0/12:0)",('Données brutes POS (Area)'!AQ82/('Données brutes POS (Area)'!AQ$82)*55)))</f>
        <v>231.07855498319157</v>
      </c>
      <c r="AS107" s="47">
        <f>IF($C107="PC (13:0/13:0)",('Données brutes POS (Area)'!AR107/('Données brutes POS (Area)'!AR$88)*50),IF($C107="PE (12:0/12:0)",('Données brutes POS (Area)'!AR82/('Données brutes POS (Area)'!AR$82)*55)))</f>
        <v>279.7630383722809</v>
      </c>
      <c r="AT107" s="47">
        <f>IF($C107="PC (13:0/13:0)",('Données brutes POS (Area)'!AS107/('Données brutes POS (Area)'!AS$88)*50),IF($C107="PE (12:0/12:0)",('Données brutes POS (Area)'!AS82/('Données brutes POS (Area)'!AS$82)*55)))</f>
        <v>88.952524203544527</v>
      </c>
      <c r="AU107" s="47">
        <f>IF($C107="PC (13:0/13:0)",('Données brutes POS (Area)'!AT107/('Données brutes POS (Area)'!AT$88)*50),IF($C107="PE (12:0/12:0)",('Données brutes POS (Area)'!AT82/('Données brutes POS (Area)'!AT$82)*55)))</f>
        <v>118.87005074193549</v>
      </c>
      <c r="AV107" s="47">
        <f>IF($C107="PC (13:0/13:0)",('Données brutes POS (Area)'!AU107/('Données brutes POS (Area)'!AU$88)*50),IF($C107="PE (12:0/12:0)",('Données brutes POS (Area)'!AU82/('Données brutes POS (Area)'!AU$82)*55)))</f>
        <v>175.40375569357855</v>
      </c>
      <c r="AW107" s="47">
        <f>IF($C107="PC (13:0/13:0)",('Données brutes POS (Area)'!AV107/('Données brutes POS (Area)'!AV$88)*50),IF($C107="PE (12:0/12:0)",('Données brutes POS (Area)'!AV82/('Données brutes POS (Area)'!AV$82)*55)))</f>
        <v>145.26938479839788</v>
      </c>
      <c r="AX107" s="47">
        <f>IF($C107="PC (13:0/13:0)",('Données brutes POS (Area)'!AW107/('Données brutes POS (Area)'!AW$88)*50),IF($C107="PE (12:0/12:0)",('Données brutes POS (Area)'!AW82/('Données brutes POS (Area)'!AW$82)*55)))</f>
        <v>67.310734160123417</v>
      </c>
      <c r="AY107" s="47">
        <f>IF($C107="PC (13:0/13:0)",('Données brutes POS (Area)'!AX107/('Données brutes POS (Area)'!AX$88)*50),IF($C107="PE (12:0/12:0)",('Données brutes POS (Area)'!AX82/('Données brutes POS (Area)'!AX$82)*55)))</f>
        <v>64.957057277893441</v>
      </c>
      <c r="AZ107" s="47">
        <f>IF($C107="PC (13:0/13:0)",('Données brutes POS (Area)'!AY107/('Données brutes POS (Area)'!AY$88)*50),IF($C107="PE (12:0/12:0)",('Données brutes POS (Area)'!AY82/('Données brutes POS (Area)'!AY$82)*55)))</f>
        <v>131.84804894917443</v>
      </c>
      <c r="BA107" s="47">
        <f>IF($C107="PC (13:0/13:0)",('Données brutes POS (Area)'!AZ107/('Données brutes POS (Area)'!AZ$88)*50),IF($C107="PE (12:0/12:0)",('Données brutes POS (Area)'!AZ82/('Données brutes POS (Area)'!AZ$82)*55)))</f>
        <v>81.806296319440918</v>
      </c>
      <c r="BB107" s="47">
        <f>IF($C107="PC (13:0/13:0)",('Données brutes POS (Area)'!BA107/('Données brutes POS (Area)'!BA$88)*50),IF($C107="PE (12:0/12:0)",('Données brutes POS (Area)'!BA82/('Données brutes POS (Area)'!BA$82)*55)))</f>
        <v>183.32033305454735</v>
      </c>
      <c r="BC107" s="47">
        <f>IF($C107="PC (13:0/13:0)",('Données brutes POS (Area)'!BB107/('Données brutes POS (Area)'!BB$88)*50),IF($C107="PE (12:0/12:0)",('Données brutes POS (Area)'!BB82/('Données brutes POS (Area)'!BB$82)*55)))</f>
        <v>153.86151105664058</v>
      </c>
      <c r="BD107" s="47">
        <f>IF($C107="PC (13:0/13:0)",('Données brutes POS (Area)'!BC107/('Données brutes POS (Area)'!BC$88)*50),IF($C107="PE (12:0/12:0)",('Données brutes POS (Area)'!BC82/('Données brutes POS (Area)'!BC$82)*55)))</f>
        <v>155.54008785119976</v>
      </c>
      <c r="BE107" s="47">
        <f>IF($C107="PC (13:0/13:0)",('Données brutes POS (Area)'!BD107/('Données brutes POS (Area)'!BD$88)*50),IF($C107="PE (12:0/12:0)",('Données brutes POS (Area)'!BD82/('Données brutes POS (Area)'!BD$82)*55)))</f>
        <v>68.79914282500404</v>
      </c>
      <c r="BF107" s="47">
        <f>IF($C107="PC (13:0/13:0)",('Données brutes POS (Area)'!BE107/('Données brutes POS (Area)'!BE$88)*50),IF($C107="PE (12:0/12:0)",('Données brutes POS (Area)'!BE82/('Données brutes POS (Area)'!BE$82)*55)))</f>
        <v>36.249234790715008</v>
      </c>
      <c r="BG107" s="47">
        <f>IF($C107="PC (13:0/13:0)",('Données brutes POS (Area)'!BF107/('Données brutes POS (Area)'!BF$88)*50),IF($C107="PE (12:0/12:0)",('Données brutes POS (Area)'!BF82/('Données brutes POS (Area)'!BF$82)*55)))</f>
        <v>30.763240873260816</v>
      </c>
      <c r="BH107" s="47">
        <f>IF($C107="PC (13:0/13:0)",('Données brutes POS (Area)'!BG107/('Données brutes POS (Area)'!BG$88)*50),IF($C107="PE (12:0/12:0)",('Données brutes POS (Area)'!BG82/('Données brutes POS (Area)'!BG$82)*55)))</f>
        <v>69.907426374038707</v>
      </c>
      <c r="BI107" s="47">
        <f>IF($C107="PC (13:0/13:0)",('Données brutes POS (Area)'!BH107/('Données brutes POS (Area)'!BH$88)*50),IF($C107="PE (12:0/12:0)",('Données brutes POS (Area)'!BH82/('Données brutes POS (Area)'!BH$82)*55)))</f>
        <v>51.255031488994142</v>
      </c>
      <c r="BJ107" s="47">
        <f>IF($C107="PC (13:0/13:0)",('Données brutes POS (Area)'!BI107/('Données brutes POS (Area)'!BI$88)*50),IF($C107="PE (12:0/12:0)",('Données brutes POS (Area)'!BI82/('Données brutes POS (Area)'!BI$82)*55)))</f>
        <v>105.84157995007585</v>
      </c>
      <c r="BK107" s="47">
        <f>IF($C107="PC (13:0/13:0)",('Données brutes POS (Area)'!BJ107/('Données brutes POS (Area)'!BJ$88)*50),IF($C107="PE (12:0/12:0)",('Données brutes POS (Area)'!BJ82/('Données brutes POS (Area)'!BJ$82)*55)))</f>
        <v>106.50498256479493</v>
      </c>
      <c r="BL107" s="47">
        <f>IF($C107="PC (13:0/13:0)",('Données brutes POS (Area)'!BK107/('Données brutes POS (Area)'!BK$88)*50),IF($C107="PE (12:0/12:0)",('Données brutes POS (Area)'!BK82/('Données brutes POS (Area)'!BK$82)*55)))</f>
        <v>117.69599165691555</v>
      </c>
      <c r="BM107" s="47">
        <f>IF($C107="PC (13:0/13:0)",('Données brutes POS (Area)'!BL107/('Données brutes POS (Area)'!BL$88)*50),IF($C107="PE (12:0/12:0)",('Données brutes POS (Area)'!BL82/('Données brutes POS (Area)'!BL$82)*55)))</f>
        <v>50.261985060275791</v>
      </c>
      <c r="BN107" s="47">
        <f>IF($C107="PC (13:0/13:0)",('Données brutes POS (Area)'!BM107/('Données brutes POS (Area)'!BM$88)*50),IF($C107="PE (12:0/12:0)",('Données brutes POS (Area)'!BM82/('Données brutes POS (Area)'!BM$82)*55)))</f>
        <v>239.87030083593481</v>
      </c>
      <c r="BO107" s="47">
        <f>IF($C107="PC (13:0/13:0)",('Données brutes POS (Area)'!BN107/('Données brutes POS (Area)'!BN$88)*50),IF($C107="PE (12:0/12:0)",('Données brutes POS (Area)'!BN82/('Données brutes POS (Area)'!BN$82)*55)))</f>
        <v>145.68882791857718</v>
      </c>
      <c r="BP107" s="47">
        <f>IF($C107="PC (13:0/13:0)",('Données brutes POS (Area)'!BO107/('Données brutes POS (Area)'!BO$88)*50),IF($C107="PE (12:0/12:0)",('Données brutes POS (Area)'!BO82/('Données brutes POS (Area)'!BO$82)*55)))</f>
        <v>62.837657042627605</v>
      </c>
      <c r="BQ107" s="47">
        <f>IF($C107="PC (13:0/13:0)",('Données brutes POS (Area)'!BP107/('Données brutes POS (Area)'!BP$88)*50),IF($C107="PE (12:0/12:0)",('Données brutes POS (Area)'!BP82/('Données brutes POS (Area)'!BP$82)*55)))</f>
        <v>59.610420129548139</v>
      </c>
    </row>
    <row r="108" spans="1:69" x14ac:dyDescent="0.25">
      <c r="A108" s="16" t="s">
        <v>52</v>
      </c>
      <c r="B108" s="16" t="s">
        <v>68</v>
      </c>
      <c r="C108" s="16" t="s">
        <v>51</v>
      </c>
      <c r="D108" s="50">
        <f>IF($C108="PC (13:0/13:0)",('Données brutes POS (Area)'!C108/('Données brutes POS (Area)'!C$88)*50),IF($C108="PE (12:0/12:0)",('Données brutes POS (Area)'!C83/('Données brutes POS (Area)'!C$82)*55)))</f>
        <v>105.0916245452344</v>
      </c>
      <c r="E108" s="50">
        <f>IF($C108="PC (13:0/13:0)",('Données brutes POS (Area)'!D108/('Données brutes POS (Area)'!D$88)*50),IF($C108="PE (12:0/12:0)",('Données brutes POS (Area)'!D83/('Données brutes POS (Area)'!D$82)*55)))</f>
        <v>80.269288817766963</v>
      </c>
      <c r="F108" s="50">
        <f>IF($C108="PC (13:0/13:0)",('Données brutes POS (Area)'!E108/('Données brutes POS (Area)'!E$88)*50),IF($C108="PE (12:0/12:0)",('Données brutes POS (Area)'!E83/('Données brutes POS (Area)'!E$82)*55)))</f>
        <v>170.26834476235516</v>
      </c>
      <c r="G108" s="50">
        <f>IF($C108="PC (13:0/13:0)",('Données brutes POS (Area)'!F108/('Données brutes POS (Area)'!F$88)*50),IF($C108="PE (12:0/12:0)",('Données brutes POS (Area)'!F83/('Données brutes POS (Area)'!F$82)*55)))</f>
        <v>61.734204192369944</v>
      </c>
      <c r="H108" s="50">
        <f>IF($C108="PC (13:0/13:0)",('Données brutes POS (Area)'!G108/('Données brutes POS (Area)'!G$88)*50),IF($C108="PE (12:0/12:0)",('Données brutes POS (Area)'!G83/('Données brutes POS (Area)'!G$82)*55)))</f>
        <v>79.47935971816608</v>
      </c>
      <c r="I108" s="50">
        <f>IF($C108="PC (13:0/13:0)",('Données brutes POS (Area)'!H108/('Données brutes POS (Area)'!H$88)*50),IF($C108="PE (12:0/12:0)",('Données brutes POS (Area)'!H83/('Données brutes POS (Area)'!H$82)*55)))</f>
        <v>188.05974694286587</v>
      </c>
      <c r="J108" s="50">
        <f>IF($C108="PC (13:0/13:0)",('Données brutes POS (Area)'!I108/('Données brutes POS (Area)'!I$88)*50),IF($C108="PE (12:0/12:0)",('Données brutes POS (Area)'!I83/('Données brutes POS (Area)'!I$82)*55)))</f>
        <v>68.641134967682291</v>
      </c>
      <c r="K108" s="50">
        <f>IF($C108="PC (13:0/13:0)",('Données brutes POS (Area)'!J108/('Données brutes POS (Area)'!J$88)*50),IF($C108="PE (12:0/12:0)",('Données brutes POS (Area)'!J83/('Données brutes POS (Area)'!J$82)*55)))</f>
        <v>169.97140767696663</v>
      </c>
      <c r="L108" s="50">
        <f>IF($C108="PC (13:0/13:0)",('Données brutes POS (Area)'!K108/('Données brutes POS (Area)'!K$88)*50),IF($C108="PE (12:0/12:0)",('Données brutes POS (Area)'!K83/('Données brutes POS (Area)'!K$82)*55)))</f>
        <v>68.641234211023118</v>
      </c>
      <c r="M108" s="50">
        <f>IF($C108="PC (13:0/13:0)",('Données brutes POS (Area)'!L108/('Données brutes POS (Area)'!L$88)*50),IF($C108="PE (12:0/12:0)",('Données brutes POS (Area)'!L83/('Données brutes POS (Area)'!L$82)*55)))</f>
        <v>81.525624636020254</v>
      </c>
      <c r="N108" s="50">
        <f>IF($C108="PC (13:0/13:0)",('Données brutes POS (Area)'!M108/('Données brutes POS (Area)'!M$88)*50),IF($C108="PE (12:0/12:0)",('Données brutes POS (Area)'!M83/('Données brutes POS (Area)'!M$82)*55)))</f>
        <v>38.157712354905421</v>
      </c>
      <c r="O108" s="50">
        <f>IF($C108="PC (13:0/13:0)",('Données brutes POS (Area)'!N108/('Données brutes POS (Area)'!N$88)*50),IF($C108="PE (12:0/12:0)",('Données brutes POS (Area)'!N83/('Données brutes POS (Area)'!N$82)*55)))</f>
        <v>109.81363585266588</v>
      </c>
      <c r="P108" s="50">
        <f>IF($C108="PC (13:0/13:0)",('Données brutes POS (Area)'!O108/('Données brutes POS (Area)'!O$88)*50),IF($C108="PE (12:0/12:0)",('Données brutes POS (Area)'!O83/('Données brutes POS (Area)'!O$82)*55)))</f>
        <v>200.65957162781709</v>
      </c>
      <c r="Q108" s="50">
        <f>IF($C108="PC (13:0/13:0)",('Données brutes POS (Area)'!P108/('Données brutes POS (Area)'!P$88)*50),IF($C108="PE (12:0/12:0)",('Données brutes POS (Area)'!P83/('Données brutes POS (Area)'!P$82)*55)))</f>
        <v>77.755540579803963</v>
      </c>
      <c r="R108" s="50">
        <f>IF($C108="PC (13:0/13:0)",('Données brutes POS (Area)'!Q108/('Données brutes POS (Area)'!Q$88)*50),IF($C108="PE (12:0/12:0)",('Données brutes POS (Area)'!Q83/('Données brutes POS (Area)'!Q$82)*55)))</f>
        <v>145.93200791896936</v>
      </c>
      <c r="S108" s="50">
        <f>IF($C108="PC (13:0/13:0)",('Données brutes POS (Area)'!R108/('Données brutes POS (Area)'!R$88)*50),IF($C108="PE (12:0/12:0)",('Données brutes POS (Area)'!R83/('Données brutes POS (Area)'!R$82)*55)))</f>
        <v>103.44721541918756</v>
      </c>
      <c r="T108" s="50">
        <f>IF($C108="PC (13:0/13:0)",('Données brutes POS (Area)'!S108/('Données brutes POS (Area)'!S$88)*50),IF($C108="PE (12:0/12:0)",('Données brutes POS (Area)'!S83/('Données brutes POS (Area)'!S$82)*55)))</f>
        <v>156.1800040195962</v>
      </c>
      <c r="U108" s="50">
        <f>IF($C108="PC (13:0/13:0)",('Données brutes POS (Area)'!T108/('Données brutes POS (Area)'!T$88)*50),IF($C108="PE (12:0/12:0)",('Données brutes POS (Area)'!T83/('Données brutes POS (Area)'!T$82)*55)))</f>
        <v>87.087918758878061</v>
      </c>
      <c r="V108" s="50">
        <f>IF($C108="PC (13:0/13:0)",('Données brutes POS (Area)'!U108/('Données brutes POS (Area)'!U$88)*50),IF($C108="PE (12:0/12:0)",('Données brutes POS (Area)'!U83/('Données brutes POS (Area)'!U$82)*55)))</f>
        <v>194.1884445021102</v>
      </c>
      <c r="W108" s="50">
        <f>IF($C108="PC (13:0/13:0)",('Données brutes POS (Area)'!V108/('Données brutes POS (Area)'!V$88)*50),IF($C108="PE (12:0/12:0)",('Données brutes POS (Area)'!V83/('Données brutes POS (Area)'!V$82)*55)))</f>
        <v>117.77678684125694</v>
      </c>
      <c r="X108" s="50">
        <f>IF($C108="PC (13:0/13:0)",('Données brutes POS (Area)'!W108/('Données brutes POS (Area)'!W$88)*50),IF($C108="PE (12:0/12:0)",('Données brutes POS (Area)'!W83/('Données brutes POS (Area)'!W$82)*55)))</f>
        <v>122.37146101364569</v>
      </c>
      <c r="Y108" s="50">
        <f>IF($C108="PC (13:0/13:0)",('Données brutes POS (Area)'!X108/('Données brutes POS (Area)'!X$88)*50),IF($C108="PE (12:0/12:0)",('Données brutes POS (Area)'!X83/('Données brutes POS (Area)'!X$82)*55)))</f>
        <v>72.279496077358104</v>
      </c>
      <c r="Z108" s="50">
        <f>IF($C108="PC (13:0/13:0)",('Données brutes POS (Area)'!Y108/('Données brutes POS (Area)'!Y$88)*50),IF($C108="PE (12:0/12:0)",('Données brutes POS (Area)'!Y83/('Données brutes POS (Area)'!Y$82)*55)))</f>
        <v>83.200770969743928</v>
      </c>
      <c r="AA108" s="50">
        <f>IF($C108="PC (13:0/13:0)",('Données brutes POS (Area)'!Z108/('Données brutes POS (Area)'!Z$88)*50),IF($C108="PE (12:0/12:0)",('Données brutes POS (Area)'!Z83/('Données brutes POS (Area)'!Z$82)*55)))</f>
        <v>85.573728988141227</v>
      </c>
      <c r="AB108" s="50">
        <f>IF($C108="PC (13:0/13:0)",('Données brutes POS (Area)'!AA108/('Données brutes POS (Area)'!AA$88)*50),IF($C108="PE (12:0/12:0)",('Données brutes POS (Area)'!AA83/('Données brutes POS (Area)'!AA$82)*55)))</f>
        <v>120.93373235627625</v>
      </c>
      <c r="AC108" s="50">
        <f>IF($C108="PC (13:0/13:0)",('Données brutes POS (Area)'!AB108/('Données brutes POS (Area)'!AB$88)*50),IF($C108="PE (12:0/12:0)",('Données brutes POS (Area)'!AB83/('Données brutes POS (Area)'!AB$82)*55)))</f>
        <v>287.64213551983971</v>
      </c>
      <c r="AD108" s="50">
        <f>IF($C108="PC (13:0/13:0)",('Données brutes POS (Area)'!AC108/('Données brutes POS (Area)'!AC$88)*50),IF($C108="PE (12:0/12:0)",('Données brutes POS (Area)'!AC83/('Données brutes POS (Area)'!AC$82)*55)))</f>
        <v>69.829647663109057</v>
      </c>
      <c r="AE108" s="50">
        <f>IF($C108="PC (13:0/13:0)",('Données brutes POS (Area)'!AD108/('Données brutes POS (Area)'!AD$88)*50),IF($C108="PE (12:0/12:0)",('Données brutes POS (Area)'!AD83/('Données brutes POS (Area)'!AD$82)*55)))</f>
        <v>108.7032655622006</v>
      </c>
      <c r="AF108" s="50">
        <f>IF($C108="PC (13:0/13:0)",('Données brutes POS (Area)'!AE108/('Données brutes POS (Area)'!AE$88)*50),IF($C108="PE (12:0/12:0)",('Données brutes POS (Area)'!AE83/('Données brutes POS (Area)'!AE$82)*55)))</f>
        <v>203.72080550625498</v>
      </c>
      <c r="AG108" s="50">
        <f>IF($C108="PC (13:0/13:0)",('Données brutes POS (Area)'!AF108/('Données brutes POS (Area)'!AF$88)*50),IF($C108="PE (12:0/12:0)",('Données brutes POS (Area)'!AF83/('Données brutes POS (Area)'!AF$82)*55)))</f>
        <v>100.92447368165534</v>
      </c>
      <c r="AH108" s="50">
        <f>IF($C108="PC (13:0/13:0)",('Données brutes POS (Area)'!AG108/('Données brutes POS (Area)'!AG$88)*50),IF($C108="PE (12:0/12:0)",('Données brutes POS (Area)'!AG83/('Données brutes POS (Area)'!AG$82)*55)))</f>
        <v>126.35055151639922</v>
      </c>
      <c r="AI108" s="50">
        <f>IF($C108="PC (13:0/13:0)",('Données brutes POS (Area)'!AH108/('Données brutes POS (Area)'!AH$88)*50),IF($C108="PE (12:0/12:0)",('Données brutes POS (Area)'!AH83/('Données brutes POS (Area)'!AH$82)*55)))</f>
        <v>224.05270755718522</v>
      </c>
      <c r="AJ108" s="50">
        <f>IF($C108="PC (13:0/13:0)",('Données brutes POS (Area)'!AI108/('Données brutes POS (Area)'!AI$88)*50),IF($C108="PE (12:0/12:0)",('Données brutes POS (Area)'!AI83/('Données brutes POS (Area)'!AI$82)*55)))</f>
        <v>270.34995700277898</v>
      </c>
      <c r="AK108" s="50">
        <f>IF($C108="PC (13:0/13:0)",('Données brutes POS (Area)'!AJ108/('Données brutes POS (Area)'!AJ$88)*50),IF($C108="PE (12:0/12:0)",('Données brutes POS (Area)'!AJ83/('Données brutes POS (Area)'!AJ$82)*55)))</f>
        <v>91.6747110913754</v>
      </c>
      <c r="AL108" s="50">
        <f>IF($C108="PC (13:0/13:0)",('Données brutes POS (Area)'!AK108/('Données brutes POS (Area)'!AK$88)*50),IF($C108="PE (12:0/12:0)",('Données brutes POS (Area)'!AK83/('Données brutes POS (Area)'!AK$82)*55)))</f>
        <v>46.044515387640978</v>
      </c>
      <c r="AM108" s="50">
        <f>IF($C108="PC (13:0/13:0)",('Données brutes POS (Area)'!AL108/('Données brutes POS (Area)'!AL$88)*50),IF($C108="PE (12:0/12:0)",('Données brutes POS (Area)'!AL83/('Données brutes POS (Area)'!AL$82)*55)))</f>
        <v>224.70310004133341</v>
      </c>
      <c r="AN108" s="50">
        <f>IF($C108="PC (13:0/13:0)",('Données brutes POS (Area)'!AM108/('Données brutes POS (Area)'!AM$88)*50),IF($C108="PE (12:0/12:0)",('Données brutes POS (Area)'!AM83/('Données brutes POS (Area)'!AM$82)*55)))</f>
        <v>95.58778815893848</v>
      </c>
      <c r="AO108" s="50">
        <f>IF($C108="PC (13:0/13:0)",('Données brutes POS (Area)'!AN108/('Données brutes POS (Area)'!AN$88)*50),IF($C108="PE (12:0/12:0)",('Données brutes POS (Area)'!AN83/('Données brutes POS (Area)'!AN$82)*55)))</f>
        <v>152.81968210519005</v>
      </c>
      <c r="AP108" s="50">
        <f>IF($C108="PC (13:0/13:0)",('Données brutes POS (Area)'!AO108/('Données brutes POS (Area)'!AO$88)*50),IF($C108="PE (12:0/12:0)",('Données brutes POS (Area)'!AO83/('Données brutes POS (Area)'!AO$82)*55)))</f>
        <v>400.83473904495338</v>
      </c>
      <c r="AQ108" s="50">
        <f>IF($C108="PC (13:0/13:0)",('Données brutes POS (Area)'!AP108/('Données brutes POS (Area)'!AP$88)*50),IF($C108="PE (12:0/12:0)",('Données brutes POS (Area)'!AP83/('Données brutes POS (Area)'!AP$82)*55)))</f>
        <v>237.30375794135975</v>
      </c>
      <c r="AR108" s="50">
        <f>IF($C108="PC (13:0/13:0)",('Données brutes POS (Area)'!AQ108/('Données brutes POS (Area)'!AQ$88)*50),IF($C108="PE (12:0/12:0)",('Données brutes POS (Area)'!AQ83/('Données brutes POS (Area)'!AQ$82)*55)))</f>
        <v>460.27708850333181</v>
      </c>
      <c r="AS108" s="50">
        <f>IF($C108="PC (13:0/13:0)",('Données brutes POS (Area)'!AR108/('Données brutes POS (Area)'!AR$88)*50),IF($C108="PE (12:0/12:0)",('Données brutes POS (Area)'!AR83/('Données brutes POS (Area)'!AR$82)*55)))</f>
        <v>413.27260572914224</v>
      </c>
      <c r="AT108" s="50">
        <f>IF($C108="PC (13:0/13:0)",('Données brutes POS (Area)'!AS108/('Données brutes POS (Area)'!AS$88)*50),IF($C108="PE (12:0/12:0)",('Données brutes POS (Area)'!AS83/('Données brutes POS (Area)'!AS$82)*55)))</f>
        <v>199.05506835544827</v>
      </c>
      <c r="AU108" s="50">
        <f>IF($C108="PC (13:0/13:0)",('Données brutes POS (Area)'!AT108/('Données brutes POS (Area)'!AT$88)*50),IF($C108="PE (12:0/12:0)",('Données brutes POS (Area)'!AT83/('Données brutes POS (Area)'!AT$82)*55)))</f>
        <v>163.97696428501979</v>
      </c>
      <c r="AV108" s="50">
        <f>IF($C108="PC (13:0/13:0)",('Données brutes POS (Area)'!AU108/('Données brutes POS (Area)'!AU$88)*50),IF($C108="PE (12:0/12:0)",('Données brutes POS (Area)'!AU83/('Données brutes POS (Area)'!AU$82)*55)))</f>
        <v>202.254867166081</v>
      </c>
      <c r="AW108" s="50">
        <f>IF($C108="PC (13:0/13:0)",('Données brutes POS (Area)'!AV108/('Données brutes POS (Area)'!AV$88)*50),IF($C108="PE (12:0/12:0)",('Données brutes POS (Area)'!AV83/('Données brutes POS (Area)'!AV$82)*55)))</f>
        <v>144.60165196124285</v>
      </c>
      <c r="AX108" s="50">
        <f>IF($C108="PC (13:0/13:0)",('Données brutes POS (Area)'!AW108/('Données brutes POS (Area)'!AW$88)*50),IF($C108="PE (12:0/12:0)",('Données brutes POS (Area)'!AW83/('Données brutes POS (Area)'!AW$82)*55)))</f>
        <v>61.400104017654414</v>
      </c>
      <c r="AY108" s="50">
        <f>IF($C108="PC (13:0/13:0)",('Données brutes POS (Area)'!AX108/('Données brutes POS (Area)'!AX$88)*50),IF($C108="PE (12:0/12:0)",('Données brutes POS (Area)'!AX83/('Données brutes POS (Area)'!AX$82)*55)))</f>
        <v>82.505086763672608</v>
      </c>
      <c r="AZ108" s="50">
        <f>IF($C108="PC (13:0/13:0)",('Données brutes POS (Area)'!AY108/('Données brutes POS (Area)'!AY$88)*50),IF($C108="PE (12:0/12:0)",('Données brutes POS (Area)'!AY83/('Données brutes POS (Area)'!AY$82)*55)))</f>
        <v>216.67746445826737</v>
      </c>
      <c r="BA108" s="50">
        <f>IF($C108="PC (13:0/13:0)",('Données brutes POS (Area)'!AZ108/('Données brutes POS (Area)'!AZ$88)*50),IF($C108="PE (12:0/12:0)",('Données brutes POS (Area)'!AZ83/('Données brutes POS (Area)'!AZ$82)*55)))</f>
        <v>168.00530325131598</v>
      </c>
      <c r="BB108" s="50">
        <f>IF($C108="PC (13:0/13:0)",('Données brutes POS (Area)'!BA108/('Données brutes POS (Area)'!BA$88)*50),IF($C108="PE (12:0/12:0)",('Données brutes POS (Area)'!BA83/('Données brutes POS (Area)'!BA$82)*55)))</f>
        <v>313.49391131377888</v>
      </c>
      <c r="BC108" s="50">
        <f>IF($C108="PC (13:0/13:0)",('Données brutes POS (Area)'!BB108/('Données brutes POS (Area)'!BB$88)*50),IF($C108="PE (12:0/12:0)",('Données brutes POS (Area)'!BB83/('Données brutes POS (Area)'!BB$82)*55)))</f>
        <v>207.42900911138432</v>
      </c>
      <c r="BD108" s="50">
        <f>IF($C108="PC (13:0/13:0)",('Données brutes POS (Area)'!BC108/('Données brutes POS (Area)'!BC$88)*50),IF($C108="PE (12:0/12:0)",('Données brutes POS (Area)'!BC83/('Données brutes POS (Area)'!BC$82)*55)))</f>
        <v>254.98748192810311</v>
      </c>
      <c r="BE108" s="50">
        <f>IF($C108="PC (13:0/13:0)",('Données brutes POS (Area)'!BD108/('Données brutes POS (Area)'!BD$88)*50),IF($C108="PE (12:0/12:0)",('Données brutes POS (Area)'!BD83/('Données brutes POS (Area)'!BD$82)*55)))</f>
        <v>105.26885567807453</v>
      </c>
      <c r="BF108" s="50">
        <f>IF($C108="PC (13:0/13:0)",('Données brutes POS (Area)'!BE108/('Données brutes POS (Area)'!BE$88)*50),IF($C108="PE (12:0/12:0)",('Données brutes POS (Area)'!BE83/('Données brutes POS (Area)'!BE$82)*55)))</f>
        <v>57.851628633364548</v>
      </c>
      <c r="BG108" s="50">
        <f>IF($C108="PC (13:0/13:0)",('Données brutes POS (Area)'!BF108/('Données brutes POS (Area)'!BF$88)*50),IF($C108="PE (12:0/12:0)",('Données brutes POS (Area)'!BF83/('Données brutes POS (Area)'!BF$82)*55)))</f>
        <v>43.407338384255375</v>
      </c>
      <c r="BH108" s="50">
        <f>IF($C108="PC (13:0/13:0)",('Données brutes POS (Area)'!BG108/('Données brutes POS (Area)'!BG$88)*50),IF($C108="PE (12:0/12:0)",('Données brutes POS (Area)'!BG83/('Données brutes POS (Area)'!BG$82)*55)))</f>
        <v>117.77739400015899</v>
      </c>
      <c r="BI108" s="50">
        <f>IF($C108="PC (13:0/13:0)",('Données brutes POS (Area)'!BH108/('Données brutes POS (Area)'!BH$88)*50),IF($C108="PE (12:0/12:0)",('Données brutes POS (Area)'!BH83/('Données brutes POS (Area)'!BH$82)*55)))</f>
        <v>166.96894543935514</v>
      </c>
      <c r="BJ108" s="50">
        <f>IF($C108="PC (13:0/13:0)",('Données brutes POS (Area)'!BI108/('Données brutes POS (Area)'!BI$88)*50),IF($C108="PE (12:0/12:0)",('Données brutes POS (Area)'!BI83/('Données brutes POS (Area)'!BI$82)*55)))</f>
        <v>153.75984663011664</v>
      </c>
      <c r="BK108" s="50">
        <f>IF($C108="PC (13:0/13:0)",('Données brutes POS (Area)'!BJ108/('Données brutes POS (Area)'!BJ$88)*50),IF($C108="PE (12:0/12:0)",('Données brutes POS (Area)'!BJ83/('Données brutes POS (Area)'!BJ$82)*55)))</f>
        <v>142.59676509664612</v>
      </c>
      <c r="BL108" s="50">
        <f>IF($C108="PC (13:0/13:0)",('Données brutes POS (Area)'!BK108/('Données brutes POS (Area)'!BK$88)*50),IF($C108="PE (12:0/12:0)",('Données brutes POS (Area)'!BK83/('Données brutes POS (Area)'!BK$82)*55)))</f>
        <v>238.97489310140054</v>
      </c>
      <c r="BM108" s="50">
        <f>IF($C108="PC (13:0/13:0)",('Données brutes POS (Area)'!BL108/('Données brutes POS (Area)'!BL$88)*50),IF($C108="PE (12:0/12:0)",('Données brutes POS (Area)'!BL83/('Données brutes POS (Area)'!BL$82)*55)))</f>
        <v>58.520501167122859</v>
      </c>
      <c r="BN108" s="50">
        <f>IF($C108="PC (13:0/13:0)",('Données brutes POS (Area)'!BM108/('Données brutes POS (Area)'!BM$88)*50),IF($C108="PE (12:0/12:0)",('Données brutes POS (Area)'!BM83/('Données brutes POS (Area)'!BM$82)*55)))</f>
        <v>211.19547175954563</v>
      </c>
      <c r="BO108" s="50">
        <f>IF($C108="PC (13:0/13:0)",('Données brutes POS (Area)'!BN108/('Données brutes POS (Area)'!BN$88)*50),IF($C108="PE (12:0/12:0)",('Données brutes POS (Area)'!BN83/('Données brutes POS (Area)'!BN$82)*55)))</f>
        <v>237.12243351440492</v>
      </c>
      <c r="BP108" s="50">
        <f>IF($C108="PC (13:0/13:0)",('Données brutes POS (Area)'!BO108/('Données brutes POS (Area)'!BO$88)*50),IF($C108="PE (12:0/12:0)",('Données brutes POS (Area)'!BO83/('Données brutes POS (Area)'!BO$82)*55)))</f>
        <v>118.67339623280913</v>
      </c>
      <c r="BQ108" s="50">
        <f>IF($C108="PC (13:0/13:0)",('Données brutes POS (Area)'!BP108/('Données brutes POS (Area)'!BP$88)*50),IF($C108="PE (12:0/12:0)",('Données brutes POS (Area)'!BP83/('Données brutes POS (Area)'!BP$82)*55)))</f>
        <v>101.54950694340403</v>
      </c>
    </row>
    <row r="109" spans="1:69" x14ac:dyDescent="0.25">
      <c r="A109" s="9" t="s">
        <v>52</v>
      </c>
      <c r="B109" s="9" t="s">
        <v>194</v>
      </c>
      <c r="C109" s="9" t="s">
        <v>51</v>
      </c>
      <c r="D109" s="47">
        <f>IF($C109="PC (13:0/13:0)",('Données brutes POS (Area)'!C109/('Données brutes POS (Area)'!C$88)*50),IF($C109="PE (12:0/12:0)",('Données brutes POS (Area)'!C84/('Données brutes POS (Area)'!C$82)*55)))</f>
        <v>1.6306499351540438</v>
      </c>
      <c r="E109" s="47">
        <f>IF($C109="PC (13:0/13:0)",('Données brutes POS (Area)'!D109/('Données brutes POS (Area)'!D$88)*50),IF($C109="PE (12:0/12:0)",('Données brutes POS (Area)'!D84/('Données brutes POS (Area)'!D$82)*55)))</f>
        <v>1.4967283510411575</v>
      </c>
      <c r="F109" s="47">
        <f>IF($C109="PC (13:0/13:0)",('Données brutes POS (Area)'!E109/('Données brutes POS (Area)'!E$88)*50),IF($C109="PE (12:0/12:0)",('Données brutes POS (Area)'!E84/('Données brutes POS (Area)'!E$82)*55)))</f>
        <v>2.3597300027945569</v>
      </c>
      <c r="G109" s="47">
        <f>IF($C109="PC (13:0/13:0)",('Données brutes POS (Area)'!F109/('Données brutes POS (Area)'!F$88)*50),IF($C109="PE (12:0/12:0)",('Données brutes POS (Area)'!F84/('Données brutes POS (Area)'!F$82)*55)))</f>
        <v>1.4337594188717395</v>
      </c>
      <c r="H109" s="47">
        <f>IF($C109="PC (13:0/13:0)",('Données brutes POS (Area)'!G109/('Données brutes POS (Area)'!G$88)*50),IF($C109="PE (12:0/12:0)",('Données brutes POS (Area)'!G84/('Données brutes POS (Area)'!G$82)*55)))</f>
        <v>1.7615706806832321</v>
      </c>
      <c r="I109" s="47">
        <f>IF($C109="PC (13:0/13:0)",('Données brutes POS (Area)'!H109/('Données brutes POS (Area)'!H$88)*50),IF($C109="PE (12:0/12:0)",('Données brutes POS (Area)'!H84/('Données brutes POS (Area)'!H$82)*55)))</f>
        <v>2.4474998063556721</v>
      </c>
      <c r="J109" s="47">
        <f>IF($C109="PC (13:0/13:0)",('Données brutes POS (Area)'!I109/('Données brutes POS (Area)'!I$88)*50),IF($C109="PE (12:0/12:0)",('Données brutes POS (Area)'!I84/('Données brutes POS (Area)'!I$82)*55)))</f>
        <v>1.7037166076124919</v>
      </c>
      <c r="K109" s="47">
        <f>IF($C109="PC (13:0/13:0)",('Données brutes POS (Area)'!J109/('Données brutes POS (Area)'!J$88)*50),IF($C109="PE (12:0/12:0)",('Données brutes POS (Area)'!J84/('Données brutes POS (Area)'!J$82)*55)))</f>
        <v>1.9278275868101584</v>
      </c>
      <c r="L109" s="47">
        <f>IF($C109="PC (13:0/13:0)",('Données brutes POS (Area)'!K109/('Données brutes POS (Area)'!K$88)*50),IF($C109="PE (12:0/12:0)",('Données brutes POS (Area)'!K84/('Données brutes POS (Area)'!K$82)*55)))</f>
        <v>1.5169534692708244</v>
      </c>
      <c r="M109" s="47">
        <f>IF($C109="PC (13:0/13:0)",('Données brutes POS (Area)'!L109/('Données brutes POS (Area)'!L$88)*50),IF($C109="PE (12:0/12:0)",('Données brutes POS (Area)'!L84/('Données brutes POS (Area)'!L$82)*55)))</f>
        <v>1.2454440236149902</v>
      </c>
      <c r="N109" s="47">
        <f>IF($C109="PC (13:0/13:0)",('Données brutes POS (Area)'!M109/('Données brutes POS (Area)'!M$88)*50),IF($C109="PE (12:0/12:0)",('Données brutes POS (Area)'!M84/('Données brutes POS (Area)'!M$82)*55)))</f>
        <v>0.91466499528165912</v>
      </c>
      <c r="O109" s="47">
        <f>IF($C109="PC (13:0/13:0)",('Données brutes POS (Area)'!N109/('Données brutes POS (Area)'!N$88)*50),IF($C109="PE (12:0/12:0)",('Données brutes POS (Area)'!N84/('Données brutes POS (Area)'!N$82)*55)))</f>
        <v>1.6550013215935002</v>
      </c>
      <c r="P109" s="47">
        <f>IF($C109="PC (13:0/13:0)",('Données brutes POS (Area)'!O109/('Données brutes POS (Area)'!O$88)*50),IF($C109="PE (12:0/12:0)",('Données brutes POS (Area)'!O84/('Données brutes POS (Area)'!O$82)*55)))</f>
        <v>2.376054487228513</v>
      </c>
      <c r="Q109" s="47">
        <f>IF($C109="PC (13:0/13:0)",('Données brutes POS (Area)'!P109/('Données brutes POS (Area)'!P$88)*50),IF($C109="PE (12:0/12:0)",('Données brutes POS (Area)'!P84/('Données brutes POS (Area)'!P$82)*55)))</f>
        <v>1.1081545509832473</v>
      </c>
      <c r="R109" s="47">
        <f>IF($C109="PC (13:0/13:0)",('Données brutes POS (Area)'!Q109/('Données brutes POS (Area)'!Q$88)*50),IF($C109="PE (12:0/12:0)",('Données brutes POS (Area)'!Q84/('Données brutes POS (Area)'!Q$82)*55)))</f>
        <v>1.9794929708516393</v>
      </c>
      <c r="S109" s="47">
        <f>IF($C109="PC (13:0/13:0)",('Données brutes POS (Area)'!R109/('Données brutes POS (Area)'!R$88)*50),IF($C109="PE (12:0/12:0)",('Données brutes POS (Area)'!R84/('Données brutes POS (Area)'!R$82)*55)))</f>
        <v>1.7177871446017692</v>
      </c>
      <c r="T109" s="47">
        <f>IF($C109="PC (13:0/13:0)",('Données brutes POS (Area)'!S109/('Données brutes POS (Area)'!S$88)*50),IF($C109="PE (12:0/12:0)",('Données brutes POS (Area)'!S84/('Données brutes POS (Area)'!S$82)*55)))</f>
        <v>0.68822439827981807</v>
      </c>
      <c r="U109" s="47">
        <f>IF($C109="PC (13:0/13:0)",('Données brutes POS (Area)'!T109/('Données brutes POS (Area)'!T$88)*50),IF($C109="PE (12:0/12:0)",('Données brutes POS (Area)'!T84/('Données brutes POS (Area)'!T$82)*55)))</f>
        <v>1.60305744660982</v>
      </c>
      <c r="V109" s="47">
        <f>IF($C109="PC (13:0/13:0)",('Données brutes POS (Area)'!U109/('Données brutes POS (Area)'!U$88)*50),IF($C109="PE (12:0/12:0)",('Données brutes POS (Area)'!U84/('Données brutes POS (Area)'!U$82)*55)))</f>
        <v>2.7511023170824007</v>
      </c>
      <c r="W109" s="47">
        <f>IF($C109="PC (13:0/13:0)",('Données brutes POS (Area)'!V109/('Données brutes POS (Area)'!V$88)*50),IF($C109="PE (12:0/12:0)",('Données brutes POS (Area)'!V84/('Données brutes POS (Area)'!V$82)*55)))</f>
        <v>1.3157954040910085</v>
      </c>
      <c r="X109" s="47">
        <f>IF($C109="PC (13:0/13:0)",('Données brutes POS (Area)'!W109/('Données brutes POS (Area)'!W$88)*50),IF($C109="PE (12:0/12:0)",('Données brutes POS (Area)'!W84/('Données brutes POS (Area)'!W$82)*55)))</f>
        <v>1.8637284859104823</v>
      </c>
      <c r="Y109" s="47">
        <f>IF($C109="PC (13:0/13:0)",('Données brutes POS (Area)'!X109/('Données brutes POS (Area)'!X$88)*50),IF($C109="PE (12:0/12:0)",('Données brutes POS (Area)'!X84/('Données brutes POS (Area)'!X$82)*55)))</f>
        <v>1.0599182028910143</v>
      </c>
      <c r="Z109" s="47">
        <f>IF($C109="PC (13:0/13:0)",('Données brutes POS (Area)'!Y109/('Données brutes POS (Area)'!Y$88)*50),IF($C109="PE (12:0/12:0)",('Données brutes POS (Area)'!Y84/('Données brutes POS (Area)'!Y$82)*55)))</f>
        <v>1.7350373312398213</v>
      </c>
      <c r="AA109" s="47">
        <f>IF($C109="PC (13:0/13:0)",('Données brutes POS (Area)'!Z109/('Données brutes POS (Area)'!Z$88)*50),IF($C109="PE (12:0/12:0)",('Données brutes POS (Area)'!Z84/('Données brutes POS (Area)'!Z$82)*55)))</f>
        <v>1.1689390902896184</v>
      </c>
      <c r="AB109" s="47">
        <f>IF($C109="PC (13:0/13:0)",('Données brutes POS (Area)'!AA109/('Données brutes POS (Area)'!AA$88)*50),IF($C109="PE (12:0/12:0)",('Données brutes POS (Area)'!AA84/('Données brutes POS (Area)'!AA$82)*55)))</f>
        <v>1.1628952269478707</v>
      </c>
      <c r="AC109" s="47">
        <f>IF($C109="PC (13:0/13:0)",('Données brutes POS (Area)'!AB109/('Données brutes POS (Area)'!AB$88)*50),IF($C109="PE (12:0/12:0)",('Données brutes POS (Area)'!AB84/('Données brutes POS (Area)'!AB$82)*55)))</f>
        <v>2.8180318602902439</v>
      </c>
      <c r="AD109" s="47">
        <f>IF($C109="PC (13:0/13:0)",('Données brutes POS (Area)'!AC109/('Données brutes POS (Area)'!AC$88)*50),IF($C109="PE (12:0/12:0)",('Données brutes POS (Area)'!AC84/('Données brutes POS (Area)'!AC$82)*55)))</f>
        <v>1.9074003473903849</v>
      </c>
      <c r="AE109" s="47">
        <f>IF($C109="PC (13:0/13:0)",('Données brutes POS (Area)'!AD109/('Données brutes POS (Area)'!AD$88)*50),IF($C109="PE (12:0/12:0)",('Données brutes POS (Area)'!AD84/('Données brutes POS (Area)'!AD$82)*55)))</f>
        <v>2.2002815641791145</v>
      </c>
      <c r="AF109" s="47">
        <f>IF($C109="PC (13:0/13:0)",('Données brutes POS (Area)'!AE109/('Données brutes POS (Area)'!AE$88)*50),IF($C109="PE (12:0/12:0)",('Données brutes POS (Area)'!AE84/('Données brutes POS (Area)'!AE$82)*55)))</f>
        <v>3.4719411159849138</v>
      </c>
      <c r="AG109" s="47">
        <f>IF($C109="PC (13:0/13:0)",('Données brutes POS (Area)'!AF109/('Données brutes POS (Area)'!AF$88)*50),IF($C109="PE (12:0/12:0)",('Données brutes POS (Area)'!AF84/('Données brutes POS (Area)'!AF$82)*55)))</f>
        <v>1.3026031906320092</v>
      </c>
      <c r="AH109" s="47">
        <f>IF($C109="PC (13:0/13:0)",('Données brutes POS (Area)'!AG109/('Données brutes POS (Area)'!AG$88)*50),IF($C109="PE (12:0/12:0)",('Données brutes POS (Area)'!AG84/('Données brutes POS (Area)'!AG$82)*55)))</f>
        <v>1.4304236960628158</v>
      </c>
      <c r="AI109" s="47">
        <f>IF($C109="PC (13:0/13:0)",('Données brutes POS (Area)'!AH109/('Données brutes POS (Area)'!AH$88)*50),IF($C109="PE (12:0/12:0)",('Données brutes POS (Area)'!AH84/('Données brutes POS (Area)'!AH$82)*55)))</f>
        <v>2.8264632717899296</v>
      </c>
      <c r="AJ109" s="47">
        <f>IF($C109="PC (13:0/13:0)",('Données brutes POS (Area)'!AI109/('Données brutes POS (Area)'!AI$88)*50),IF($C109="PE (12:0/12:0)",('Données brutes POS (Area)'!AI84/('Données brutes POS (Area)'!AI$82)*55)))</f>
        <v>2.1252271455006952</v>
      </c>
      <c r="AK109" s="47">
        <f>IF($C109="PC (13:0/13:0)",('Données brutes POS (Area)'!AJ109/('Données brutes POS (Area)'!AJ$88)*50),IF($C109="PE (12:0/12:0)",('Données brutes POS (Area)'!AJ84/('Données brutes POS (Area)'!AJ$82)*55)))</f>
        <v>1.0539454512778983</v>
      </c>
      <c r="AL109" s="47">
        <f>IF($C109="PC (13:0/13:0)",('Données brutes POS (Area)'!AK109/('Données brutes POS (Area)'!AK$88)*50),IF($C109="PE (12:0/12:0)",('Données brutes POS (Area)'!AK84/('Données brutes POS (Area)'!AK$82)*55)))</f>
        <v>0.86373734190906792</v>
      </c>
      <c r="AM109" s="47">
        <f>IF($C109="PC (13:0/13:0)",('Données brutes POS (Area)'!AL109/('Données brutes POS (Area)'!AL$88)*50),IF($C109="PE (12:0/12:0)",('Données brutes POS (Area)'!AL84/('Données brutes POS (Area)'!AL$82)*55)))</f>
        <v>3.8937060211545647</v>
      </c>
      <c r="AN109" s="47">
        <f>IF($C109="PC (13:0/13:0)",('Données brutes POS (Area)'!AM109/('Données brutes POS (Area)'!AM$88)*50),IF($C109="PE (12:0/12:0)",('Données brutes POS (Area)'!AM84/('Données brutes POS (Area)'!AM$82)*55)))</f>
        <v>1.5551163948432227</v>
      </c>
      <c r="AO109" s="47">
        <f>IF($C109="PC (13:0/13:0)",('Données brutes POS (Area)'!AN109/('Données brutes POS (Area)'!AN$88)*50),IF($C109="PE (12:0/12:0)",('Données brutes POS (Area)'!AN84/('Données brutes POS (Area)'!AN$82)*55)))</f>
        <v>2.0206794929628638</v>
      </c>
      <c r="AP109" s="47">
        <f>IF($C109="PC (13:0/13:0)",('Données brutes POS (Area)'!AO109/('Données brutes POS (Area)'!AO$88)*50),IF($C109="PE (12:0/12:0)",('Données brutes POS (Area)'!AO84/('Données brutes POS (Area)'!AO$82)*55)))</f>
        <v>3.0382876304869111</v>
      </c>
      <c r="AQ109" s="47">
        <f>IF($C109="PC (13:0/13:0)",('Données brutes POS (Area)'!AP109/('Données brutes POS (Area)'!AP$88)*50),IF($C109="PE (12:0/12:0)",('Données brutes POS (Area)'!AP84/('Données brutes POS (Area)'!AP$82)*55)))</f>
        <v>4.09511333413126</v>
      </c>
      <c r="AR109" s="47">
        <f>IF($C109="PC (13:0/13:0)",('Données brutes POS (Area)'!AQ109/('Données brutes POS (Area)'!AQ$88)*50),IF($C109="PE (12:0/12:0)",('Données brutes POS (Area)'!AQ84/('Données brutes POS (Area)'!AQ$82)*55)))</f>
        <v>2.8021078487691962</v>
      </c>
      <c r="AS109" s="47">
        <f>IF($C109="PC (13:0/13:0)",('Données brutes POS (Area)'!AR109/('Données brutes POS (Area)'!AR$88)*50),IF($C109="PE (12:0/12:0)",('Données brutes POS (Area)'!AR84/('Données brutes POS (Area)'!AR$82)*55)))</f>
        <v>4.6936137285521724</v>
      </c>
      <c r="AT109" s="47">
        <f>IF($C109="PC (13:0/13:0)",('Données brutes POS (Area)'!AS109/('Données brutes POS (Area)'!AS$88)*50),IF($C109="PE (12:0/12:0)",('Données brutes POS (Area)'!AS84/('Données brutes POS (Area)'!AS$82)*55)))</f>
        <v>2.682875394341464</v>
      </c>
      <c r="AU109" s="47">
        <f>IF($C109="PC (13:0/13:0)",('Données brutes POS (Area)'!AT109/('Données brutes POS (Area)'!AT$88)*50),IF($C109="PE (12:0/12:0)",('Données brutes POS (Area)'!AT84/('Données brutes POS (Area)'!AT$82)*55)))</f>
        <v>2.6213724375557512</v>
      </c>
      <c r="AV109" s="47">
        <f>IF($C109="PC (13:0/13:0)",('Données brutes POS (Area)'!AU109/('Données brutes POS (Area)'!AU$88)*50),IF($C109="PE (12:0/12:0)",('Données brutes POS (Area)'!AU84/('Données brutes POS (Area)'!AU$82)*55)))</f>
        <v>4.0717270282247302</v>
      </c>
      <c r="AW109" s="47">
        <f>IF($C109="PC (13:0/13:0)",('Données brutes POS (Area)'!AV109/('Données brutes POS (Area)'!AV$88)*50),IF($C109="PE (12:0/12:0)",('Données brutes POS (Area)'!AV84/('Données brutes POS (Area)'!AV$82)*55)))</f>
        <v>1.9408074322697768</v>
      </c>
      <c r="AX109" s="47">
        <f>IF($C109="PC (13:0/13:0)",('Données brutes POS (Area)'!AW109/('Données brutes POS (Area)'!AW$88)*50),IF($C109="PE (12:0/12:0)",('Données brutes POS (Area)'!AW84/('Données brutes POS (Area)'!AW$82)*55)))</f>
        <v>1.2323739005850718</v>
      </c>
      <c r="AY109" s="47">
        <f>IF($C109="PC (13:0/13:0)",('Données brutes POS (Area)'!AX109/('Données brutes POS (Area)'!AX$88)*50),IF($C109="PE (12:0/12:0)",('Données brutes POS (Area)'!AX84/('Données brutes POS (Area)'!AX$82)*55)))</f>
        <v>1.4800514378653653</v>
      </c>
      <c r="AZ109" s="47">
        <f>IF($C109="PC (13:0/13:0)",('Données brutes POS (Area)'!AY109/('Données brutes POS (Area)'!AY$88)*50),IF($C109="PE (12:0/12:0)",('Données brutes POS (Area)'!AY84/('Données brutes POS (Area)'!AY$82)*55)))</f>
        <v>2.9458089636662019</v>
      </c>
      <c r="BA109" s="47">
        <f>IF($C109="PC (13:0/13:0)",('Données brutes POS (Area)'!AZ109/('Données brutes POS (Area)'!AZ$88)*50),IF($C109="PE (12:0/12:0)",('Données brutes POS (Area)'!AZ84/('Données brutes POS (Area)'!AZ$82)*55)))</f>
        <v>1.1259203417891679</v>
      </c>
      <c r="BB109" s="47">
        <f>IF($C109="PC (13:0/13:0)",('Données brutes POS (Area)'!BA109/('Données brutes POS (Area)'!BA$88)*50),IF($C109="PE (12:0/12:0)",('Données brutes POS (Area)'!BA84/('Données brutes POS (Area)'!BA$82)*55)))</f>
        <v>3.1085522155316339</v>
      </c>
      <c r="BC109" s="47">
        <f>IF($C109="PC (13:0/13:0)",('Données brutes POS (Area)'!BB109/('Données brutes POS (Area)'!BB$88)*50),IF($C109="PE (12:0/12:0)",('Données brutes POS (Area)'!BB84/('Données brutes POS (Area)'!BB$82)*55)))</f>
        <v>3.9458834227986843</v>
      </c>
      <c r="BD109" s="47">
        <f>IF($C109="PC (13:0/13:0)",('Données brutes POS (Area)'!BC109/('Données brutes POS (Area)'!BC$88)*50),IF($C109="PE (12:0/12:0)",('Données brutes POS (Area)'!BC84/('Données brutes POS (Area)'!BC$82)*55)))</f>
        <v>2.8156111117625673</v>
      </c>
      <c r="BE109" s="47">
        <f>IF($C109="PC (13:0/13:0)",('Données brutes POS (Area)'!BD109/('Données brutes POS (Area)'!BD$88)*50),IF($C109="PE (12:0/12:0)",('Données brutes POS (Area)'!BD84/('Données brutes POS (Area)'!BD$82)*55)))</f>
        <v>1.4363358167075748</v>
      </c>
      <c r="BF109" s="47">
        <f>IF($C109="PC (13:0/13:0)",('Données brutes POS (Area)'!BE109/('Données brutes POS (Area)'!BE$88)*50),IF($C109="PE (12:0/12:0)",('Données brutes POS (Area)'!BE84/('Données brutes POS (Area)'!BE$82)*55)))</f>
        <v>1.0769015401924129</v>
      </c>
      <c r="BG109" s="47">
        <f>IF($C109="PC (13:0/13:0)",('Données brutes POS (Area)'!BF109/('Données brutes POS (Area)'!BF$88)*50),IF($C109="PE (12:0/12:0)",('Données brutes POS (Area)'!BF84/('Données brutes POS (Area)'!BF$82)*55)))</f>
        <v>1.1356112661596889</v>
      </c>
      <c r="BH109" s="47">
        <f>IF($C109="PC (13:0/13:0)",('Données brutes POS (Area)'!BG109/('Données brutes POS (Area)'!BG$88)*50),IF($C109="PE (12:0/12:0)",('Données brutes POS (Area)'!BG84/('Données brutes POS (Area)'!BG$82)*55)))</f>
        <v>1.6567829374038099</v>
      </c>
      <c r="BI109" s="47">
        <f>IF($C109="PC (13:0/13:0)",('Données brutes POS (Area)'!BH109/('Données brutes POS (Area)'!BH$88)*50),IF($C109="PE (12:0/12:0)",('Données brutes POS (Area)'!BH84/('Données brutes POS (Area)'!BH$82)*55)))</f>
        <v>1.4733094137694276</v>
      </c>
      <c r="BJ109" s="47">
        <f>IF($C109="PC (13:0/13:0)",('Données brutes POS (Area)'!BI109/('Données brutes POS (Area)'!BI$88)*50),IF($C109="PE (12:0/12:0)",('Données brutes POS (Area)'!BI84/('Données brutes POS (Area)'!BI$82)*55)))</f>
        <v>1.2333623341732949</v>
      </c>
      <c r="BK109" s="47">
        <f>IF($C109="PC (13:0/13:0)",('Données brutes POS (Area)'!BJ109/('Données brutes POS (Area)'!BJ$88)*50),IF($C109="PE (12:0/12:0)",('Données brutes POS (Area)'!BJ84/('Données brutes POS (Area)'!BJ$82)*55)))</f>
        <v>2.2461515547246522</v>
      </c>
      <c r="BL109" s="47">
        <f>IF($C109="PC (13:0/13:0)",('Données brutes POS (Area)'!BK109/('Données brutes POS (Area)'!BK$88)*50),IF($C109="PE (12:0/12:0)",('Données brutes POS (Area)'!BK84/('Données brutes POS (Area)'!BK$82)*55)))</f>
        <v>3.2708771738809954</v>
      </c>
      <c r="BM109" s="47">
        <f>IF($C109="PC (13:0/13:0)",('Données brutes POS (Area)'!BL109/('Données brutes POS (Area)'!BL$88)*50),IF($C109="PE (12:0/12:0)",('Données brutes POS (Area)'!BL84/('Données brutes POS (Area)'!BL$82)*55)))</f>
        <v>2.0566415378061675</v>
      </c>
      <c r="BN109" s="47">
        <f>IF($C109="PC (13:0/13:0)",('Données brutes POS (Area)'!BM109/('Données brutes POS (Area)'!BM$88)*50),IF($C109="PE (12:0/12:0)",('Données brutes POS (Area)'!BM84/('Données brutes POS (Area)'!BM$82)*55)))</f>
        <v>3.7817613681447577</v>
      </c>
      <c r="BO109" s="47">
        <f>IF($C109="PC (13:0/13:0)",('Données brutes POS (Area)'!BN109/('Données brutes POS (Area)'!BN$88)*50),IF($C109="PE (12:0/12:0)",('Données brutes POS (Area)'!BN84/('Données brutes POS (Area)'!BN$82)*55)))</f>
        <v>2.5321815662408707</v>
      </c>
      <c r="BP109" s="47">
        <f>IF($C109="PC (13:0/13:0)",('Données brutes POS (Area)'!BO109/('Données brutes POS (Area)'!BO$88)*50),IF($C109="PE (12:0/12:0)",('Données brutes POS (Area)'!BO84/('Données brutes POS (Area)'!BO$82)*55)))</f>
        <v>1.2858531554544412</v>
      </c>
      <c r="BQ109" s="47">
        <f>IF($C109="PC (13:0/13:0)",('Données brutes POS (Area)'!BP109/('Données brutes POS (Area)'!BP$88)*50),IF($C109="PE (12:0/12:0)",('Données brutes POS (Area)'!BP84/('Données brutes POS (Area)'!BP$82)*55)))</f>
        <v>1.1025643612784528</v>
      </c>
    </row>
    <row r="110" spans="1:69" x14ac:dyDescent="0.25">
      <c r="A110" s="16" t="s">
        <v>52</v>
      </c>
      <c r="B110" s="16" t="s">
        <v>195</v>
      </c>
      <c r="C110" s="16" t="s">
        <v>51</v>
      </c>
      <c r="D110" s="50">
        <f>IF($C110="PC (13:0/13:0)",('Données brutes POS (Area)'!C110/('Données brutes POS (Area)'!C$88)*50),IF($C110="PE (12:0/12:0)",('Données brutes POS (Area)'!C85/('Données brutes POS (Area)'!C$82)*55)))</f>
        <v>0.98103532654528669</v>
      </c>
      <c r="E110" s="50">
        <f>IF($C110="PC (13:0/13:0)",('Données brutes POS (Area)'!D110/('Données brutes POS (Area)'!D$88)*50),IF($C110="PE (12:0/12:0)",('Données brutes POS (Area)'!D85/('Données brutes POS (Area)'!D$82)*55)))</f>
        <v>0.93293737948977606</v>
      </c>
      <c r="F110" s="50">
        <f>IF($C110="PC (13:0/13:0)",('Données brutes POS (Area)'!E110/('Données brutes POS (Area)'!E$88)*50),IF($C110="PE (12:0/12:0)",('Données brutes POS (Area)'!E85/('Données brutes POS (Area)'!E$82)*55)))</f>
        <v>1.4235353296502504</v>
      </c>
      <c r="G110" s="50">
        <f>IF($C110="PC (13:0/13:0)",('Données brutes POS (Area)'!F110/('Données brutes POS (Area)'!F$88)*50),IF($C110="PE (12:0/12:0)",('Données brutes POS (Area)'!F85/('Données brutes POS (Area)'!F$82)*55)))</f>
        <v>1.1122571147194782</v>
      </c>
      <c r="H110" s="50">
        <f>IF($C110="PC (13:0/13:0)",('Données brutes POS (Area)'!G110/('Données brutes POS (Area)'!G$88)*50),IF($C110="PE (12:0/12:0)",('Données brutes POS (Area)'!G85/('Données brutes POS (Area)'!G$82)*55)))</f>
        <v>1.4904981640636044</v>
      </c>
      <c r="I110" s="50">
        <f>IF($C110="PC (13:0/13:0)",('Données brutes POS (Area)'!H110/('Données brutes POS (Area)'!H$88)*50),IF($C110="PE (12:0/12:0)",('Données brutes POS (Area)'!H85/('Données brutes POS (Area)'!H$82)*55)))</f>
        <v>1.1862756943616528</v>
      </c>
      <c r="J110" s="50">
        <f>IF($C110="PC (13:0/13:0)",('Données brutes POS (Area)'!I110/('Données brutes POS (Area)'!I$88)*50),IF($C110="PE (12:0/12:0)",('Données brutes POS (Area)'!I85/('Données brutes POS (Area)'!I$82)*55)))</f>
        <v>0.93621040387042098</v>
      </c>
      <c r="K110" s="50">
        <f>IF($C110="PC (13:0/13:0)",('Données brutes POS (Area)'!J110/('Données brutes POS (Area)'!J$88)*50),IF($C110="PE (12:0/12:0)",('Données brutes POS (Area)'!J85/('Données brutes POS (Area)'!J$82)*55)))</f>
        <v>3.1756632790296067</v>
      </c>
      <c r="L110" s="50">
        <f>IF($C110="PC (13:0/13:0)",('Données brutes POS (Area)'!K110/('Données brutes POS (Area)'!K$88)*50),IF($C110="PE (12:0/12:0)",('Données brutes POS (Area)'!K85/('Données brutes POS (Area)'!K$82)*55)))</f>
        <v>0.58302294936015853</v>
      </c>
      <c r="M110" s="50">
        <f>IF($C110="PC (13:0/13:0)",('Données brutes POS (Area)'!L110/('Données brutes POS (Area)'!L$88)*50),IF($C110="PE (12:0/12:0)",('Données brutes POS (Area)'!L85/('Données brutes POS (Area)'!L$82)*55)))</f>
        <v>1.0275815008714331</v>
      </c>
      <c r="N110" s="50">
        <f>IF($C110="PC (13:0/13:0)",('Données brutes POS (Area)'!M110/('Données brutes POS (Area)'!M$88)*50),IF($C110="PE (12:0/12:0)",('Données brutes POS (Area)'!M85/('Données brutes POS (Area)'!M$82)*55)))</f>
        <v>1.4909713396993034</v>
      </c>
      <c r="O110" s="50">
        <f>IF($C110="PC (13:0/13:0)",('Données brutes POS (Area)'!N110/('Données brutes POS (Area)'!N$88)*50),IF($C110="PE (12:0/12:0)",('Données brutes POS (Area)'!N85/('Données brutes POS (Area)'!N$82)*55)))</f>
        <v>1.3900122763511868</v>
      </c>
      <c r="P110" s="50">
        <f>IF($C110="PC (13:0/13:0)",('Données brutes POS (Area)'!O110/('Données brutes POS (Area)'!O$88)*50),IF($C110="PE (12:0/12:0)",('Données brutes POS (Area)'!O85/('Données brutes POS (Area)'!O$82)*55)))</f>
        <v>1.1217074259428959</v>
      </c>
      <c r="Q110" s="50">
        <f>IF($C110="PC (13:0/13:0)",('Données brutes POS (Area)'!P110/('Données brutes POS (Area)'!P$88)*50),IF($C110="PE (12:0/12:0)",('Données brutes POS (Area)'!P85/('Données brutes POS (Area)'!P$82)*55)))</f>
        <v>0.69179847733943445</v>
      </c>
      <c r="R110" s="50">
        <f>IF($C110="PC (13:0/13:0)",('Données brutes POS (Area)'!Q110/('Données brutes POS (Area)'!Q$88)*50),IF($C110="PE (12:0/12:0)",('Données brutes POS (Area)'!Q85/('Données brutes POS (Area)'!Q$82)*55)))</f>
        <v>0.78420483267237706</v>
      </c>
      <c r="S110" s="50">
        <f>IF($C110="PC (13:0/13:0)",('Données brutes POS (Area)'!R110/('Données brutes POS (Area)'!R$88)*50),IF($C110="PE (12:0/12:0)",('Données brutes POS (Area)'!R85/('Données brutes POS (Area)'!R$82)*55)))</f>
        <v>0.9531809778169158</v>
      </c>
      <c r="T110" s="50">
        <f>IF($C110="PC (13:0/13:0)",('Données brutes POS (Area)'!S110/('Données brutes POS (Area)'!S$88)*50),IF($C110="PE (12:0/12:0)",('Données brutes POS (Area)'!S85/('Données brutes POS (Area)'!S$82)*55)))</f>
        <v>0.52819578057623784</v>
      </c>
      <c r="U110" s="50">
        <f>IF($C110="PC (13:0/13:0)",('Données brutes POS (Area)'!T110/('Données brutes POS (Area)'!T$88)*50),IF($C110="PE (12:0/12:0)",('Données brutes POS (Area)'!T85/('Données brutes POS (Area)'!T$82)*55)))</f>
        <v>0.76312781567620014</v>
      </c>
      <c r="V110" s="50">
        <f>IF($C110="PC (13:0/13:0)",('Données brutes POS (Area)'!U110/('Données brutes POS (Area)'!U$88)*50),IF($C110="PE (12:0/12:0)",('Données brutes POS (Area)'!U85/('Données brutes POS (Area)'!U$82)*55)))</f>
        <v>3.6646660972172667</v>
      </c>
      <c r="W110" s="50">
        <f>IF($C110="PC (13:0/13:0)",('Données brutes POS (Area)'!V110/('Données brutes POS (Area)'!V$88)*50),IF($C110="PE (12:0/12:0)",('Données brutes POS (Area)'!V85/('Données brutes POS (Area)'!V$82)*55)))</f>
        <v>1.4014530137996386</v>
      </c>
      <c r="X110" s="50">
        <f>IF($C110="PC (13:0/13:0)",('Données brutes POS (Area)'!W110/('Données brutes POS (Area)'!W$88)*50),IF($C110="PE (12:0/12:0)",('Données brutes POS (Area)'!W85/('Données brutes POS (Area)'!W$82)*55)))</f>
        <v>2.0644766421395193</v>
      </c>
      <c r="Y110" s="50">
        <f>IF($C110="PC (13:0/13:0)",('Données brutes POS (Area)'!X110/('Données brutes POS (Area)'!X$88)*50),IF($C110="PE (12:0/12:0)",('Données brutes POS (Area)'!X85/('Données brutes POS (Area)'!X$82)*55)))</f>
        <v>0.73658858094860202</v>
      </c>
      <c r="Z110" s="50">
        <f>IF($C110="PC (13:0/13:0)",('Données brutes POS (Area)'!Y110/('Données brutes POS (Area)'!Y$88)*50),IF($C110="PE (12:0/12:0)",('Données brutes POS (Area)'!Y85/('Données brutes POS (Area)'!Y$82)*55)))</f>
        <v>1.3316364300824117</v>
      </c>
      <c r="AA110" s="50">
        <f>IF($C110="PC (13:0/13:0)",('Données brutes POS (Area)'!Z110/('Données brutes POS (Area)'!Z$88)*50),IF($C110="PE (12:0/12:0)",('Données brutes POS (Area)'!Z85/('Données brutes POS (Area)'!Z$82)*55)))</f>
        <v>1.3263917157012761</v>
      </c>
      <c r="AB110" s="50">
        <f>IF($C110="PC (13:0/13:0)",('Données brutes POS (Area)'!AA110/('Données brutes POS (Area)'!AA$88)*50),IF($C110="PE (12:0/12:0)",('Données brutes POS (Area)'!AA85/('Données brutes POS (Area)'!AA$82)*55)))</f>
        <v>1.1761905267081831</v>
      </c>
      <c r="AC110" s="50">
        <f>IF($C110="PC (13:0/13:0)",('Données brutes POS (Area)'!AB110/('Données brutes POS (Area)'!AB$88)*50),IF($C110="PE (12:0/12:0)",('Données brutes POS (Area)'!AB85/('Données brutes POS (Area)'!AB$82)*55)))</f>
        <v>0.84787093759272225</v>
      </c>
      <c r="AD110" s="50">
        <f>IF($C110="PC (13:0/13:0)",('Données brutes POS (Area)'!AC110/('Données brutes POS (Area)'!AC$88)*50),IF($C110="PE (12:0/12:0)",('Données brutes POS (Area)'!AC85/('Données brutes POS (Area)'!AC$82)*55)))</f>
        <v>0.85403713192343833</v>
      </c>
      <c r="AE110" s="50">
        <f>IF($C110="PC (13:0/13:0)",('Données brutes POS (Area)'!AD110/('Données brutes POS (Area)'!AD$88)*50),IF($C110="PE (12:0/12:0)",('Données brutes POS (Area)'!AD85/('Données brutes POS (Area)'!AD$82)*55)))</f>
        <v>2.3914333559172798</v>
      </c>
      <c r="AF110" s="50">
        <f>IF($C110="PC (13:0/13:0)",('Données brutes POS (Area)'!AE110/('Données brutes POS (Area)'!AE$88)*50),IF($C110="PE (12:0/12:0)",('Données brutes POS (Area)'!AE85/('Données brutes POS (Area)'!AE$82)*55)))</f>
        <v>2.4864925723448286</v>
      </c>
      <c r="AG110" s="50">
        <f>IF($C110="PC (13:0/13:0)",('Données brutes POS (Area)'!AF110/('Données brutes POS (Area)'!AF$88)*50),IF($C110="PE (12:0/12:0)",('Données brutes POS (Area)'!AF85/('Données brutes POS (Area)'!AF$82)*55)))</f>
        <v>0.82977230578022887</v>
      </c>
      <c r="AH110" s="50">
        <f>IF($C110="PC (13:0/13:0)",('Données brutes POS (Area)'!AG110/('Données brutes POS (Area)'!AG$88)*50),IF($C110="PE (12:0/12:0)",('Données brutes POS (Area)'!AG85/('Données brutes POS (Area)'!AG$82)*55)))</f>
        <v>1.0370039693288982</v>
      </c>
      <c r="AI110" s="50">
        <f>IF($C110="PC (13:0/13:0)",('Données brutes POS (Area)'!AH110/('Données brutes POS (Area)'!AH$88)*50),IF($C110="PE (12:0/12:0)",('Données brutes POS (Area)'!AH85/('Données brutes POS (Area)'!AH$82)*55)))</f>
        <v>1.9242589132163577</v>
      </c>
      <c r="AJ110" s="50">
        <f>IF($C110="PC (13:0/13:0)",('Données brutes POS (Area)'!AI110/('Données brutes POS (Area)'!AI$88)*50),IF($C110="PE (12:0/12:0)",('Données brutes POS (Area)'!AI85/('Données brutes POS (Area)'!AI$82)*55)))</f>
        <v>1.088395986745351</v>
      </c>
      <c r="AK110" s="50">
        <f>IF($C110="PC (13:0/13:0)",('Données brutes POS (Area)'!AJ110/('Données brutes POS (Area)'!AJ$88)*50),IF($C110="PE (12:0/12:0)",('Données brutes POS (Area)'!AJ85/('Données brutes POS (Area)'!AJ$82)*55)))</f>
        <v>0.81264726203979909</v>
      </c>
      <c r="AL110" s="50">
        <f>IF($C110="PC (13:0/13:0)",('Données brutes POS (Area)'!AK110/('Données brutes POS (Area)'!AK$88)*50),IF($C110="PE (12:0/12:0)",('Données brutes POS (Area)'!AK85/('Données brutes POS (Area)'!AK$82)*55)))</f>
        <v>1.1157099485300919</v>
      </c>
      <c r="AM110" s="50">
        <f>IF($C110="PC (13:0/13:0)",('Données brutes POS (Area)'!AL110/('Données brutes POS (Area)'!AL$88)*50),IF($C110="PE (12:0/12:0)",('Données brutes POS (Area)'!AL85/('Données brutes POS (Area)'!AL$82)*55)))</f>
        <v>1.7901099757253236</v>
      </c>
      <c r="AN110" s="50">
        <f>IF($C110="PC (13:0/13:0)",('Données brutes POS (Area)'!AM110/('Données brutes POS (Area)'!AM$88)*50),IF($C110="PE (12:0/12:0)",('Données brutes POS (Area)'!AM85/('Données brutes POS (Area)'!AM$82)*55)))</f>
        <v>1.3643493053331501</v>
      </c>
      <c r="AO110" s="50">
        <f>IF($C110="PC (13:0/13:0)",('Données brutes POS (Area)'!AN110/('Données brutes POS (Area)'!AN$88)*50),IF($C110="PE (12:0/12:0)",('Données brutes POS (Area)'!AN85/('Données brutes POS (Area)'!AN$82)*55)))</f>
        <v>2.413739196590214</v>
      </c>
      <c r="AP110" s="50">
        <f>IF($C110="PC (13:0/13:0)",('Données brutes POS (Area)'!AO110/('Données brutes POS (Area)'!AO$88)*50),IF($C110="PE (12:0/12:0)",('Données brutes POS (Area)'!AO85/('Données brutes POS (Area)'!AO$82)*55)))</f>
        <v>3.1691967616850949</v>
      </c>
      <c r="AQ110" s="50">
        <f>IF($C110="PC (13:0/13:0)",('Données brutes POS (Area)'!AP110/('Données brutes POS (Area)'!AP$88)*50),IF($C110="PE (12:0/12:0)",('Données brutes POS (Area)'!AP85/('Données brutes POS (Area)'!AP$82)*55)))</f>
        <v>2.6714931354234697</v>
      </c>
      <c r="AR110" s="50">
        <f>IF($C110="PC (13:0/13:0)",('Données brutes POS (Area)'!AQ110/('Données brutes POS (Area)'!AQ$88)*50),IF($C110="PE (12:0/12:0)",('Données brutes POS (Area)'!AQ85/('Données brutes POS (Area)'!AQ$82)*55)))</f>
        <v>3.188034165100869</v>
      </c>
      <c r="AS110" s="50">
        <f>IF($C110="PC (13:0/13:0)",('Données brutes POS (Area)'!AR110/('Données brutes POS (Area)'!AR$88)*50),IF($C110="PE (12:0/12:0)",('Données brutes POS (Area)'!AR85/('Données brutes POS (Area)'!AR$82)*55)))</f>
        <v>7.1335111194075553</v>
      </c>
      <c r="AT110" s="50">
        <f>IF($C110="PC (13:0/13:0)",('Données brutes POS (Area)'!AS110/('Données brutes POS (Area)'!AS$88)*50),IF($C110="PE (12:0/12:0)",('Données brutes POS (Area)'!AS85/('Données brutes POS (Area)'!AS$82)*55)))</f>
        <v>1.1441601297775672</v>
      </c>
      <c r="AU110" s="50">
        <f>IF($C110="PC (13:0/13:0)",('Données brutes POS (Area)'!AT110/('Données brutes POS (Area)'!AT$88)*50),IF($C110="PE (12:0/12:0)",('Données brutes POS (Area)'!AT85/('Données brutes POS (Area)'!AT$82)*55)))</f>
        <v>1.6590972565555102</v>
      </c>
      <c r="AV110" s="50">
        <f>IF($C110="PC (13:0/13:0)",('Données brutes POS (Area)'!AU110/('Données brutes POS (Area)'!AU$88)*50),IF($C110="PE (12:0/12:0)",('Données brutes POS (Area)'!AU85/('Données brutes POS (Area)'!AU$82)*55)))</f>
        <v>3.057869886747965</v>
      </c>
      <c r="AW110" s="50">
        <f>IF($C110="PC (13:0/13:0)",('Données brutes POS (Area)'!AV110/('Données brutes POS (Area)'!AV$88)*50),IF($C110="PE (12:0/12:0)",('Données brutes POS (Area)'!AV85/('Données brutes POS (Area)'!AV$82)*55)))</f>
        <v>2.378431609618715</v>
      </c>
      <c r="AX110" s="50">
        <f>IF($C110="PC (13:0/13:0)",('Données brutes POS (Area)'!AW110/('Données brutes POS (Area)'!AW$88)*50),IF($C110="PE (12:0/12:0)",('Données brutes POS (Area)'!AW85/('Données brutes POS (Area)'!AW$82)*55)))</f>
        <v>0.93627764137219727</v>
      </c>
      <c r="AY110" s="50">
        <f>IF($C110="PC (13:0/13:0)",('Données brutes POS (Area)'!AX110/('Données brutes POS (Area)'!AX$88)*50),IF($C110="PE (12:0/12:0)",('Données brutes POS (Area)'!AX85/('Données brutes POS (Area)'!AX$82)*55)))</f>
        <v>1.4524050632488927</v>
      </c>
      <c r="AZ110" s="50">
        <f>IF($C110="PC (13:0/13:0)",('Données brutes POS (Area)'!AY110/('Données brutes POS (Area)'!AY$88)*50),IF($C110="PE (12:0/12:0)",('Données brutes POS (Area)'!AY85/('Données brutes POS (Area)'!AY$82)*55)))</f>
        <v>2.6175235849225862</v>
      </c>
      <c r="BA110" s="50">
        <f>IF($C110="PC (13:0/13:0)",('Données brutes POS (Area)'!AZ110/('Données brutes POS (Area)'!AZ$88)*50),IF($C110="PE (12:0/12:0)",('Données brutes POS (Area)'!AZ85/('Données brutes POS (Area)'!AZ$82)*55)))</f>
        <v>1.4996672816461527</v>
      </c>
      <c r="BB110" s="50">
        <f>IF($C110="PC (13:0/13:0)",('Données brutes POS (Area)'!BA110/('Données brutes POS (Area)'!BA$88)*50),IF($C110="PE (12:0/12:0)",('Données brutes POS (Area)'!BA85/('Données brutes POS (Area)'!BA$82)*55)))</f>
        <v>1.7977280396299218</v>
      </c>
      <c r="BC110" s="50">
        <f>IF($C110="PC (13:0/13:0)",('Données brutes POS (Area)'!BB110/('Données brutes POS (Area)'!BB$88)*50),IF($C110="PE (12:0/12:0)",('Données brutes POS (Area)'!BB85/('Données brutes POS (Area)'!BB$82)*55)))</f>
        <v>1.9248438757357298</v>
      </c>
      <c r="BD110" s="50">
        <f>IF($C110="PC (13:0/13:0)",('Données brutes POS (Area)'!BC110/('Données brutes POS (Area)'!BC$88)*50),IF($C110="PE (12:0/12:0)",('Données brutes POS (Area)'!BC85/('Données brutes POS (Area)'!BC$82)*55)))</f>
        <v>3.0651346628264262</v>
      </c>
      <c r="BE110" s="50">
        <f>IF($C110="PC (13:0/13:0)",('Données brutes POS (Area)'!BD110/('Données brutes POS (Area)'!BD$88)*50),IF($C110="PE (12:0/12:0)",('Données brutes POS (Area)'!BD85/('Données brutes POS (Area)'!BD$82)*55)))</f>
        <v>1.0423150479263354</v>
      </c>
      <c r="BF110" s="50">
        <f>IF($C110="PC (13:0/13:0)",('Données brutes POS (Area)'!BE110/('Données brutes POS (Area)'!BE$88)*50),IF($C110="PE (12:0/12:0)",('Données brutes POS (Area)'!BE85/('Données brutes POS (Area)'!BE$82)*55)))</f>
        <v>1.0215550550364567</v>
      </c>
      <c r="BG110" s="50">
        <f>IF($C110="PC (13:0/13:0)",('Données brutes POS (Area)'!BF110/('Données brutes POS (Area)'!BF$88)*50),IF($C110="PE (12:0/12:0)",('Données brutes POS (Area)'!BF85/('Données brutes POS (Area)'!BF$82)*55)))</f>
        <v>0.78415156623826798</v>
      </c>
      <c r="BH110" s="50">
        <f>IF($C110="PC (13:0/13:0)",('Données brutes POS (Area)'!BG110/('Données brutes POS (Area)'!BG$88)*50),IF($C110="PE (12:0/12:0)",('Données brutes POS (Area)'!BG85/('Données brutes POS (Area)'!BG$82)*55)))</f>
        <v>1.1299184340832309</v>
      </c>
      <c r="BI110" s="50">
        <f>IF($C110="PC (13:0/13:0)",('Données brutes POS (Area)'!BH110/('Données brutes POS (Area)'!BH$88)*50),IF($C110="PE (12:0/12:0)",('Données brutes POS (Area)'!BH85/('Données brutes POS (Area)'!BH$82)*55)))</f>
        <v>1.1153920618935231</v>
      </c>
      <c r="BJ110" s="50">
        <f>IF($C110="PC (13:0/13:0)",('Données brutes POS (Area)'!BI110/('Données brutes POS (Area)'!BI$88)*50),IF($C110="PE (12:0/12:0)",('Données brutes POS (Area)'!BI85/('Données brutes POS (Area)'!BI$82)*55)))</f>
        <v>1.6903302475004669</v>
      </c>
      <c r="BK110" s="50">
        <f>IF($C110="PC (13:0/13:0)",('Données brutes POS (Area)'!BJ110/('Données brutes POS (Area)'!BJ$88)*50),IF($C110="PE (12:0/12:0)",('Données brutes POS (Area)'!BJ85/('Données brutes POS (Area)'!BJ$82)*55)))</f>
        <v>1.6998741961614883</v>
      </c>
      <c r="BL110" s="50">
        <f>IF($C110="PC (13:0/13:0)",('Données brutes POS (Area)'!BK110/('Données brutes POS (Area)'!BK$88)*50),IF($C110="PE (12:0/12:0)",('Données brutes POS (Area)'!BK85/('Données brutes POS (Area)'!BK$82)*55)))</f>
        <v>1.4648060342465545</v>
      </c>
      <c r="BM110" s="50">
        <f>IF($C110="PC (13:0/13:0)",('Données brutes POS (Area)'!BL110/('Données brutes POS (Area)'!BL$88)*50),IF($C110="PE (12:0/12:0)",('Données brutes POS (Area)'!BL85/('Données brutes POS (Area)'!BL$82)*55)))</f>
        <v>0.75701428962718509</v>
      </c>
      <c r="BN110" s="50">
        <f>IF($C110="PC (13:0/13:0)",('Données brutes POS (Area)'!BM110/('Données brutes POS (Area)'!BM$88)*50),IF($C110="PE (12:0/12:0)",('Données brutes POS (Area)'!BM85/('Données brutes POS (Area)'!BM$82)*55)))</f>
        <v>3.8496439245448841</v>
      </c>
      <c r="BO110" s="50">
        <f>IF($C110="PC (13:0/13:0)",('Données brutes POS (Area)'!BN110/('Données brutes POS (Area)'!BN$88)*50),IF($C110="PE (12:0/12:0)",('Données brutes POS (Area)'!BN85/('Données brutes POS (Area)'!BN$82)*55)))</f>
        <v>2.2771690212044895</v>
      </c>
      <c r="BP110" s="50">
        <f>IF($C110="PC (13:0/13:0)",('Données brutes POS (Area)'!BO110/('Données brutes POS (Area)'!BO$88)*50),IF($C110="PE (12:0/12:0)",('Données brutes POS (Area)'!BO85/('Données brutes POS (Area)'!BO$82)*55)))</f>
        <v>1.4242501200976061</v>
      </c>
      <c r="BQ110" s="50">
        <f>IF($C110="PC (13:0/13:0)",('Données brutes POS (Area)'!BP110/('Données brutes POS (Area)'!BP$88)*50),IF($C110="PE (12:0/12:0)",('Données brutes POS (Area)'!BP85/('Données brutes POS (Area)'!BP$82)*55)))</f>
        <v>0.94635789173643659</v>
      </c>
    </row>
    <row r="111" spans="1:69" x14ac:dyDescent="0.25">
      <c r="A111" s="9" t="s">
        <v>52</v>
      </c>
      <c r="B111" s="9" t="s">
        <v>196</v>
      </c>
      <c r="C111" s="9" t="s">
        <v>51</v>
      </c>
      <c r="D111" s="47">
        <f>IF($C111="PC (13:0/13:0)",('Données brutes POS (Area)'!C111/('Données brutes POS (Area)'!C$88)*50),IF($C111="PE (12:0/12:0)",('Données brutes POS (Area)'!C86/('Données brutes POS (Area)'!C$82)*55)))</f>
        <v>6.704736894912215</v>
      </c>
      <c r="E111" s="47">
        <f>IF($C111="PC (13:0/13:0)",('Données brutes POS (Area)'!D111/('Données brutes POS (Area)'!D$88)*50),IF($C111="PE (12:0/12:0)",('Données brutes POS (Area)'!D86/('Données brutes POS (Area)'!D$82)*55)))</f>
        <v>8.9701127216135568</v>
      </c>
      <c r="F111" s="47">
        <f>IF($C111="PC (13:0/13:0)",('Données brutes POS (Area)'!E111/('Données brutes POS (Area)'!E$88)*50),IF($C111="PE (12:0/12:0)",('Données brutes POS (Area)'!E86/('Données brutes POS (Area)'!E$82)*55)))</f>
        <v>18.007230593950858</v>
      </c>
      <c r="G111" s="47">
        <f>IF($C111="PC (13:0/13:0)",('Données brutes POS (Area)'!F111/('Données brutes POS (Area)'!F$88)*50),IF($C111="PE (12:0/12:0)",('Données brutes POS (Area)'!F86/('Données brutes POS (Area)'!F$82)*55)))</f>
        <v>5.8097665250320514</v>
      </c>
      <c r="H111" s="47">
        <f>IF($C111="PC (13:0/13:0)",('Données brutes POS (Area)'!G111/('Données brutes POS (Area)'!G$88)*50),IF($C111="PE (12:0/12:0)",('Données brutes POS (Area)'!G86/('Données brutes POS (Area)'!G$82)*55)))</f>
        <v>12.507014899611157</v>
      </c>
      <c r="I111" s="47">
        <f>IF($C111="PC (13:0/13:0)",('Données brutes POS (Area)'!H111/('Données brutes POS (Area)'!H$88)*50),IF($C111="PE (12:0/12:0)",('Données brutes POS (Area)'!H86/('Données brutes POS (Area)'!H$82)*55)))</f>
        <v>15.241426635722322</v>
      </c>
      <c r="J111" s="47">
        <f>IF($C111="PC (13:0/13:0)",('Données brutes POS (Area)'!I111/('Données brutes POS (Area)'!I$88)*50),IF($C111="PE (12:0/12:0)",('Données brutes POS (Area)'!I86/('Données brutes POS (Area)'!I$82)*55)))</f>
        <v>5.9758104328102553</v>
      </c>
      <c r="K111" s="47">
        <f>IF($C111="PC (13:0/13:0)",('Données brutes POS (Area)'!J111/('Données brutes POS (Area)'!J$88)*50),IF($C111="PE (12:0/12:0)",('Données brutes POS (Area)'!J86/('Données brutes POS (Area)'!J$82)*55)))</f>
        <v>21.442585977717787</v>
      </c>
      <c r="L111" s="47">
        <f>IF($C111="PC (13:0/13:0)",('Données brutes POS (Area)'!K111/('Données brutes POS (Area)'!K$88)*50),IF($C111="PE (12:0/12:0)",('Données brutes POS (Area)'!K86/('Données brutes POS (Area)'!K$82)*55)))</f>
        <v>5.6368249239784305</v>
      </c>
      <c r="M111" s="47">
        <f>IF($C111="PC (13:0/13:0)",('Données brutes POS (Area)'!L111/('Données brutes POS (Area)'!L$88)*50),IF($C111="PE (12:0/12:0)",('Données brutes POS (Area)'!L86/('Données brutes POS (Area)'!L$82)*55)))</f>
        <v>9.0387201473558942</v>
      </c>
      <c r="N111" s="47">
        <f>IF($C111="PC (13:0/13:0)",('Données brutes POS (Area)'!M111/('Données brutes POS (Area)'!M$88)*50),IF($C111="PE (12:0/12:0)",('Données brutes POS (Area)'!M86/('Données brutes POS (Area)'!M$82)*55)))</f>
        <v>8.2179578824680686</v>
      </c>
      <c r="O111" s="47">
        <f>IF($C111="PC (13:0/13:0)",('Données brutes POS (Area)'!N111/('Données brutes POS (Area)'!N$88)*50),IF($C111="PE (12:0/12:0)",('Données brutes POS (Area)'!N86/('Données brutes POS (Area)'!N$82)*55)))</f>
        <v>16.318114100679342</v>
      </c>
      <c r="P111" s="47">
        <f>IF($C111="PC (13:0/13:0)",('Données brutes POS (Area)'!O111/('Données brutes POS (Area)'!O$88)*50),IF($C111="PE (12:0/12:0)",('Données brutes POS (Area)'!O86/('Données brutes POS (Area)'!O$82)*55)))</f>
        <v>18.002153680571684</v>
      </c>
      <c r="Q111" s="47">
        <f>IF($C111="PC (13:0/13:0)",('Données brutes POS (Area)'!P111/('Données brutes POS (Area)'!P$88)*50),IF($C111="PE (12:0/12:0)",('Données brutes POS (Area)'!P86/('Données brutes POS (Area)'!P$82)*55)))</f>
        <v>7.0175681978862841</v>
      </c>
      <c r="R111" s="47">
        <f>IF($C111="PC (13:0/13:0)",('Données brutes POS (Area)'!Q111/('Données brutes POS (Area)'!Q$88)*50),IF($C111="PE (12:0/12:0)",('Données brutes POS (Area)'!Q86/('Données brutes POS (Area)'!Q$82)*55)))</f>
        <v>11.721102702729743</v>
      </c>
      <c r="S111" s="47">
        <f>IF($C111="PC (13:0/13:0)",('Données brutes POS (Area)'!R111/('Données brutes POS (Area)'!R$88)*50),IF($C111="PE (12:0/12:0)",('Données brutes POS (Area)'!R86/('Données brutes POS (Area)'!R$82)*55)))</f>
        <v>11.987128943942272</v>
      </c>
      <c r="T111" s="47">
        <f>IF($C111="PC (13:0/13:0)",('Données brutes POS (Area)'!S111/('Données brutes POS (Area)'!S$88)*50),IF($C111="PE (12:0/12:0)",('Données brutes POS (Area)'!S86/('Données brutes POS (Area)'!S$82)*55)))</f>
        <v>13.077685659550214</v>
      </c>
      <c r="U111" s="47">
        <f>IF($C111="PC (13:0/13:0)",('Données brutes POS (Area)'!T111/('Données brutes POS (Area)'!T$88)*50),IF($C111="PE (12:0/12:0)",('Données brutes POS (Area)'!T86/('Données brutes POS (Area)'!T$82)*55)))</f>
        <v>9.3198863376009893</v>
      </c>
      <c r="V111" s="47">
        <f>IF($C111="PC (13:0/13:0)",('Données brutes POS (Area)'!U111/('Données brutes POS (Area)'!U$88)*50),IF($C111="PE (12:0/12:0)",('Données brutes POS (Area)'!U86/('Données brutes POS (Area)'!U$82)*55)))</f>
        <v>25.62762190001478</v>
      </c>
      <c r="W111" s="47">
        <f>IF($C111="PC (13:0/13:0)",('Données brutes POS (Area)'!V111/('Données brutes POS (Area)'!V$88)*50),IF($C111="PE (12:0/12:0)",('Données brutes POS (Area)'!V86/('Données brutes POS (Area)'!V$82)*55)))</f>
        <v>12.110356068357662</v>
      </c>
      <c r="X111" s="47">
        <f>IF($C111="PC (13:0/13:0)",('Données brutes POS (Area)'!W111/('Données brutes POS (Area)'!W$88)*50),IF($C111="PE (12:0/12:0)",('Données brutes POS (Area)'!W86/('Données brutes POS (Area)'!W$82)*55)))</f>
        <v>17.167536049001374</v>
      </c>
      <c r="Y111" s="47">
        <f>IF($C111="PC (13:0/13:0)",('Données brutes POS (Area)'!X111/('Données brutes POS (Area)'!X$88)*50),IF($C111="PE (12:0/12:0)",('Données brutes POS (Area)'!X86/('Données brutes POS (Area)'!X$82)*55)))</f>
        <v>6.6768764536569876</v>
      </c>
      <c r="Z111" s="47">
        <f>IF($C111="PC (13:0/13:0)",('Données brutes POS (Area)'!Y111/('Données brutes POS (Area)'!Y$88)*50),IF($C111="PE (12:0/12:0)",('Données brutes POS (Area)'!Y86/('Données brutes POS (Area)'!Y$82)*55)))</f>
        <v>12.548092464042506</v>
      </c>
      <c r="AA111" s="47">
        <f>IF($C111="PC (13:0/13:0)",('Données brutes POS (Area)'!Z111/('Données brutes POS (Area)'!Z$88)*50),IF($C111="PE (12:0/12:0)",('Données brutes POS (Area)'!Z86/('Données brutes POS (Area)'!Z$82)*55)))</f>
        <v>9.7874706794140529</v>
      </c>
      <c r="AB111" s="47">
        <f>IF($C111="PC (13:0/13:0)",('Données brutes POS (Area)'!AA111/('Données brutes POS (Area)'!AA$88)*50),IF($C111="PE (12:0/12:0)",('Données brutes POS (Area)'!AA86/('Données brutes POS (Area)'!AA$82)*55)))</f>
        <v>10.059908623509289</v>
      </c>
      <c r="AC111" s="47">
        <f>IF($C111="PC (13:0/13:0)",('Données brutes POS (Area)'!AB111/('Données brutes POS (Area)'!AB$88)*50),IF($C111="PE (12:0/12:0)",('Données brutes POS (Area)'!AB86/('Données brutes POS (Area)'!AB$82)*55)))</f>
        <v>25.020028820784667</v>
      </c>
      <c r="AD111" s="47">
        <f>IF($C111="PC (13:0/13:0)",('Données brutes POS (Area)'!AC111/('Données brutes POS (Area)'!AC$88)*50),IF($C111="PE (12:0/12:0)",('Données brutes POS (Area)'!AC86/('Données brutes POS (Area)'!AC$82)*55)))</f>
        <v>7.4178638131591121</v>
      </c>
      <c r="AE111" s="47">
        <f>IF($C111="PC (13:0/13:0)",('Données brutes POS (Area)'!AD111/('Données brutes POS (Area)'!AD$88)*50),IF($C111="PE (12:0/12:0)",('Données brutes POS (Area)'!AD86/('Données brutes POS (Area)'!AD$82)*55)))</f>
        <v>16.719700471120237</v>
      </c>
      <c r="AF111" s="47">
        <f>IF($C111="PC (13:0/13:0)",('Données brutes POS (Area)'!AE111/('Données brutes POS (Area)'!AE$88)*50),IF($C111="PE (12:0/12:0)",('Données brutes POS (Area)'!AE86/('Données brutes POS (Area)'!AE$82)*55)))</f>
        <v>31.038797689579077</v>
      </c>
      <c r="AG111" s="47">
        <f>IF($C111="PC (13:0/13:0)",('Données brutes POS (Area)'!AF111/('Données brutes POS (Area)'!AF$88)*50),IF($C111="PE (12:0/12:0)",('Données brutes POS (Area)'!AF86/('Données brutes POS (Area)'!AF$82)*55)))</f>
        <v>7.1770946411752705</v>
      </c>
      <c r="AH111" s="47">
        <f>IF($C111="PC (13:0/13:0)",('Données brutes POS (Area)'!AG111/('Données brutes POS (Area)'!AG$88)*50),IF($C111="PE (12:0/12:0)",('Données brutes POS (Area)'!AG86/('Données brutes POS (Area)'!AG$82)*55)))</f>
        <v>13.216112622032487</v>
      </c>
      <c r="AI111" s="47">
        <f>IF($C111="PC (13:0/13:0)",('Données brutes POS (Area)'!AH111/('Données brutes POS (Area)'!AH$88)*50),IF($C111="PE (12:0/12:0)",('Données brutes POS (Area)'!AH86/('Données brutes POS (Area)'!AH$82)*55)))</f>
        <v>21.808525583016998</v>
      </c>
      <c r="AJ111" s="47">
        <f>IF($C111="PC (13:0/13:0)",('Données brutes POS (Area)'!AI111/('Données brutes POS (Area)'!AI$88)*50),IF($C111="PE (12:0/12:0)",('Données brutes POS (Area)'!AI86/('Données brutes POS (Area)'!AI$82)*55)))</f>
        <v>18.13927790798666</v>
      </c>
      <c r="AK111" s="47">
        <f>IF($C111="PC (13:0/13:0)",('Données brutes POS (Area)'!AJ111/('Données brutes POS (Area)'!AJ$88)*50),IF($C111="PE (12:0/12:0)",('Données brutes POS (Area)'!AJ86/('Données brutes POS (Area)'!AJ$82)*55)))</f>
        <v>9.7308810094551017</v>
      </c>
      <c r="AL111" s="47">
        <f>IF($C111="PC (13:0/13:0)",('Données brutes POS (Area)'!AK111/('Données brutes POS (Area)'!AK$88)*50),IF($C111="PE (12:0/12:0)",('Données brutes POS (Area)'!AK86/('Données brutes POS (Area)'!AK$82)*55)))</f>
        <v>7.5775063444769515</v>
      </c>
      <c r="AM111" s="47">
        <f>IF($C111="PC (13:0/13:0)",('Données brutes POS (Area)'!AL111/('Données brutes POS (Area)'!AL$88)*50),IF($C111="PE (12:0/12:0)",('Données brutes POS (Area)'!AL86/('Données brutes POS (Area)'!AL$82)*55)))</f>
        <v>24.598362458064553</v>
      </c>
      <c r="AN111" s="47">
        <f>IF($C111="PC (13:0/13:0)",('Données brutes POS (Area)'!AM111/('Données brutes POS (Area)'!AM$88)*50),IF($C111="PE (12:0/12:0)",('Données brutes POS (Area)'!AM86/('Données brutes POS (Area)'!AM$82)*55)))</f>
        <v>16.349848957180622</v>
      </c>
      <c r="AO111" s="47">
        <f>IF($C111="PC (13:0/13:0)",('Données brutes POS (Area)'!AN111/('Données brutes POS (Area)'!AN$88)*50),IF($C111="PE (12:0/12:0)",('Données brutes POS (Area)'!AN86/('Données brutes POS (Area)'!AN$82)*55)))</f>
        <v>19.12250698126002</v>
      </c>
      <c r="AP111" s="47">
        <f>IF($C111="PC (13:0/13:0)",('Données brutes POS (Area)'!AO111/('Données brutes POS (Area)'!AO$88)*50),IF($C111="PE (12:0/12:0)",('Données brutes POS (Area)'!AO86/('Données brutes POS (Area)'!AO$82)*55)))</f>
        <v>33.774826794968774</v>
      </c>
      <c r="AQ111" s="47">
        <f>IF($C111="PC (13:0/13:0)",('Données brutes POS (Area)'!AP111/('Données brutes POS (Area)'!AP$88)*50),IF($C111="PE (12:0/12:0)",('Données brutes POS (Area)'!AP86/('Données brutes POS (Area)'!AP$82)*55)))</f>
        <v>34.696412330298784</v>
      </c>
      <c r="AR111" s="47">
        <f>IF($C111="PC (13:0/13:0)",('Données brutes POS (Area)'!AQ111/('Données brutes POS (Area)'!AQ$88)*50),IF($C111="PE (12:0/12:0)",('Données brutes POS (Area)'!AQ86/('Données brutes POS (Area)'!AQ$82)*55)))</f>
        <v>52.555525620170584</v>
      </c>
      <c r="AS111" s="47">
        <f>IF($C111="PC (13:0/13:0)",('Données brutes POS (Area)'!AR111/('Données brutes POS (Area)'!AR$88)*50),IF($C111="PE (12:0/12:0)",('Données brutes POS (Area)'!AR86/('Données brutes POS (Area)'!AR$82)*55)))</f>
        <v>66.546077658643583</v>
      </c>
      <c r="AT111" s="47">
        <f>IF($C111="PC (13:0/13:0)",('Données brutes POS (Area)'!AS111/('Données brutes POS (Area)'!AS$88)*50),IF($C111="PE (12:0/12:0)",('Données brutes POS (Area)'!AS86/('Données brutes POS (Area)'!AS$82)*55)))</f>
        <v>16.023080062559213</v>
      </c>
      <c r="AU111" s="47">
        <f>IF($C111="PC (13:0/13:0)",('Données brutes POS (Area)'!AT111/('Données brutes POS (Area)'!AT$88)*50),IF($C111="PE (12:0/12:0)",('Données brutes POS (Area)'!AT86/('Données brutes POS (Area)'!AT$82)*55)))</f>
        <v>19.169837172090435</v>
      </c>
      <c r="AV111" s="47">
        <f>IF($C111="PC (13:0/13:0)",('Données brutes POS (Area)'!AU111/('Données brutes POS (Area)'!AU$88)*50),IF($C111="PE (12:0/12:0)",('Données brutes POS (Area)'!AU86/('Données brutes POS (Area)'!AU$82)*55)))</f>
        <v>29.491381276841373</v>
      </c>
      <c r="AW111" s="47">
        <f>IF($C111="PC (13:0/13:0)",('Données brutes POS (Area)'!AV111/('Données brutes POS (Area)'!AV$88)*50),IF($C111="PE (12:0/12:0)",('Données brutes POS (Area)'!AV86/('Données brutes POS (Area)'!AV$82)*55)))</f>
        <v>26.917941011259433</v>
      </c>
      <c r="AX111" s="47">
        <f>IF($C111="PC (13:0/13:0)",('Données brutes POS (Area)'!AW111/('Données brutes POS (Area)'!AW$88)*50),IF($C111="PE (12:0/12:0)",('Données brutes POS (Area)'!AW86/('Données brutes POS (Area)'!AW$82)*55)))</f>
        <v>8.9166662451715908</v>
      </c>
      <c r="AY111" s="47">
        <f>IF($C111="PC (13:0/13:0)",('Données brutes POS (Area)'!AX111/('Données brutes POS (Area)'!AX$88)*50),IF($C111="PE (12:0/12:0)",('Données brutes POS (Area)'!AX86/('Données brutes POS (Area)'!AX$82)*55)))</f>
        <v>9.7387879032192313</v>
      </c>
      <c r="AZ111" s="47">
        <f>IF($C111="PC (13:0/13:0)",('Données brutes POS (Area)'!AY111/('Données brutes POS (Area)'!AY$88)*50),IF($C111="PE (12:0/12:0)",('Données brutes POS (Area)'!AY86/('Données brutes POS (Area)'!AY$82)*55)))</f>
        <v>22.953513573782939</v>
      </c>
      <c r="BA111" s="47">
        <f>IF($C111="PC (13:0/13:0)",('Données brutes POS (Area)'!AZ111/('Données brutes POS (Area)'!AZ$88)*50),IF($C111="PE (12:0/12:0)",('Données brutes POS (Area)'!AZ86/('Données brutes POS (Area)'!AZ$82)*55)))</f>
        <v>15.934448460910481</v>
      </c>
      <c r="BB111" s="47">
        <f>IF($C111="PC (13:0/13:0)",('Données brutes POS (Area)'!BA111/('Données brutes POS (Area)'!BA$88)*50),IF($C111="PE (12:0/12:0)",('Données brutes POS (Area)'!BA86/('Données brutes POS (Area)'!BA$82)*55)))</f>
        <v>27.965332559480803</v>
      </c>
      <c r="BC111" s="47">
        <f>IF($C111="PC (13:0/13:0)",('Données brutes POS (Area)'!BB111/('Données brutes POS (Area)'!BB$88)*50),IF($C111="PE (12:0/12:0)",('Données brutes POS (Area)'!BB86/('Données brutes POS (Area)'!BB$82)*55)))</f>
        <v>21.853684143594037</v>
      </c>
      <c r="BD111" s="47">
        <f>IF($C111="PC (13:0/13:0)",('Données brutes POS (Area)'!BC111/('Données brutes POS (Area)'!BC$88)*50),IF($C111="PE (12:0/12:0)",('Données brutes POS (Area)'!BC86/('Données brutes POS (Area)'!BC$82)*55)))</f>
        <v>28.708778359761727</v>
      </c>
      <c r="BE111" s="47">
        <f>IF($C111="PC (13:0/13:0)",('Données brutes POS (Area)'!BD111/('Données brutes POS (Area)'!BD$88)*50),IF($C111="PE (12:0/12:0)",('Données brutes POS (Area)'!BD86/('Données brutes POS (Area)'!BD$82)*55)))</f>
        <v>10.236543634589305</v>
      </c>
      <c r="BF111" s="47">
        <f>IF($C111="PC (13:0/13:0)",('Données brutes POS (Area)'!BE111/('Données brutes POS (Area)'!BE$88)*50),IF($C111="PE (12:0/12:0)",('Données brutes POS (Area)'!BE86/('Données brutes POS (Area)'!BE$82)*55)))</f>
        <v>5.7002932857798498</v>
      </c>
      <c r="BG111" s="47">
        <f>IF($C111="PC (13:0/13:0)",('Données brutes POS (Area)'!BF111/('Données brutes POS (Area)'!BF$88)*50),IF($C111="PE (12:0/12:0)",('Données brutes POS (Area)'!BF86/('Données brutes POS (Area)'!BF$82)*55)))</f>
        <v>5.7957389174355018</v>
      </c>
      <c r="BH111" s="47">
        <f>IF($C111="PC (13:0/13:0)",('Données brutes POS (Area)'!BG111/('Données brutes POS (Area)'!BG$88)*50),IF($C111="PE (12:0/12:0)",('Données brutes POS (Area)'!BG86/('Données brutes POS (Area)'!BG$82)*55)))</f>
        <v>8.4575916886768088</v>
      </c>
      <c r="BI111" s="47">
        <f>IF($C111="PC (13:0/13:0)",('Données brutes POS (Area)'!BH111/('Données brutes POS (Area)'!BH$88)*50),IF($C111="PE (12:0/12:0)",('Données brutes POS (Area)'!BH86/('Données brutes POS (Area)'!BH$82)*55)))</f>
        <v>14.452878950327674</v>
      </c>
      <c r="BJ111" s="47">
        <f>IF($C111="PC (13:0/13:0)",('Données brutes POS (Area)'!BI111/('Données brutes POS (Area)'!BI$88)*50),IF($C111="PE (12:0/12:0)",('Données brutes POS (Area)'!BI86/('Données brutes POS (Area)'!BI$82)*55)))</f>
        <v>17.381876931590117</v>
      </c>
      <c r="BK111" s="47">
        <f>IF($C111="PC (13:0/13:0)",('Données brutes POS (Area)'!BJ111/('Données brutes POS (Area)'!BJ$88)*50),IF($C111="PE (12:0/12:0)",('Données brutes POS (Area)'!BJ86/('Données brutes POS (Area)'!BJ$82)*55)))</f>
        <v>12.882961762819662</v>
      </c>
      <c r="BL111" s="47">
        <f>IF($C111="PC (13:0/13:0)",('Données brutes POS (Area)'!BK111/('Données brutes POS (Area)'!BK$88)*50),IF($C111="PE (12:0/12:0)",('Données brutes POS (Area)'!BK86/('Données brutes POS (Area)'!BK$82)*55)))</f>
        <v>15.684428120471495</v>
      </c>
      <c r="BM111" s="47">
        <f>IF($C111="PC (13:0/13:0)",('Données brutes POS (Area)'!BL111/('Données brutes POS (Area)'!BL$88)*50),IF($C111="PE (12:0/12:0)",('Données brutes POS (Area)'!BL86/('Données brutes POS (Area)'!BL$82)*55)))</f>
        <v>6.9738280215719897</v>
      </c>
      <c r="BN111" s="47">
        <f>IF($C111="PC (13:0/13:0)",('Données brutes POS (Area)'!BM111/('Données brutes POS (Area)'!BM$88)*50),IF($C111="PE (12:0/12:0)",('Données brutes POS (Area)'!BM86/('Données brutes POS (Area)'!BM$82)*55)))</f>
        <v>30.056049633420606</v>
      </c>
      <c r="BO111" s="47">
        <f>IF($C111="PC (13:0/13:0)",('Données brutes POS (Area)'!BN111/('Données brutes POS (Area)'!BN$88)*50),IF($C111="PE (12:0/12:0)",('Données brutes POS (Area)'!BN86/('Données brutes POS (Area)'!BN$82)*55)))</f>
        <v>26.462275055271149</v>
      </c>
      <c r="BP111" s="47">
        <f>IF($C111="PC (13:0/13:0)",('Données brutes POS (Area)'!BO111/('Données brutes POS (Area)'!BO$88)*50),IF($C111="PE (12:0/12:0)",('Données brutes POS (Area)'!BO86/('Données brutes POS (Area)'!BO$82)*55)))</f>
        <v>14.450774386368387</v>
      </c>
      <c r="BQ111" s="47">
        <f>IF($C111="PC (13:0/13:0)",('Données brutes POS (Area)'!BP111/('Données brutes POS (Area)'!BP$88)*50),IF($C111="PE (12:0/12:0)",('Données brutes POS (Area)'!BP86/('Données brutes POS (Area)'!BP$82)*55)))</f>
        <v>8.1769328280286331</v>
      </c>
    </row>
    <row r="112" spans="1:69" x14ac:dyDescent="0.25">
      <c r="A112" s="16" t="s">
        <v>52</v>
      </c>
      <c r="B112" s="16" t="s">
        <v>69</v>
      </c>
      <c r="C112" s="16" t="s">
        <v>51</v>
      </c>
      <c r="D112" s="50">
        <f>IF($C112="PC (13:0/13:0)",('Données brutes POS (Area)'!C112/('Données brutes POS (Area)'!C$88)*50),IF($C112="PE (12:0/12:0)",('Données brutes POS (Area)'!C87/('Données brutes POS (Area)'!C$82)*55)))</f>
        <v>38.050163229460196</v>
      </c>
      <c r="E112" s="50">
        <f>IF($C112="PC (13:0/13:0)",('Données brutes POS (Area)'!D112/('Données brutes POS (Area)'!D$88)*50),IF($C112="PE (12:0/12:0)",('Données brutes POS (Area)'!D87/('Données brutes POS (Area)'!D$82)*55)))</f>
        <v>32.495892457946404</v>
      </c>
      <c r="F112" s="50">
        <f>IF($C112="PC (13:0/13:0)",('Données brutes POS (Area)'!E112/('Données brutes POS (Area)'!E$88)*50),IF($C112="PE (12:0/12:0)",('Données brutes POS (Area)'!E87/('Données brutes POS (Area)'!E$82)*55)))</f>
        <v>54.898992884627788</v>
      </c>
      <c r="G112" s="50">
        <f>IF($C112="PC (13:0/13:0)",('Données brutes POS (Area)'!F112/('Données brutes POS (Area)'!F$88)*50),IF($C112="PE (12:0/12:0)",('Données brutes POS (Area)'!F87/('Données brutes POS (Area)'!F$82)*55)))</f>
        <v>23.258426954227332</v>
      </c>
      <c r="H112" s="50">
        <f>IF($C112="PC (13:0/13:0)",('Données brutes POS (Area)'!G112/('Données brutes POS (Area)'!G$88)*50),IF($C112="PE (12:0/12:0)",('Données brutes POS (Area)'!G87/('Données brutes POS (Area)'!G$82)*55)))</f>
        <v>28.353410220644538</v>
      </c>
      <c r="I112" s="50">
        <f>IF($C112="PC (13:0/13:0)",('Données brutes POS (Area)'!H112/('Données brutes POS (Area)'!H$88)*50),IF($C112="PE (12:0/12:0)",('Données brutes POS (Area)'!H87/('Données brutes POS (Area)'!H$82)*55)))</f>
        <v>51.021877529641813</v>
      </c>
      <c r="J112" s="50">
        <f>IF($C112="PC (13:0/13:0)",('Données brutes POS (Area)'!I112/('Données brutes POS (Area)'!I$88)*50),IF($C112="PE (12:0/12:0)",('Données brutes POS (Area)'!I87/('Données brutes POS (Area)'!I$82)*55)))</f>
        <v>20.215588610859765</v>
      </c>
      <c r="K112" s="50">
        <f>IF($C112="PC (13:0/13:0)",('Données brutes POS (Area)'!J112/('Données brutes POS (Area)'!J$88)*50),IF($C112="PE (12:0/12:0)",('Données brutes POS (Area)'!J87/('Données brutes POS (Area)'!J$82)*55)))</f>
        <v>77.790616577334745</v>
      </c>
      <c r="L112" s="50">
        <f>IF($C112="PC (13:0/13:0)",('Données brutes POS (Area)'!K112/('Données brutes POS (Area)'!K$88)*50),IF($C112="PE (12:0/12:0)",('Données brutes POS (Area)'!K87/('Données brutes POS (Area)'!K$82)*55)))</f>
        <v>22.952709917630564</v>
      </c>
      <c r="M112" s="50">
        <f>IF($C112="PC (13:0/13:0)",('Données brutes POS (Area)'!L112/('Données brutes POS (Area)'!L$88)*50),IF($C112="PE (12:0/12:0)",('Données brutes POS (Area)'!L87/('Données brutes POS (Area)'!L$82)*55)))</f>
        <v>39.069425719715476</v>
      </c>
      <c r="N112" s="50">
        <f>IF($C112="PC (13:0/13:0)",('Données brutes POS (Area)'!M112/('Données brutes POS (Area)'!M$88)*50),IF($C112="PE (12:0/12:0)",('Données brutes POS (Area)'!M87/('Données brutes POS (Area)'!M$82)*55)))</f>
        <v>20.172595146887595</v>
      </c>
      <c r="O112" s="50">
        <f>IF($C112="PC (13:0/13:0)",('Données brutes POS (Area)'!N112/('Données brutes POS (Area)'!N$88)*50),IF($C112="PE (12:0/12:0)",('Données brutes POS (Area)'!N87/('Données brutes POS (Area)'!N$82)*55)))</f>
        <v>41.867485550425663</v>
      </c>
      <c r="P112" s="50">
        <f>IF($C112="PC (13:0/13:0)",('Données brutes POS (Area)'!O112/('Données brutes POS (Area)'!O$88)*50),IF($C112="PE (12:0/12:0)",('Données brutes POS (Area)'!O87/('Données brutes POS (Area)'!O$82)*55)))</f>
        <v>71.265614114617307</v>
      </c>
      <c r="Q112" s="50">
        <f>IF($C112="PC (13:0/13:0)",('Données brutes POS (Area)'!P112/('Données brutes POS (Area)'!P$88)*50),IF($C112="PE (12:0/12:0)",('Données brutes POS (Area)'!P87/('Données brutes POS (Area)'!P$82)*55)))</f>
        <v>30.946928003513275</v>
      </c>
      <c r="R112" s="50">
        <f>IF($C112="PC (13:0/13:0)",('Données brutes POS (Area)'!Q112/('Données brutes POS (Area)'!Q$88)*50),IF($C112="PE (12:0/12:0)",('Données brutes POS (Area)'!Q87/('Données brutes POS (Area)'!Q$82)*55)))</f>
        <v>45.320287043880739</v>
      </c>
      <c r="S112" s="50">
        <f>IF($C112="PC (13:0/13:0)",('Données brutes POS (Area)'!R112/('Données brutes POS (Area)'!R$88)*50),IF($C112="PE (12:0/12:0)",('Données brutes POS (Area)'!R87/('Données brutes POS (Area)'!R$82)*55)))</f>
        <v>57.548522217498011</v>
      </c>
      <c r="T112" s="50">
        <f>IF($C112="PC (13:0/13:0)",('Données brutes POS (Area)'!S112/('Données brutes POS (Area)'!S$88)*50),IF($C112="PE (12:0/12:0)",('Données brutes POS (Area)'!S87/('Données brutes POS (Area)'!S$82)*55)))</f>
        <v>53.955847520616459</v>
      </c>
      <c r="U112" s="50">
        <f>IF($C112="PC (13:0/13:0)",('Données brutes POS (Area)'!T112/('Données brutes POS (Area)'!T$88)*50),IF($C112="PE (12:0/12:0)",('Données brutes POS (Area)'!T87/('Données brutes POS (Area)'!T$82)*55)))</f>
        <v>41.891697297008854</v>
      </c>
      <c r="V112" s="50">
        <f>IF($C112="PC (13:0/13:0)",('Données brutes POS (Area)'!U112/('Données brutes POS (Area)'!U$88)*50),IF($C112="PE (12:0/12:0)",('Données brutes POS (Area)'!U87/('Données brutes POS (Area)'!U$82)*55)))</f>
        <v>67.511032974003555</v>
      </c>
      <c r="W112" s="50">
        <f>IF($C112="PC (13:0/13:0)",('Données brutes POS (Area)'!V112/('Données brutes POS (Area)'!V$88)*50),IF($C112="PE (12:0/12:0)",('Données brutes POS (Area)'!V87/('Données brutes POS (Area)'!V$82)*55)))</f>
        <v>39.244359037923552</v>
      </c>
      <c r="X112" s="50">
        <f>IF($C112="PC (13:0/13:0)",('Données brutes POS (Area)'!W112/('Données brutes POS (Area)'!W$88)*50),IF($C112="PE (12:0/12:0)",('Données brutes POS (Area)'!W87/('Données brutes POS (Area)'!W$82)*55)))</f>
        <v>94.017836756816791</v>
      </c>
      <c r="Y112" s="50">
        <f>IF($C112="PC (13:0/13:0)",('Données brutes POS (Area)'!X112/('Données brutes POS (Area)'!X$88)*50),IF($C112="PE (12:0/12:0)",('Données brutes POS (Area)'!X87/('Données brutes POS (Area)'!X$82)*55)))</f>
        <v>27.363312577740746</v>
      </c>
      <c r="Z112" s="50">
        <f>IF($C112="PC (13:0/13:0)",('Données brutes POS (Area)'!Y112/('Données brutes POS (Area)'!Y$88)*50),IF($C112="PE (12:0/12:0)",('Données brutes POS (Area)'!Y87/('Données brutes POS (Area)'!Y$82)*55)))</f>
        <v>49.159907961563235</v>
      </c>
      <c r="AA112" s="50">
        <f>IF($C112="PC (13:0/13:0)",('Données brutes POS (Area)'!Z112/('Données brutes POS (Area)'!Z$88)*50),IF($C112="PE (12:0/12:0)",('Données brutes POS (Area)'!Z87/('Données brutes POS (Area)'!Z$82)*55)))</f>
        <v>31.733990977234395</v>
      </c>
      <c r="AB112" s="50">
        <f>IF($C112="PC (13:0/13:0)",('Données brutes POS (Area)'!AA112/('Données brutes POS (Area)'!AA$88)*50),IF($C112="PE (12:0/12:0)",('Données brutes POS (Area)'!AA87/('Données brutes POS (Area)'!AA$82)*55)))</f>
        <v>46.284500661334121</v>
      </c>
      <c r="AC112" s="50">
        <f>IF($C112="PC (13:0/13:0)",('Données brutes POS (Area)'!AB112/('Données brutes POS (Area)'!AB$88)*50),IF($C112="PE (12:0/12:0)",('Données brutes POS (Area)'!AB87/('Données brutes POS (Area)'!AB$82)*55)))</f>
        <v>98.145211724784573</v>
      </c>
      <c r="AD112" s="50">
        <f>IF($C112="PC (13:0/13:0)",('Données brutes POS (Area)'!AC112/('Données brutes POS (Area)'!AC$88)*50),IF($C112="PE (12:0/12:0)",('Données brutes POS (Area)'!AC87/('Données brutes POS (Area)'!AC$82)*55)))</f>
        <v>25.99376168134857</v>
      </c>
      <c r="AE112" s="50">
        <f>IF($C112="PC (13:0/13:0)",('Données brutes POS (Area)'!AD112/('Données brutes POS (Area)'!AD$88)*50),IF($C112="PE (12:0/12:0)",('Données brutes POS (Area)'!AD87/('Données brutes POS (Area)'!AD$82)*55)))</f>
        <v>52.928930172890787</v>
      </c>
      <c r="AF112" s="50">
        <f>IF($C112="PC (13:0/13:0)",('Données brutes POS (Area)'!AE112/('Données brutes POS (Area)'!AE$88)*50),IF($C112="PE (12:0/12:0)",('Données brutes POS (Area)'!AE87/('Données brutes POS (Area)'!AE$82)*55)))</f>
        <v>63.958892170488866</v>
      </c>
      <c r="AG112" s="50">
        <f>IF($C112="PC (13:0/13:0)",('Données brutes POS (Area)'!AF112/('Données brutes POS (Area)'!AF$88)*50),IF($C112="PE (12:0/12:0)",('Données brutes POS (Area)'!AF87/('Données brutes POS (Area)'!AF$82)*55)))</f>
        <v>24.950889706667702</v>
      </c>
      <c r="AH112" s="50">
        <f>IF($C112="PC (13:0/13:0)",('Données brutes POS (Area)'!AG112/('Données brutes POS (Area)'!AG$88)*50),IF($C112="PE (12:0/12:0)",('Données brutes POS (Area)'!AG87/('Données brutes POS (Area)'!AG$82)*55)))</f>
        <v>52.25663029620079</v>
      </c>
      <c r="AI112" s="50">
        <f>IF($C112="PC (13:0/13:0)",('Données brutes POS (Area)'!AH112/('Données brutes POS (Area)'!AH$88)*50),IF($C112="PE (12:0/12:0)",('Données brutes POS (Area)'!AH87/('Données brutes POS (Area)'!AH$82)*55)))</f>
        <v>90.510114115808165</v>
      </c>
      <c r="AJ112" s="50">
        <f>IF($C112="PC (13:0/13:0)",('Données brutes POS (Area)'!AI112/('Données brutes POS (Area)'!AI$88)*50),IF($C112="PE (12:0/12:0)",('Données brutes POS (Area)'!AI87/('Données brutes POS (Area)'!AI$82)*55)))</f>
        <v>76.316630599222478</v>
      </c>
      <c r="AK112" s="50">
        <f>IF($C112="PC (13:0/13:0)",('Données brutes POS (Area)'!AJ112/('Données brutes POS (Area)'!AJ$88)*50),IF($C112="PE (12:0/12:0)",('Données brutes POS (Area)'!AJ87/('Données brutes POS (Area)'!AJ$82)*55)))</f>
        <v>43.317971353337718</v>
      </c>
      <c r="AL112" s="50">
        <f>IF($C112="PC (13:0/13:0)",('Données brutes POS (Area)'!AK112/('Données brutes POS (Area)'!AK$88)*50),IF($C112="PE (12:0/12:0)",('Données brutes POS (Area)'!AK87/('Données brutes POS (Area)'!AK$82)*55)))</f>
        <v>26.787277224197716</v>
      </c>
      <c r="AM112" s="50">
        <f>IF($C112="PC (13:0/13:0)",('Données brutes POS (Area)'!AL112/('Données brutes POS (Area)'!AL$88)*50),IF($C112="PE (12:0/12:0)",('Données brutes POS (Area)'!AL87/('Données brutes POS (Area)'!AL$82)*55)))</f>
        <v>98.058524836244814</v>
      </c>
      <c r="AN112" s="50">
        <f>IF($C112="PC (13:0/13:0)",('Données brutes POS (Area)'!AM112/('Données brutes POS (Area)'!AM$88)*50),IF($C112="PE (12:0/12:0)",('Données brutes POS (Area)'!AM87/('Données brutes POS (Area)'!AM$82)*55)))</f>
        <v>42.506259088240391</v>
      </c>
      <c r="AO112" s="50">
        <f>IF($C112="PC (13:0/13:0)",('Données brutes POS (Area)'!AN112/('Données brutes POS (Area)'!AN$88)*50),IF($C112="PE (12:0/12:0)",('Données brutes POS (Area)'!AN87/('Données brutes POS (Area)'!AN$82)*55)))</f>
        <v>68.874984015294629</v>
      </c>
      <c r="AP112" s="50">
        <f>IF($C112="PC (13:0/13:0)",('Données brutes POS (Area)'!AO112/('Données brutes POS (Area)'!AO$88)*50),IF($C112="PE (12:0/12:0)",('Données brutes POS (Area)'!AO87/('Données brutes POS (Area)'!AO$82)*55)))</f>
        <v>102.3692512520068</v>
      </c>
      <c r="AQ112" s="50">
        <f>IF($C112="PC (13:0/13:0)",('Données brutes POS (Area)'!AP112/('Données brutes POS (Area)'!AP$88)*50),IF($C112="PE (12:0/12:0)",('Données brutes POS (Area)'!AP87/('Données brutes POS (Area)'!AP$82)*55)))</f>
        <v>105.03899122429206</v>
      </c>
      <c r="AR112" s="50">
        <f>IF($C112="PC (13:0/13:0)",('Données brutes POS (Area)'!AQ112/('Données brutes POS (Area)'!AQ$88)*50),IF($C112="PE (12:0/12:0)",('Données brutes POS (Area)'!AQ87/('Données brutes POS (Area)'!AQ$82)*55)))</f>
        <v>171.14924754034169</v>
      </c>
      <c r="AS112" s="50">
        <f>IF($C112="PC (13:0/13:0)",('Données brutes POS (Area)'!AR112/('Données brutes POS (Area)'!AR$88)*50),IF($C112="PE (12:0/12:0)",('Données brutes POS (Area)'!AR87/('Données brutes POS (Area)'!AR$82)*55)))</f>
        <v>153.54136878886365</v>
      </c>
      <c r="AT112" s="50">
        <f>IF($C112="PC (13:0/13:0)",('Données brutes POS (Area)'!AS112/('Données brutes POS (Area)'!AS$88)*50),IF($C112="PE (12:0/12:0)",('Données brutes POS (Area)'!AS87/('Données brutes POS (Area)'!AS$82)*55)))</f>
        <v>79.595202785277479</v>
      </c>
      <c r="AU112" s="50">
        <f>IF($C112="PC (13:0/13:0)",('Données brutes POS (Area)'!AT112/('Données brutes POS (Area)'!AT$88)*50),IF($C112="PE (12:0/12:0)",('Données brutes POS (Area)'!AT87/('Données brutes POS (Area)'!AT$82)*55)))</f>
        <v>50.391615729366855</v>
      </c>
      <c r="AV112" s="50">
        <f>IF($C112="PC (13:0/13:0)",('Données brutes POS (Area)'!AU112/('Données brutes POS (Area)'!AU$88)*50),IF($C112="PE (12:0/12:0)",('Données brutes POS (Area)'!AU87/('Données brutes POS (Area)'!AU$82)*55)))</f>
        <v>63.214979159239718</v>
      </c>
      <c r="AW112" s="50">
        <f>IF($C112="PC (13:0/13:0)",('Données brutes POS (Area)'!AV112/('Données brutes POS (Area)'!AV$88)*50),IF($C112="PE (12:0/12:0)",('Données brutes POS (Area)'!AV87/('Données brutes POS (Area)'!AV$82)*55)))</f>
        <v>50.168458366541365</v>
      </c>
      <c r="AX112" s="50">
        <f>IF($C112="PC (13:0/13:0)",('Données brutes POS (Area)'!AW112/('Données brutes POS (Area)'!AW$88)*50),IF($C112="PE (12:0/12:0)",('Données brutes POS (Area)'!AW87/('Données brutes POS (Area)'!AW$82)*55)))</f>
        <v>13.937681110020112</v>
      </c>
      <c r="AY112" s="50">
        <f>IF($C112="PC (13:0/13:0)",('Données brutes POS (Area)'!AX112/('Données brutes POS (Area)'!AX$88)*50),IF($C112="PE (12:0/12:0)",('Données brutes POS (Area)'!AX87/('Données brutes POS (Area)'!AX$82)*55)))</f>
        <v>38.915195677819483</v>
      </c>
      <c r="AZ112" s="50">
        <f>IF($C112="PC (13:0/13:0)",('Données brutes POS (Area)'!AY112/('Données brutes POS (Area)'!AY$88)*50),IF($C112="PE (12:0/12:0)",('Données brutes POS (Area)'!AY87/('Données brutes POS (Area)'!AY$82)*55)))</f>
        <v>84.787897732060571</v>
      </c>
      <c r="BA112" s="50">
        <f>IF($C112="PC (13:0/13:0)",('Données brutes POS (Area)'!AZ112/('Données brutes POS (Area)'!AZ$88)*50),IF($C112="PE (12:0/12:0)",('Données brutes POS (Area)'!AZ87/('Données brutes POS (Area)'!AZ$82)*55)))</f>
        <v>67.574627079205939</v>
      </c>
      <c r="BB112" s="50">
        <f>IF($C112="PC (13:0/13:0)",('Données brutes POS (Area)'!BA112/('Données brutes POS (Area)'!BA$88)*50),IF($C112="PE (12:0/12:0)",('Données brutes POS (Area)'!BA87/('Données brutes POS (Area)'!BA$82)*55)))</f>
        <v>92.372117664535494</v>
      </c>
      <c r="BC112" s="50">
        <f>IF($C112="PC (13:0/13:0)",('Données brutes POS (Area)'!BB112/('Données brutes POS (Area)'!BB$88)*50),IF($C112="PE (12:0/12:0)",('Données brutes POS (Area)'!BB87/('Données brutes POS (Area)'!BB$82)*55)))</f>
        <v>70.601551626439658</v>
      </c>
      <c r="BD112" s="50">
        <f>IF($C112="PC (13:0/13:0)",('Données brutes POS (Area)'!BC112/('Données brutes POS (Area)'!BC$88)*50),IF($C112="PE (12:0/12:0)",('Données brutes POS (Area)'!BC87/('Données brutes POS (Area)'!BC$82)*55)))</f>
        <v>106.53342436998719</v>
      </c>
      <c r="BE112" s="50">
        <f>IF($C112="PC (13:0/13:0)",('Données brutes POS (Area)'!BD112/('Données brutes POS (Area)'!BD$88)*50),IF($C112="PE (12:0/12:0)",('Données brutes POS (Area)'!BD87/('Données brutes POS (Area)'!BD$82)*55)))</f>
        <v>36.23143932640783</v>
      </c>
      <c r="BF112" s="50">
        <f>IF($C112="PC (13:0/13:0)",('Données brutes POS (Area)'!BE112/('Données brutes POS (Area)'!BE$88)*50),IF($C112="PE (12:0/12:0)",('Données brutes POS (Area)'!BE87/('Données brutes POS (Area)'!BE$82)*55)))</f>
        <v>22.029157331005397</v>
      </c>
      <c r="BG112" s="50">
        <f>IF($C112="PC (13:0/13:0)",('Données brutes POS (Area)'!BF112/('Données brutes POS (Area)'!BF$88)*50),IF($C112="PE (12:0/12:0)",('Données brutes POS (Area)'!BF87/('Données brutes POS (Area)'!BF$82)*55)))</f>
        <v>25.040815460072334</v>
      </c>
      <c r="BH112" s="50">
        <f>IF($C112="PC (13:0/13:0)",('Données brutes POS (Area)'!BG112/('Données brutes POS (Area)'!BG$88)*50),IF($C112="PE (12:0/12:0)",('Données brutes POS (Area)'!BG87/('Données brutes POS (Area)'!BG$82)*55)))</f>
        <v>23.000163461912681</v>
      </c>
      <c r="BI112" s="50">
        <f>IF($C112="PC (13:0/13:0)",('Données brutes POS (Area)'!BH112/('Données brutes POS (Area)'!BH$88)*50),IF($C112="PE (12:0/12:0)",('Données brutes POS (Area)'!BH87/('Données brutes POS (Area)'!BH$82)*55)))</f>
        <v>69.899290263224799</v>
      </c>
      <c r="BJ112" s="50">
        <f>IF($C112="PC (13:0/13:0)",('Données brutes POS (Area)'!BI112/('Données brutes POS (Area)'!BI$88)*50),IF($C112="PE (12:0/12:0)",('Données brutes POS (Area)'!BI87/('Données brutes POS (Area)'!BI$82)*55)))</f>
        <v>60.70917761907927</v>
      </c>
      <c r="BK112" s="50">
        <f>IF($C112="PC (13:0/13:0)",('Données brutes POS (Area)'!BJ112/('Données brutes POS (Area)'!BJ$88)*50),IF($C112="PE (12:0/12:0)",('Données brutes POS (Area)'!BJ87/('Données brutes POS (Area)'!BJ$82)*55)))</f>
        <v>35.210426493950614</v>
      </c>
      <c r="BL112" s="50">
        <f>IF($C112="PC (13:0/13:0)",('Données brutes POS (Area)'!BK112/('Données brutes POS (Area)'!BK$88)*50),IF($C112="PE (12:0/12:0)",('Données brutes POS (Area)'!BK87/('Données brutes POS (Area)'!BK$82)*55)))</f>
        <v>57.470861027369878</v>
      </c>
      <c r="BM112" s="50">
        <f>IF($C112="PC (13:0/13:0)",('Données brutes POS (Area)'!BL112/('Données brutes POS (Area)'!BL$88)*50),IF($C112="PE (12:0/12:0)",('Données brutes POS (Area)'!BL87/('Données brutes POS (Area)'!BL$82)*55)))</f>
        <v>25.43049724374702</v>
      </c>
      <c r="BN112" s="50">
        <f>IF($C112="PC (13:0/13:0)",('Données brutes POS (Area)'!BM112/('Données brutes POS (Area)'!BM$88)*50),IF($C112="PE (12:0/12:0)",('Données brutes POS (Area)'!BM87/('Données brutes POS (Area)'!BM$82)*55)))</f>
        <v>60.930559507679924</v>
      </c>
      <c r="BO112" s="50">
        <f>IF($C112="PC (13:0/13:0)",('Données brutes POS (Area)'!BN112/('Données brutes POS (Area)'!BN$88)*50),IF($C112="PE (12:0/12:0)",('Données brutes POS (Area)'!BN87/('Données brutes POS (Area)'!BN$82)*55)))</f>
        <v>77.308512735065747</v>
      </c>
      <c r="BP112" s="50">
        <f>IF($C112="PC (13:0/13:0)",('Données brutes POS (Area)'!BO112/('Données brutes POS (Area)'!BO$88)*50),IF($C112="PE (12:0/12:0)",('Données brutes POS (Area)'!BO87/('Données brutes POS (Area)'!BO$82)*55)))</f>
        <v>47.574622900923714</v>
      </c>
      <c r="BQ112" s="50">
        <f>IF($C112="PC (13:0/13:0)",('Données brutes POS (Area)'!BP112/('Données brutes POS (Area)'!BP$88)*50),IF($C112="PE (12:0/12:0)",('Données brutes POS (Area)'!BP87/('Données brutes POS (Area)'!BP$82)*55)))</f>
        <v>34.068827104506418</v>
      </c>
    </row>
    <row r="113" spans="1:69" x14ac:dyDescent="0.25">
      <c r="A113" s="9" t="s">
        <v>52</v>
      </c>
      <c r="B113" s="9" t="s">
        <v>197</v>
      </c>
      <c r="C113" s="9" t="s">
        <v>51</v>
      </c>
      <c r="D113" s="47">
        <f>IF($C113="PC (13:0/13:0)",('Données brutes POS (Area)'!C113/('Données brutes POS (Area)'!C$88)*50),IF($C113="PE (12:0/12:0)",('Données brutes POS (Area)'!C88/('Données brutes POS (Area)'!C$82)*55)))</f>
        <v>3.6370978189870127</v>
      </c>
      <c r="E113" s="47">
        <f>IF($C113="PC (13:0/13:0)",('Données brutes POS (Area)'!D113/('Données brutes POS (Area)'!D$88)*50),IF($C113="PE (12:0/12:0)",('Données brutes POS (Area)'!D88/('Données brutes POS (Area)'!D$82)*55)))</f>
        <v>2.2032951667623935</v>
      </c>
      <c r="F113" s="47">
        <f>IF($C113="PC (13:0/13:0)",('Données brutes POS (Area)'!E113/('Données brutes POS (Area)'!E$88)*50),IF($C113="PE (12:0/12:0)",('Données brutes POS (Area)'!E88/('Données brutes POS (Area)'!E$82)*55)))</f>
        <v>2.4594342096777662</v>
      </c>
      <c r="G113" s="47">
        <f>IF($C113="PC (13:0/13:0)",('Données brutes POS (Area)'!F113/('Données brutes POS (Area)'!F$88)*50),IF($C113="PE (12:0/12:0)",('Données brutes POS (Area)'!F88/('Données brutes POS (Area)'!F$82)*55)))</f>
        <v>2.0898685336058547</v>
      </c>
      <c r="H113" s="47">
        <f>IF($C113="PC (13:0/13:0)",('Données brutes POS (Area)'!G113/('Données brutes POS (Area)'!G$88)*50),IF($C113="PE (12:0/12:0)",('Données brutes POS (Area)'!G88/('Données brutes POS (Area)'!G$82)*55)))</f>
        <v>2.5307549619694876</v>
      </c>
      <c r="I113" s="47">
        <f>IF($C113="PC (13:0/13:0)",('Données brutes POS (Area)'!H113/('Données brutes POS (Area)'!H$88)*50),IF($C113="PE (12:0/12:0)",('Données brutes POS (Area)'!H88/('Données brutes POS (Area)'!H$82)*55)))</f>
        <v>3.5459380647902448</v>
      </c>
      <c r="J113" s="47">
        <f>IF($C113="PC (13:0/13:0)",('Données brutes POS (Area)'!I113/('Données brutes POS (Area)'!I$88)*50),IF($C113="PE (12:0/12:0)",('Données brutes POS (Area)'!I88/('Données brutes POS (Area)'!I$82)*55)))</f>
        <v>1.7182678945424923</v>
      </c>
      <c r="K113" s="47">
        <f>IF($C113="PC (13:0/13:0)",('Données brutes POS (Area)'!J113/('Données brutes POS (Area)'!J$88)*50),IF($C113="PE (12:0/12:0)",('Données brutes POS (Area)'!J88/('Données brutes POS (Area)'!J$82)*55)))</f>
        <v>1.9880808081171053</v>
      </c>
      <c r="L113" s="47">
        <f>IF($C113="PC (13:0/13:0)",('Données brutes POS (Area)'!K113/('Données brutes POS (Area)'!K$88)*50),IF($C113="PE (12:0/12:0)",('Données brutes POS (Area)'!K88/('Données brutes POS (Area)'!K$82)*55)))</f>
        <v>0.89360069439075596</v>
      </c>
      <c r="M113" s="47">
        <f>IF($C113="PC (13:0/13:0)",('Données brutes POS (Area)'!L113/('Données brutes POS (Area)'!L$88)*50),IF($C113="PE (12:0/12:0)",('Données brutes POS (Area)'!L88/('Données brutes POS (Area)'!L$82)*55)))</f>
        <v>2.518899710659888</v>
      </c>
      <c r="N113" s="47">
        <f>IF($C113="PC (13:0/13:0)",('Données brutes POS (Area)'!M113/('Données brutes POS (Area)'!M$88)*50),IF($C113="PE (12:0/12:0)",('Données brutes POS (Area)'!M88/('Données brutes POS (Area)'!M$82)*55)))</f>
        <v>2.2544264583347191</v>
      </c>
      <c r="O113" s="47">
        <f>IF($C113="PC (13:0/13:0)",('Données brutes POS (Area)'!N113/('Données brutes POS (Area)'!N$88)*50),IF($C113="PE (12:0/12:0)",('Données brutes POS (Area)'!N88/('Données brutes POS (Area)'!N$82)*55)))</f>
        <v>3.0860506958103691</v>
      </c>
      <c r="P113" s="47">
        <f>IF($C113="PC (13:0/13:0)",('Données brutes POS (Area)'!O113/('Données brutes POS (Area)'!O$88)*50),IF($C113="PE (12:0/12:0)",('Données brutes POS (Area)'!O88/('Données brutes POS (Area)'!O$82)*55)))</f>
        <v>2.9107017956144898</v>
      </c>
      <c r="Q113" s="47">
        <f>IF($C113="PC (13:0/13:0)",('Données brutes POS (Area)'!P113/('Données brutes POS (Area)'!P$88)*50),IF($C113="PE (12:0/12:0)",('Données brutes POS (Area)'!P88/('Données brutes POS (Area)'!P$82)*55)))</f>
        <v>1.0066242135425092</v>
      </c>
      <c r="R113" s="47">
        <f>IF($C113="PC (13:0/13:0)",('Données brutes POS (Area)'!Q113/('Données brutes POS (Area)'!Q$88)*50),IF($C113="PE (12:0/12:0)",('Données brutes POS (Area)'!Q88/('Données brutes POS (Area)'!Q$82)*55)))</f>
        <v>1.1894592164322366</v>
      </c>
      <c r="S113" s="47">
        <f>IF($C113="PC (13:0/13:0)",('Données brutes POS (Area)'!R113/('Données brutes POS (Area)'!R$88)*50),IF($C113="PE (12:0/12:0)",('Données brutes POS (Area)'!R88/('Données brutes POS (Area)'!R$82)*55)))</f>
        <v>1.3192002807023646</v>
      </c>
      <c r="T113" s="47">
        <f>IF($C113="PC (13:0/13:0)",('Données brutes POS (Area)'!S113/('Données brutes POS (Area)'!S$88)*50),IF($C113="PE (12:0/12:0)",('Données brutes POS (Area)'!S88/('Données brutes POS (Area)'!S$82)*55)))</f>
        <v>1.8533852594284306</v>
      </c>
      <c r="U113" s="47">
        <f>IF($C113="PC (13:0/13:0)",('Données brutes POS (Area)'!T113/('Données brutes POS (Area)'!T$88)*50),IF($C113="PE (12:0/12:0)",('Données brutes POS (Area)'!T88/('Données brutes POS (Area)'!T$82)*55)))</f>
        <v>2.3082520084939384</v>
      </c>
      <c r="V113" s="47">
        <f>IF($C113="PC (13:0/13:0)",('Données brutes POS (Area)'!U113/('Données brutes POS (Area)'!U$88)*50),IF($C113="PE (12:0/12:0)",('Données brutes POS (Area)'!U88/('Données brutes POS (Area)'!U$82)*55)))</f>
        <v>5.1187999754920517</v>
      </c>
      <c r="W113" s="47">
        <f>IF($C113="PC (13:0/13:0)",('Données brutes POS (Area)'!V113/('Données brutes POS (Area)'!V$88)*50),IF($C113="PE (12:0/12:0)",('Données brutes POS (Area)'!V88/('Données brutes POS (Area)'!V$82)*55)))</f>
        <v>1.6223798300978407</v>
      </c>
      <c r="X113" s="47">
        <f>IF($C113="PC (13:0/13:0)",('Données brutes POS (Area)'!W113/('Données brutes POS (Area)'!W$88)*50),IF($C113="PE (12:0/12:0)",('Données brutes POS (Area)'!W88/('Données brutes POS (Area)'!W$82)*55)))</f>
        <v>5.356965032964756</v>
      </c>
      <c r="Y113" s="47">
        <f>IF($C113="PC (13:0/13:0)",('Données brutes POS (Area)'!X113/('Données brutes POS (Area)'!X$88)*50),IF($C113="PE (12:0/12:0)",('Données brutes POS (Area)'!X88/('Données brutes POS (Area)'!X$82)*55)))</f>
        <v>1.2573809816014845</v>
      </c>
      <c r="Z113" s="47">
        <f>IF($C113="PC (13:0/13:0)",('Données brutes POS (Area)'!Y113/('Données brutes POS (Area)'!Y$88)*50),IF($C113="PE (12:0/12:0)",('Données brutes POS (Area)'!Y88/('Données brutes POS (Area)'!Y$82)*55)))</f>
        <v>3.3668127112063724</v>
      </c>
      <c r="AA113" s="47">
        <f>IF($C113="PC (13:0/13:0)",('Données brutes POS (Area)'!Z113/('Données brutes POS (Area)'!Z$88)*50),IF($C113="PE (12:0/12:0)",('Données brutes POS (Area)'!Z88/('Données brutes POS (Area)'!Z$82)*55)))</f>
        <v>2.0315304544406989</v>
      </c>
      <c r="AB113" s="47">
        <f>IF($C113="PC (13:0/13:0)",('Données brutes POS (Area)'!AA113/('Données brutes POS (Area)'!AA$88)*50),IF($C113="PE (12:0/12:0)",('Données brutes POS (Area)'!AA88/('Données brutes POS (Area)'!AA$82)*55)))</f>
        <v>2.2326136422708696</v>
      </c>
      <c r="AC113" s="47">
        <f>IF($C113="PC (13:0/13:0)",('Données brutes POS (Area)'!AB113/('Données brutes POS (Area)'!AB$88)*50),IF($C113="PE (12:0/12:0)",('Données brutes POS (Area)'!AB88/('Données brutes POS (Area)'!AB$82)*55)))</f>
        <v>3.9970379884296192</v>
      </c>
      <c r="AD113" s="47">
        <f>IF($C113="PC (13:0/13:0)",('Données brutes POS (Area)'!AC113/('Données brutes POS (Area)'!AC$88)*50),IF($C113="PE (12:0/12:0)",('Données brutes POS (Area)'!AC88/('Données brutes POS (Area)'!AC$82)*55)))</f>
        <v>0.82750937396462443</v>
      </c>
      <c r="AE113" s="47">
        <f>IF($C113="PC (13:0/13:0)",('Données brutes POS (Area)'!AD113/('Données brutes POS (Area)'!AD$88)*50),IF($C113="PE (12:0/12:0)",('Données brutes POS (Area)'!AD88/('Données brutes POS (Area)'!AD$82)*55)))</f>
        <v>2.7869272259709166</v>
      </c>
      <c r="AF113" s="47">
        <f>IF($C113="PC (13:0/13:0)",('Données brutes POS (Area)'!AE113/('Données brutes POS (Area)'!AE$88)*50),IF($C113="PE (12:0/12:0)",('Données brutes POS (Area)'!AE88/('Données brutes POS (Area)'!AE$82)*55)))</f>
        <v>7.7581467639994015</v>
      </c>
      <c r="AG113" s="47">
        <f>IF($C113="PC (13:0/13:0)",('Données brutes POS (Area)'!AF113/('Données brutes POS (Area)'!AF$88)*50),IF($C113="PE (12:0/12:0)",('Données brutes POS (Area)'!AF88/('Données brutes POS (Area)'!AF$82)*55)))</f>
        <v>1.487566633329773</v>
      </c>
      <c r="AH113" s="47">
        <f>IF($C113="PC (13:0/13:0)",('Données brutes POS (Area)'!AG113/('Données brutes POS (Area)'!AG$88)*50),IF($C113="PE (12:0/12:0)",('Données brutes POS (Area)'!AG88/('Données brutes POS (Area)'!AG$82)*55)))</f>
        <v>1.7931089344211968</v>
      </c>
      <c r="AI113" s="47">
        <f>IF($C113="PC (13:0/13:0)",('Données brutes POS (Area)'!AH113/('Données brutes POS (Area)'!AH$88)*50),IF($C113="PE (12:0/12:0)",('Données brutes POS (Area)'!AH88/('Données brutes POS (Area)'!AH$82)*55)))</f>
        <v>3.1585261706370193</v>
      </c>
      <c r="AJ113" s="47">
        <f>IF($C113="PC (13:0/13:0)",('Données brutes POS (Area)'!AI113/('Données brutes POS (Area)'!AI$88)*50),IF($C113="PE (12:0/12:0)",('Données brutes POS (Area)'!AI88/('Données brutes POS (Area)'!AI$82)*55)))</f>
        <v>5.1526625466867371</v>
      </c>
      <c r="AK113" s="47">
        <f>IF($C113="PC (13:0/13:0)",('Données brutes POS (Area)'!AJ113/('Données brutes POS (Area)'!AJ$88)*50),IF($C113="PE (12:0/12:0)",('Données brutes POS (Area)'!AJ88/('Données brutes POS (Area)'!AJ$82)*55)))</f>
        <v>1.87446099781828</v>
      </c>
      <c r="AL113" s="47">
        <f>IF($C113="PC (13:0/13:0)",('Données brutes POS (Area)'!AK113/('Données brutes POS (Area)'!AK$88)*50),IF($C113="PE (12:0/12:0)",('Données brutes POS (Area)'!AK88/('Données brutes POS (Area)'!AK$82)*55)))</f>
        <v>1.2370745266510628</v>
      </c>
      <c r="AM113" s="47">
        <f>IF($C113="PC (13:0/13:0)",('Données brutes POS (Area)'!AL113/('Données brutes POS (Area)'!AL$88)*50),IF($C113="PE (12:0/12:0)",('Données brutes POS (Area)'!AL88/('Données brutes POS (Area)'!AL$82)*55)))</f>
        <v>5.3310461391101072</v>
      </c>
      <c r="AN113" s="47">
        <f>IF($C113="PC (13:0/13:0)",('Données brutes POS (Area)'!AM113/('Données brutes POS (Area)'!AM$88)*50),IF($C113="PE (12:0/12:0)",('Données brutes POS (Area)'!AM88/('Données brutes POS (Area)'!AM$82)*55)))</f>
        <v>2.5549582392303534</v>
      </c>
      <c r="AO113" s="47">
        <f>IF($C113="PC (13:0/13:0)",('Données brutes POS (Area)'!AN113/('Données brutes POS (Area)'!AN$88)*50),IF($C113="PE (12:0/12:0)",('Données brutes POS (Area)'!AN88/('Données brutes POS (Area)'!AN$82)*55)))</f>
        <v>2.4361841427005237</v>
      </c>
      <c r="AP113" s="47">
        <f>IF($C113="PC (13:0/13:0)",('Données brutes POS (Area)'!AO113/('Données brutes POS (Area)'!AO$88)*50),IF($C113="PE (12:0/12:0)",('Données brutes POS (Area)'!AO88/('Données brutes POS (Area)'!AO$82)*55)))</f>
        <v>7.3566907049070052</v>
      </c>
      <c r="AQ113" s="47">
        <f>IF($C113="PC (13:0/13:0)",('Données brutes POS (Area)'!AP113/('Données brutes POS (Area)'!AP$88)*50),IF($C113="PE (12:0/12:0)",('Données brutes POS (Area)'!AP88/('Données brutes POS (Area)'!AP$82)*55)))</f>
        <v>15.142111670653986</v>
      </c>
      <c r="AR113" s="47">
        <f>IF($C113="PC (13:0/13:0)",('Données brutes POS (Area)'!AQ113/('Données brutes POS (Area)'!AQ$88)*50),IF($C113="PE (12:0/12:0)",('Données brutes POS (Area)'!AQ88/('Données brutes POS (Area)'!AQ$82)*55)))</f>
        <v>7.8895960654086839</v>
      </c>
      <c r="AS113" s="47">
        <f>IF($C113="PC (13:0/13:0)",('Données brutes POS (Area)'!AR113/('Données brutes POS (Area)'!AR$88)*50),IF($C113="PE (12:0/12:0)",('Données brutes POS (Area)'!AR88/('Données brutes POS (Area)'!AR$82)*55)))</f>
        <v>10.032935459855375</v>
      </c>
      <c r="AT113" s="47">
        <f>IF($C113="PC (13:0/13:0)",('Données brutes POS (Area)'!AS113/('Données brutes POS (Area)'!AS$88)*50),IF($C113="PE (12:0/12:0)",('Données brutes POS (Area)'!AS88/('Données brutes POS (Area)'!AS$82)*55)))</f>
        <v>2.9525061016544862</v>
      </c>
      <c r="AU113" s="47">
        <f>IF($C113="PC (13:0/13:0)",('Données brutes POS (Area)'!AT113/('Données brutes POS (Area)'!AT$88)*50),IF($C113="PE (12:0/12:0)",('Données brutes POS (Area)'!AT88/('Données brutes POS (Area)'!AT$82)*55)))</f>
        <v>2.387969940700351</v>
      </c>
      <c r="AV113" s="47">
        <f>IF($C113="PC (13:0/13:0)",('Données brutes POS (Area)'!AU113/('Données brutes POS (Area)'!AU$88)*50),IF($C113="PE (12:0/12:0)",('Données brutes POS (Area)'!AU88/('Données brutes POS (Area)'!AU$82)*55)))</f>
        <v>11.20164190576228</v>
      </c>
      <c r="AW113" s="47">
        <f>IF($C113="PC (13:0/13:0)",('Données brutes POS (Area)'!AV113/('Données brutes POS (Area)'!AV$88)*50),IF($C113="PE (12:0/12:0)",('Données brutes POS (Area)'!AV88/('Données brutes POS (Area)'!AV$82)*55)))</f>
        <v>3.7643340337467071</v>
      </c>
      <c r="AX113" s="47">
        <f>IF($C113="PC (13:0/13:0)",('Données brutes POS (Area)'!AW113/('Données brutes POS (Area)'!AW$88)*50),IF($C113="PE (12:0/12:0)",('Données brutes POS (Area)'!AW88/('Données brutes POS (Area)'!AW$82)*55)))</f>
        <v>1.6232049532635264</v>
      </c>
      <c r="AY113" s="47">
        <f>IF($C113="PC (13:0/13:0)",('Données brutes POS (Area)'!AX113/('Données brutes POS (Area)'!AX$88)*50),IF($C113="PE (12:0/12:0)",('Données brutes POS (Area)'!AX88/('Données brutes POS (Area)'!AX$82)*55)))</f>
        <v>3.6600981627624201</v>
      </c>
      <c r="AZ113" s="47">
        <f>IF($C113="PC (13:0/13:0)",('Données brutes POS (Area)'!AY113/('Données brutes POS (Area)'!AY$88)*50),IF($C113="PE (12:0/12:0)",('Données brutes POS (Area)'!AY88/('Données brutes POS (Area)'!AY$82)*55)))</f>
        <v>3.4221767902175375</v>
      </c>
      <c r="BA113" s="47">
        <f>IF($C113="PC (13:0/13:0)",('Données brutes POS (Area)'!AZ113/('Données brutes POS (Area)'!AZ$88)*50),IF($C113="PE (12:0/12:0)",('Données brutes POS (Area)'!AZ88/('Données brutes POS (Area)'!AZ$82)*55)))</f>
        <v>2.6975810525375152</v>
      </c>
      <c r="BB113" s="47">
        <f>IF($C113="PC (13:0/13:0)",('Données brutes POS (Area)'!BA113/('Données brutes POS (Area)'!BA$88)*50),IF($C113="PE (12:0/12:0)",('Données brutes POS (Area)'!BA88/('Données brutes POS (Area)'!BA$82)*55)))</f>
        <v>8.4757261233507766</v>
      </c>
      <c r="BC113" s="47">
        <f>IF($C113="PC (13:0/13:0)",('Données brutes POS (Area)'!BB113/('Données brutes POS (Area)'!BB$88)*50),IF($C113="PE (12:0/12:0)",('Données brutes POS (Area)'!BB88/('Données brutes POS (Area)'!BB$82)*55)))</f>
        <v>7.1268865102207268</v>
      </c>
      <c r="BD113" s="47">
        <f>IF($C113="PC (13:0/13:0)",('Données brutes POS (Area)'!BC113/('Données brutes POS (Area)'!BC$88)*50),IF($C113="PE (12:0/12:0)",('Données brutes POS (Area)'!BC88/('Données brutes POS (Area)'!BC$82)*55)))</f>
        <v>7.0033138488865694</v>
      </c>
      <c r="BE113" s="47">
        <f>IF($C113="PC (13:0/13:0)",('Données brutes POS (Area)'!BD113/('Données brutes POS (Area)'!BD$88)*50),IF($C113="PE (12:0/12:0)",('Données brutes POS (Area)'!BD88/('Données brutes POS (Area)'!BD$82)*55)))</f>
        <v>2.675268582141054</v>
      </c>
      <c r="BF113" s="47">
        <f>IF($C113="PC (13:0/13:0)",('Données brutes POS (Area)'!BE113/('Données brutes POS (Area)'!BE$88)*50),IF($C113="PE (12:0/12:0)",('Données brutes POS (Area)'!BE88/('Données brutes POS (Area)'!BE$82)*55)))</f>
        <v>1.5169821743536467</v>
      </c>
      <c r="BG113" s="47">
        <f>IF($C113="PC (13:0/13:0)",('Données brutes POS (Area)'!BF113/('Données brutes POS (Area)'!BF$88)*50),IF($C113="PE (12:0/12:0)",('Données brutes POS (Area)'!BF88/('Données brutes POS (Area)'!BF$82)*55)))</f>
        <v>1.5267075524238307</v>
      </c>
      <c r="BH113" s="47">
        <f>IF($C113="PC (13:0/13:0)",('Données brutes POS (Area)'!BG113/('Données brutes POS (Area)'!BG$88)*50),IF($C113="PE (12:0/12:0)",('Données brutes POS (Area)'!BG88/('Données brutes POS (Area)'!BG$82)*55)))</f>
        <v>3.8590114162410392</v>
      </c>
      <c r="BI113" s="47">
        <f>IF($C113="PC (13:0/13:0)",('Données brutes POS (Area)'!BH113/('Données brutes POS (Area)'!BH$88)*50),IF($C113="PE (12:0/12:0)",('Données brutes POS (Area)'!BH88/('Données brutes POS (Area)'!BH$82)*55)))</f>
        <v>1.6385444568257908</v>
      </c>
      <c r="BJ113" s="47">
        <f>IF($C113="PC (13:0/13:0)",('Données brutes POS (Area)'!BI113/('Données brutes POS (Area)'!BI$88)*50),IF($C113="PE (12:0/12:0)",('Données brutes POS (Area)'!BI88/('Données brutes POS (Area)'!BI$82)*55)))</f>
        <v>4.0070525679069364</v>
      </c>
      <c r="BK113" s="47">
        <f>IF($C113="PC (13:0/13:0)",('Données brutes POS (Area)'!BJ113/('Données brutes POS (Area)'!BJ$88)*50),IF($C113="PE (12:0/12:0)",('Données brutes POS (Area)'!BJ88/('Données brutes POS (Area)'!BJ$82)*55)))</f>
        <v>4.0944735560197181</v>
      </c>
      <c r="BL113" s="47">
        <f>IF($C113="PC (13:0/13:0)",('Données brutes POS (Area)'!BK113/('Données brutes POS (Area)'!BK$88)*50),IF($C113="PE (12:0/12:0)",('Données brutes POS (Area)'!BK88/('Données brutes POS (Area)'!BK$82)*55)))</f>
        <v>5.8661561254424397</v>
      </c>
      <c r="BM113" s="47">
        <f>IF($C113="PC (13:0/13:0)",('Données brutes POS (Area)'!BL113/('Données brutes POS (Area)'!BL$88)*50),IF($C113="PE (12:0/12:0)",('Données brutes POS (Area)'!BL88/('Données brutes POS (Area)'!BL$82)*55)))</f>
        <v>3.1263120805163163</v>
      </c>
      <c r="BN113" s="47">
        <f>IF($C113="PC (13:0/13:0)",('Données brutes POS (Area)'!BM113/('Données brutes POS (Area)'!BM$88)*50),IF($C113="PE (12:0/12:0)",('Données brutes POS (Area)'!BM88/('Données brutes POS (Area)'!BM$82)*55)))</f>
        <v>6.4323541571213809</v>
      </c>
      <c r="BO113" s="47">
        <f>IF($C113="PC (13:0/13:0)",('Données brutes POS (Area)'!BN113/('Données brutes POS (Area)'!BN$88)*50),IF($C113="PE (12:0/12:0)",('Données brutes POS (Area)'!BN88/('Données brutes POS (Area)'!BN$82)*55)))</f>
        <v>5.7137321246058308</v>
      </c>
      <c r="BP113" s="47">
        <f>IF($C113="PC (13:0/13:0)",('Données brutes POS (Area)'!BO113/('Données brutes POS (Area)'!BO$88)*50),IF($C113="PE (12:0/12:0)",('Données brutes POS (Area)'!BO88/('Données brutes POS (Area)'!BO$82)*55)))</f>
        <v>2.5171050881873911</v>
      </c>
      <c r="BQ113" s="47">
        <f>IF($C113="PC (13:0/13:0)",('Données brutes POS (Area)'!BP113/('Données brutes POS (Area)'!BP$88)*50),IF($C113="PE (12:0/12:0)",('Données brutes POS (Area)'!BP88/('Données brutes POS (Area)'!BP$82)*55)))</f>
        <v>1.48371325656939</v>
      </c>
    </row>
    <row r="114" spans="1:69" x14ac:dyDescent="0.25">
      <c r="A114" s="16" t="s">
        <v>52</v>
      </c>
      <c r="B114" s="16" t="s">
        <v>198</v>
      </c>
      <c r="C114" s="16" t="s">
        <v>51</v>
      </c>
      <c r="D114" s="50">
        <f>IF($C114="PC (13:0/13:0)",('Données brutes POS (Area)'!C114/('Données brutes POS (Area)'!C$88)*50),IF($C114="PE (12:0/12:0)",('Données brutes POS (Area)'!C89/('Données brutes POS (Area)'!C$82)*55)))</f>
        <v>0.78831744194267728</v>
      </c>
      <c r="E114" s="50">
        <f>IF($C114="PC (13:0/13:0)",('Données brutes POS (Area)'!D114/('Données brutes POS (Area)'!D$88)*50),IF($C114="PE (12:0/12:0)",('Données brutes POS (Area)'!D89/('Données brutes POS (Area)'!D$82)*55)))</f>
        <v>0.68788628614496239</v>
      </c>
      <c r="F114" s="50">
        <f>IF($C114="PC (13:0/13:0)",('Données brutes POS (Area)'!E114/('Données brutes POS (Area)'!E$88)*50),IF($C114="PE (12:0/12:0)",('Données brutes POS (Area)'!E89/('Données brutes POS (Area)'!E$82)*55)))</f>
        <v>1.3292052709645521</v>
      </c>
      <c r="G114" s="50">
        <f>IF($C114="PC (13:0/13:0)",('Données brutes POS (Area)'!F114/('Données brutes POS (Area)'!F$88)*50),IF($C114="PE (12:0/12:0)",('Données brutes POS (Area)'!F89/('Données brutes POS (Area)'!F$82)*55)))</f>
        <v>1.1481519234657507</v>
      </c>
      <c r="H114" s="50">
        <f>IF($C114="PC (13:0/13:0)",('Données brutes POS (Area)'!G114/('Données brutes POS (Area)'!G$88)*50),IF($C114="PE (12:0/12:0)",('Données brutes POS (Area)'!G89/('Données brutes POS (Area)'!G$82)*55)))</f>
        <v>1.1491569167575619</v>
      </c>
      <c r="I114" s="50">
        <f>IF($C114="PC (13:0/13:0)",('Données brutes POS (Area)'!H114/('Données brutes POS (Area)'!H$88)*50),IF($C114="PE (12:0/12:0)",('Données brutes POS (Area)'!H89/('Données brutes POS (Area)'!H$82)*55)))</f>
        <v>1.4237761816813927</v>
      </c>
      <c r="J114" s="50">
        <f>IF($C114="PC (13:0/13:0)",('Données brutes POS (Area)'!I114/('Données brutes POS (Area)'!I$88)*50),IF($C114="PE (12:0/12:0)",('Données brutes POS (Area)'!I89/('Données brutes POS (Area)'!I$82)*55)))</f>
        <v>0.92883055820993965</v>
      </c>
      <c r="K114" s="50">
        <f>IF($C114="PC (13:0/13:0)",('Données brutes POS (Area)'!J114/('Données brutes POS (Area)'!J$88)*50),IF($C114="PE (12:0/12:0)",('Données brutes POS (Area)'!J89/('Données brutes POS (Area)'!J$82)*55)))</f>
        <v>1.2730115443789225</v>
      </c>
      <c r="L114" s="50">
        <f>IF($C114="PC (13:0/13:0)",('Données brutes POS (Area)'!K114/('Données brutes POS (Area)'!K$88)*50),IF($C114="PE (12:0/12:0)",('Données brutes POS (Area)'!K89/('Données brutes POS (Area)'!K$82)*55)))</f>
        <v>0.93578466941922689</v>
      </c>
      <c r="M114" s="50">
        <f>IF($C114="PC (13:0/13:0)",('Données brutes POS (Area)'!L114/('Données brutes POS (Area)'!L$88)*50),IF($C114="PE (12:0/12:0)",('Données brutes POS (Area)'!L89/('Données brutes POS (Area)'!L$82)*55)))</f>
        <v>0.68398997205068512</v>
      </c>
      <c r="N114" s="50">
        <f>IF($C114="PC (13:0/13:0)",('Données brutes POS (Area)'!M114/('Données brutes POS (Area)'!M$88)*50),IF($C114="PE (12:0/12:0)",('Données brutes POS (Area)'!M89/('Données brutes POS (Area)'!M$82)*55)))</f>
        <v>0.7799359120884195</v>
      </c>
      <c r="O114" s="50">
        <f>IF($C114="PC (13:0/13:0)",('Données brutes POS (Area)'!N114/('Données brutes POS (Area)'!N$88)*50),IF($C114="PE (12:0/12:0)",('Données brutes POS (Area)'!N89/('Données brutes POS (Area)'!N$82)*55)))</f>
        <v>1.2550349085510348</v>
      </c>
      <c r="P114" s="50">
        <f>IF($C114="PC (13:0/13:0)",('Données brutes POS (Area)'!O114/('Données brutes POS (Area)'!O$88)*50),IF($C114="PE (12:0/12:0)",('Données brutes POS (Area)'!O89/('Données brutes POS (Area)'!O$82)*55)))</f>
        <v>1.2706423357867231</v>
      </c>
      <c r="Q114" s="50">
        <f>IF($C114="PC (13:0/13:0)",('Données brutes POS (Area)'!P114/('Données brutes POS (Area)'!P$88)*50),IF($C114="PE (12:0/12:0)",('Données brutes POS (Area)'!P89/('Données brutes POS (Area)'!P$82)*55)))</f>
        <v>0.58348595173597806</v>
      </c>
      <c r="R114" s="50">
        <f>IF($C114="PC (13:0/13:0)",('Données brutes POS (Area)'!Q114/('Données brutes POS (Area)'!Q$88)*50),IF($C114="PE (12:0/12:0)",('Données brutes POS (Area)'!Q89/('Données brutes POS (Area)'!Q$82)*55)))</f>
        <v>1.0170675551119999</v>
      </c>
      <c r="S114" s="50">
        <f>IF($C114="PC (13:0/13:0)",('Données brutes POS (Area)'!R114/('Données brutes POS (Area)'!R$88)*50),IF($C114="PE (12:0/12:0)",('Données brutes POS (Area)'!R89/('Données brutes POS (Area)'!R$82)*55)))</f>
        <v>0.92285410316002692</v>
      </c>
      <c r="T114" s="50">
        <f>IF($C114="PC (13:0/13:0)",('Données brutes POS (Area)'!S114/('Données brutes POS (Area)'!S$88)*50),IF($C114="PE (12:0/12:0)",('Données brutes POS (Area)'!S89/('Données brutes POS (Area)'!S$82)*55)))</f>
        <v>0.47543905195092245</v>
      </c>
      <c r="U114" s="50">
        <f>IF($C114="PC (13:0/13:0)",('Données brutes POS (Area)'!T114/('Données brutes POS (Area)'!T$88)*50),IF($C114="PE (12:0/12:0)",('Données brutes POS (Area)'!T89/('Données brutes POS (Area)'!T$82)*55)))</f>
        <v>1.1568693073820817</v>
      </c>
      <c r="V114" s="50">
        <f>IF($C114="PC (13:0/13:0)",('Données brutes POS (Area)'!U114/('Données brutes POS (Area)'!U$88)*50),IF($C114="PE (12:0/12:0)",('Données brutes POS (Area)'!U89/('Données brutes POS (Area)'!U$82)*55)))</f>
        <v>2.5098325170023896</v>
      </c>
      <c r="W114" s="50">
        <f>IF($C114="PC (13:0/13:0)",('Données brutes POS (Area)'!V114/('Données brutes POS (Area)'!V$88)*50),IF($C114="PE (12:0/12:0)",('Données brutes POS (Area)'!V89/('Données brutes POS (Area)'!V$82)*55)))</f>
        <v>0.94121091882926633</v>
      </c>
      <c r="X114" s="50">
        <f>IF($C114="PC (13:0/13:0)",('Données brutes POS (Area)'!W114/('Données brutes POS (Area)'!W$88)*50),IF($C114="PE (12:0/12:0)",('Données brutes POS (Area)'!W89/('Données brutes POS (Area)'!W$82)*55)))</f>
        <v>1.7914494395604181</v>
      </c>
      <c r="Y114" s="50">
        <f>IF($C114="PC (13:0/13:0)",('Données brutes POS (Area)'!X114/('Données brutes POS (Area)'!X$88)*50),IF($C114="PE (12:0/12:0)",('Données brutes POS (Area)'!X89/('Données brutes POS (Area)'!X$82)*55)))</f>
        <v>1.0216341851086346</v>
      </c>
      <c r="Z114" s="50">
        <f>IF($C114="PC (13:0/13:0)",('Données brutes POS (Area)'!Y114/('Données brutes POS (Area)'!Y$88)*50),IF($C114="PE (12:0/12:0)",('Données brutes POS (Area)'!Y89/('Données brutes POS (Area)'!Y$82)*55)))</f>
        <v>1.5134694838704925</v>
      </c>
      <c r="AA114" s="50">
        <f>IF($C114="PC (13:0/13:0)",('Données brutes POS (Area)'!Z114/('Données brutes POS (Area)'!Z$88)*50),IF($C114="PE (12:0/12:0)",('Données brutes POS (Area)'!Z89/('Données brutes POS (Area)'!Z$82)*55)))</f>
        <v>1.3742734841803299</v>
      </c>
      <c r="AB114" s="50">
        <f>IF($C114="PC (13:0/13:0)",('Données brutes POS (Area)'!AA114/('Données brutes POS (Area)'!AA$88)*50),IF($C114="PE (12:0/12:0)",('Données brutes POS (Area)'!AA89/('Données brutes POS (Area)'!AA$82)*55)))</f>
        <v>0.9165835162252538</v>
      </c>
      <c r="AC114" s="50">
        <f>IF($C114="PC (13:0/13:0)",('Données brutes POS (Area)'!AB114/('Données brutes POS (Area)'!AB$88)*50),IF($C114="PE (12:0/12:0)",('Données brutes POS (Area)'!AB89/('Données brutes POS (Area)'!AB$82)*55)))</f>
        <v>0.82777474053396838</v>
      </c>
      <c r="AD114" s="50">
        <f>IF($C114="PC (13:0/13:0)",('Données brutes POS (Area)'!AC114/('Données brutes POS (Area)'!AC$88)*50),IF($C114="PE (12:0/12:0)",('Données brutes POS (Area)'!AC89/('Données brutes POS (Area)'!AC$82)*55)))</f>
        <v>1.1817386879711016</v>
      </c>
      <c r="AE114" s="50">
        <f>IF($C114="PC (13:0/13:0)",('Données brutes POS (Area)'!AD114/('Données brutes POS (Area)'!AD$88)*50),IF($C114="PE (12:0/12:0)",('Données brutes POS (Area)'!AD89/('Données brutes POS (Area)'!AD$82)*55)))</f>
        <v>1.4726638617875711</v>
      </c>
      <c r="AF114" s="50">
        <f>IF($C114="PC (13:0/13:0)",('Données brutes POS (Area)'!AE114/('Données brutes POS (Area)'!AE$88)*50),IF($C114="PE (12:0/12:0)",('Données brutes POS (Area)'!AE89/('Données brutes POS (Area)'!AE$82)*55)))</f>
        <v>3.1618656276634467</v>
      </c>
      <c r="AG114" s="50">
        <f>IF($C114="PC (13:0/13:0)",('Données brutes POS (Area)'!AF114/('Données brutes POS (Area)'!AF$88)*50),IF($C114="PE (12:0/12:0)",('Données brutes POS (Area)'!AF89/('Données brutes POS (Area)'!AF$82)*55)))</f>
        <v>0.77825573604948106</v>
      </c>
      <c r="AH114" s="50">
        <f>IF($C114="PC (13:0/13:0)",('Données brutes POS (Area)'!AG114/('Données brutes POS (Area)'!AG$88)*50),IF($C114="PE (12:0/12:0)",('Données brutes POS (Area)'!AG89/('Données brutes POS (Area)'!AG$82)*55)))</f>
        <v>0.54309557089351435</v>
      </c>
      <c r="AI114" s="50">
        <f>IF($C114="PC (13:0/13:0)",('Données brutes POS (Area)'!AH114/('Données brutes POS (Area)'!AH$88)*50),IF($C114="PE (12:0/12:0)",('Données brutes POS (Area)'!AH89/('Données brutes POS (Area)'!AH$82)*55)))</f>
        <v>2.2726427622841965</v>
      </c>
      <c r="AJ114" s="50">
        <f>IF($C114="PC (13:0/13:0)",('Données brutes POS (Area)'!AI114/('Données brutes POS (Area)'!AI$88)*50),IF($C114="PE (12:0/12:0)",('Données brutes POS (Area)'!AI89/('Données brutes POS (Area)'!AI$82)*55)))</f>
        <v>1.3299985505149199</v>
      </c>
      <c r="AK114" s="50">
        <f>IF($C114="PC (13:0/13:0)",('Données brutes POS (Area)'!AJ114/('Données brutes POS (Area)'!AJ$88)*50),IF($C114="PE (12:0/12:0)",('Données brutes POS (Area)'!AJ89/('Données brutes POS (Area)'!AJ$82)*55)))</f>
        <v>0.7651220800366384</v>
      </c>
      <c r="AL114" s="50">
        <f>IF($C114="PC (13:0/13:0)",('Données brutes POS (Area)'!AK114/('Données brutes POS (Area)'!AK$88)*50),IF($C114="PE (12:0/12:0)",('Données brutes POS (Area)'!AK89/('Données brutes POS (Area)'!AK$82)*55)))</f>
        <v>0.5982298279289</v>
      </c>
      <c r="AM114" s="50">
        <f>IF($C114="PC (13:0/13:0)",('Données brutes POS (Area)'!AL114/('Données brutes POS (Area)'!AL$88)*50),IF($C114="PE (12:0/12:0)",('Données brutes POS (Area)'!AL89/('Données brutes POS (Area)'!AL$82)*55)))</f>
        <v>1.5292674282815184</v>
      </c>
      <c r="AN114" s="50">
        <f>IF($C114="PC (13:0/13:0)",('Données brutes POS (Area)'!AM114/('Données brutes POS (Area)'!AM$88)*50),IF($C114="PE (12:0/12:0)",('Données brutes POS (Area)'!AM89/('Données brutes POS (Area)'!AM$82)*55)))</f>
        <v>1.0129139752714063</v>
      </c>
      <c r="AO114" s="50">
        <f>IF($C114="PC (13:0/13:0)",('Données brutes POS (Area)'!AN114/('Données brutes POS (Area)'!AN$88)*50),IF($C114="PE (12:0/12:0)",('Données brutes POS (Area)'!AN89/('Données brutes POS (Area)'!AN$82)*55)))</f>
        <v>1.5635897046883804</v>
      </c>
      <c r="AP114" s="50">
        <f>IF($C114="PC (13:0/13:0)",('Données brutes POS (Area)'!AO114/('Données brutes POS (Area)'!AO$88)*50),IF($C114="PE (12:0/12:0)",('Données brutes POS (Area)'!AO89/('Données brutes POS (Area)'!AO$82)*55)))</f>
        <v>3.3233881803926342</v>
      </c>
      <c r="AQ114" s="50">
        <f>IF($C114="PC (13:0/13:0)",('Données brutes POS (Area)'!AP114/('Données brutes POS (Area)'!AP$88)*50),IF($C114="PE (12:0/12:0)",('Données brutes POS (Area)'!AP89/('Données brutes POS (Area)'!AP$82)*55)))</f>
        <v>5.3833946155097605</v>
      </c>
      <c r="AR114" s="50">
        <f>IF($C114="PC (13:0/13:0)",('Données brutes POS (Area)'!AQ114/('Données brutes POS (Area)'!AQ$88)*50),IF($C114="PE (12:0/12:0)",('Données brutes POS (Area)'!AQ89/('Données brutes POS (Area)'!AQ$82)*55)))</f>
        <v>1.7903651376563139</v>
      </c>
      <c r="AS114" s="50">
        <f>IF($C114="PC (13:0/13:0)",('Données brutes POS (Area)'!AR114/('Données brutes POS (Area)'!AR$88)*50),IF($C114="PE (12:0/12:0)",('Données brutes POS (Area)'!AR89/('Données brutes POS (Area)'!AR$82)*55)))</f>
        <v>3.1925355205732169</v>
      </c>
      <c r="AT114" s="50">
        <f>IF($C114="PC (13:0/13:0)",('Données brutes POS (Area)'!AS114/('Données brutes POS (Area)'!AS$88)*50),IF($C114="PE (12:0/12:0)",('Données brutes POS (Area)'!AS89/('Données brutes POS (Area)'!AS$82)*55)))</f>
        <v>1.698417470905508</v>
      </c>
      <c r="AU114" s="50">
        <f>IF($C114="PC (13:0/13:0)",('Données brutes POS (Area)'!AT114/('Données brutes POS (Area)'!AT$88)*50),IF($C114="PE (12:0/12:0)",('Données brutes POS (Area)'!AT89/('Données brutes POS (Area)'!AT$82)*55)))</f>
        <v>2.1015320406600755</v>
      </c>
      <c r="AV114" s="50">
        <f>IF($C114="PC (13:0/13:0)",('Données brutes POS (Area)'!AU114/('Données brutes POS (Area)'!AU$88)*50),IF($C114="PE (12:0/12:0)",('Données brutes POS (Area)'!AU89/('Données brutes POS (Area)'!AU$82)*55)))</f>
        <v>2.7857899601950131</v>
      </c>
      <c r="AW114" s="50">
        <f>IF($C114="PC (13:0/13:0)",('Données brutes POS (Area)'!AV114/('Données brutes POS (Area)'!AV$88)*50),IF($C114="PE (12:0/12:0)",('Données brutes POS (Area)'!AV89/('Données brutes POS (Area)'!AV$82)*55)))</f>
        <v>2.0970602319682814</v>
      </c>
      <c r="AX114" s="50">
        <f>IF($C114="PC (13:0/13:0)",('Données brutes POS (Area)'!AW114/('Données brutes POS (Area)'!AW$88)*50),IF($C114="PE (12:0/12:0)",('Données brutes POS (Area)'!AW89/('Données brutes POS (Area)'!AW$82)*55)))</f>
        <v>1.1630713136682058</v>
      </c>
      <c r="AY114" s="50">
        <f>IF($C114="PC (13:0/13:0)",('Données brutes POS (Area)'!AX114/('Données brutes POS (Area)'!AX$88)*50),IF($C114="PE (12:0/12:0)",('Données brutes POS (Area)'!AX89/('Données brutes POS (Area)'!AX$82)*55)))</f>
        <v>1.1034371151046081</v>
      </c>
      <c r="AZ114" s="50">
        <f>IF($C114="PC (13:0/13:0)",('Données brutes POS (Area)'!AY114/('Données brutes POS (Area)'!AY$88)*50),IF($C114="PE (12:0/12:0)",('Données brutes POS (Area)'!AY89/('Données brutes POS (Area)'!AY$82)*55)))</f>
        <v>2.3717341145979596</v>
      </c>
      <c r="BA114" s="50">
        <f>IF($C114="PC (13:0/13:0)",('Données brutes POS (Area)'!AZ114/('Données brutes POS (Area)'!AZ$88)*50),IF($C114="PE (12:0/12:0)",('Données brutes POS (Area)'!AZ89/('Données brutes POS (Area)'!AZ$82)*55)))</f>
        <v>1.4119934668032252</v>
      </c>
      <c r="BB114" s="50">
        <f>IF($C114="PC (13:0/13:0)",('Données brutes POS (Area)'!BA114/('Données brutes POS (Area)'!BA$88)*50),IF($C114="PE (12:0/12:0)",('Données brutes POS (Area)'!BA89/('Données brutes POS (Area)'!BA$82)*55)))</f>
        <v>2.5867288391291638</v>
      </c>
      <c r="BC114" s="50">
        <f>IF($C114="PC (13:0/13:0)",('Données brutes POS (Area)'!BB114/('Données brutes POS (Area)'!BB$88)*50),IF($C114="PE (12:0/12:0)",('Données brutes POS (Area)'!BB89/('Données brutes POS (Area)'!BB$82)*55)))</f>
        <v>2.7659563178930888</v>
      </c>
      <c r="BD114" s="50">
        <f>IF($C114="PC (13:0/13:0)",('Données brutes POS (Area)'!BC114/('Données brutes POS (Area)'!BC$88)*50),IF($C114="PE (12:0/12:0)",('Données brutes POS (Area)'!BC89/('Données brutes POS (Area)'!BC$82)*55)))</f>
        <v>1.8709547703709493</v>
      </c>
      <c r="BE114" s="50">
        <f>IF($C114="PC (13:0/13:0)",('Données brutes POS (Area)'!BD114/('Données brutes POS (Area)'!BD$88)*50),IF($C114="PE (12:0/12:0)",('Données brutes POS (Area)'!BD89/('Données brutes POS (Area)'!BD$82)*55)))</f>
        <v>1.3224320609514546</v>
      </c>
      <c r="BF114" s="50">
        <f>IF($C114="PC (13:0/13:0)",('Données brutes POS (Area)'!BE114/('Données brutes POS (Area)'!BE$88)*50),IF($C114="PE (12:0/12:0)",('Données brutes POS (Area)'!BE89/('Données brutes POS (Area)'!BE$82)*55)))</f>
        <v>0.91029665056687004</v>
      </c>
      <c r="BG114" s="50">
        <f>IF($C114="PC (13:0/13:0)",('Données brutes POS (Area)'!BF114/('Données brutes POS (Area)'!BF$88)*50),IF($C114="PE (12:0/12:0)",('Données brutes POS (Area)'!BF89/('Données brutes POS (Area)'!BF$82)*55)))</f>
        <v>0.64348924924344209</v>
      </c>
      <c r="BH114" s="50">
        <f>IF($C114="PC (13:0/13:0)",('Données brutes POS (Area)'!BG114/('Données brutes POS (Area)'!BG$88)*50),IF($C114="PE (12:0/12:0)",('Données brutes POS (Area)'!BG89/('Données brutes POS (Area)'!BG$82)*55)))</f>
        <v>1.2188282532544632</v>
      </c>
      <c r="BI114" s="50">
        <f>IF($C114="PC (13:0/13:0)",('Données brutes POS (Area)'!BH114/('Données brutes POS (Area)'!BH$88)*50),IF($C114="PE (12:0/12:0)",('Données brutes POS (Area)'!BH89/('Données brutes POS (Area)'!BH$82)*55)))</f>
        <v>0.94635961538658186</v>
      </c>
      <c r="BJ114" s="50">
        <f>IF($C114="PC (13:0/13:0)",('Données brutes POS (Area)'!BI114/('Données brutes POS (Area)'!BI$88)*50),IF($C114="PE (12:0/12:0)",('Données brutes POS (Area)'!BI89/('Données brutes POS (Area)'!BI$82)*55)))</f>
        <v>1.2828874960063741</v>
      </c>
      <c r="BK114" s="50">
        <f>IF($C114="PC (13:0/13:0)",('Données brutes POS (Area)'!BJ114/('Données brutes POS (Area)'!BJ$88)*50),IF($C114="PE (12:0/12:0)",('Données brutes POS (Area)'!BJ89/('Données brutes POS (Area)'!BJ$82)*55)))</f>
        <v>1.0574018260317983</v>
      </c>
      <c r="BL114" s="50">
        <f>IF($C114="PC (13:0/13:0)",('Données brutes POS (Area)'!BK114/('Données brutes POS (Area)'!BK$88)*50),IF($C114="PE (12:0/12:0)",('Données brutes POS (Area)'!BK89/('Données brutes POS (Area)'!BK$82)*55)))</f>
        <v>2.184957410103733</v>
      </c>
      <c r="BM114" s="50">
        <f>IF($C114="PC (13:0/13:0)",('Données brutes POS (Area)'!BL114/('Données brutes POS (Area)'!BL$88)*50),IF($C114="PE (12:0/12:0)",('Données brutes POS (Area)'!BL89/('Données brutes POS (Area)'!BL$82)*55)))</f>
        <v>1.0461233323746058</v>
      </c>
      <c r="BN114" s="50">
        <f>IF($C114="PC (13:0/13:0)",('Données brutes POS (Area)'!BM114/('Données brutes POS (Area)'!BM$88)*50),IF($C114="PE (12:0/12:0)",('Données brutes POS (Area)'!BM89/('Données brutes POS (Area)'!BM$82)*55)))</f>
        <v>3.6008706718243833</v>
      </c>
      <c r="BO114" s="50">
        <f>IF($C114="PC (13:0/13:0)",('Données brutes POS (Area)'!BN114/('Données brutes POS (Area)'!BN$88)*50),IF($C114="PE (12:0/12:0)",('Données brutes POS (Area)'!BN89/('Données brutes POS (Area)'!BN$82)*55)))</f>
        <v>1.01746401881436</v>
      </c>
      <c r="BP114" s="50">
        <f>IF($C114="PC (13:0/13:0)",('Données brutes POS (Area)'!BO114/('Données brutes POS (Area)'!BO$88)*50),IF($C114="PE (12:0/12:0)",('Données brutes POS (Area)'!BO89/('Données brutes POS (Area)'!BO$82)*55)))</f>
        <v>1.2525913639519664</v>
      </c>
      <c r="BQ114" s="50">
        <f>IF($C114="PC (13:0/13:0)",('Données brutes POS (Area)'!BP114/('Données brutes POS (Area)'!BP$88)*50),IF($C114="PE (12:0/12:0)",('Données brutes POS (Area)'!BP89/('Données brutes POS (Area)'!BP$82)*55)))</f>
        <v>0.95211549875287971</v>
      </c>
    </row>
    <row r="115" spans="1:69" x14ac:dyDescent="0.25">
      <c r="A115" s="9" t="s">
        <v>52</v>
      </c>
      <c r="B115" s="9" t="s">
        <v>199</v>
      </c>
      <c r="C115" s="9" t="s">
        <v>51</v>
      </c>
      <c r="D115" s="47">
        <f>IF($C115="PC (13:0/13:0)",('Données brutes POS (Area)'!C115/('Données brutes POS (Area)'!C$88)*50),IF($C115="PE (12:0/12:0)",('Données brutes POS (Area)'!C90/('Données brutes POS (Area)'!C$82)*55)))</f>
        <v>2.1695756648499041</v>
      </c>
      <c r="E115" s="47">
        <f>IF($C115="PC (13:0/13:0)",('Données brutes POS (Area)'!D115/('Données brutes POS (Area)'!D$88)*50),IF($C115="PE (12:0/12:0)",('Données brutes POS (Area)'!D90/('Données brutes POS (Area)'!D$82)*55)))</f>
        <v>1.8562484859719495</v>
      </c>
      <c r="F115" s="47">
        <f>IF($C115="PC (13:0/13:0)",('Données brutes POS (Area)'!E115/('Données brutes POS (Area)'!E$88)*50),IF($C115="PE (12:0/12:0)",('Données brutes POS (Area)'!E90/('Données brutes POS (Area)'!E$82)*55)))</f>
        <v>1.8746980803542639</v>
      </c>
      <c r="G115" s="47">
        <f>IF($C115="PC (13:0/13:0)",('Données brutes POS (Area)'!F115/('Données brutes POS (Area)'!F$88)*50),IF($C115="PE (12:0/12:0)",('Données brutes POS (Area)'!F90/('Données brutes POS (Area)'!F$82)*55)))</f>
        <v>1.9509461456946067</v>
      </c>
      <c r="H115" s="47">
        <f>IF($C115="PC (13:0/13:0)",('Données brutes POS (Area)'!G115/('Données brutes POS (Area)'!G$88)*50),IF($C115="PE (12:0/12:0)",('Données brutes POS (Area)'!G90/('Données brutes POS (Area)'!G$82)*55)))</f>
        <v>1.5567641046485621</v>
      </c>
      <c r="I115" s="47">
        <f>IF($C115="PC (13:0/13:0)",('Données brutes POS (Area)'!H115/('Données brutes POS (Area)'!H$88)*50),IF($C115="PE (12:0/12:0)",('Données brutes POS (Area)'!H90/('Données brutes POS (Area)'!H$82)*55)))</f>
        <v>2.3790669302838201</v>
      </c>
      <c r="J115" s="47">
        <f>IF($C115="PC (13:0/13:0)",('Données brutes POS (Area)'!I115/('Données brutes POS (Area)'!I$88)*50),IF($C115="PE (12:0/12:0)",('Données brutes POS (Area)'!I90/('Données brutes POS (Area)'!I$82)*55)))</f>
        <v>1.4847775532121807</v>
      </c>
      <c r="K115" s="47">
        <f>IF($C115="PC (13:0/13:0)",('Données brutes POS (Area)'!J115/('Données brutes POS (Area)'!J$88)*50),IF($C115="PE (12:0/12:0)",('Données brutes POS (Area)'!J90/('Données brutes POS (Area)'!J$82)*55)))</f>
        <v>2.6195233612882913</v>
      </c>
      <c r="L115" s="47">
        <f>IF($C115="PC (13:0/13:0)",('Données brutes POS (Area)'!K115/('Données brutes POS (Area)'!K$88)*50),IF($C115="PE (12:0/12:0)",('Données brutes POS (Area)'!K90/('Données brutes POS (Area)'!K$82)*55)))</f>
        <v>1.4428634967006244</v>
      </c>
      <c r="M115" s="47">
        <f>IF($C115="PC (13:0/13:0)",('Données brutes POS (Area)'!L115/('Données brutes POS (Area)'!L$88)*50),IF($C115="PE (12:0/12:0)",('Données brutes POS (Area)'!L90/('Données brutes POS (Area)'!L$82)*55)))</f>
        <v>1.2957882750998972</v>
      </c>
      <c r="N115" s="47">
        <f>IF($C115="PC (13:0/13:0)",('Données brutes POS (Area)'!M115/('Données brutes POS (Area)'!M$88)*50),IF($C115="PE (12:0/12:0)",('Données brutes POS (Area)'!M90/('Données brutes POS (Area)'!M$82)*55)))</f>
        <v>2.2397608208809365</v>
      </c>
      <c r="O115" s="47">
        <f>IF($C115="PC (13:0/13:0)",('Données brutes POS (Area)'!N115/('Données brutes POS (Area)'!N$88)*50),IF($C115="PE (12:0/12:0)",('Données brutes POS (Area)'!N90/('Données brutes POS (Area)'!N$82)*55)))</f>
        <v>3.680863829110411</v>
      </c>
      <c r="P115" s="47">
        <f>IF($C115="PC (13:0/13:0)",('Données brutes POS (Area)'!O115/('Données brutes POS (Area)'!O$88)*50),IF($C115="PE (12:0/12:0)",('Données brutes POS (Area)'!O90/('Données brutes POS (Area)'!O$82)*55)))</f>
        <v>4.743153846046881</v>
      </c>
      <c r="Q115" s="47">
        <f>IF($C115="PC (13:0/13:0)",('Données brutes POS (Area)'!P115/('Données brutes POS (Area)'!P$88)*50),IF($C115="PE (12:0/12:0)",('Données brutes POS (Area)'!P90/('Données brutes POS (Area)'!P$82)*55)))</f>
        <v>0.8378164944971116</v>
      </c>
      <c r="R115" s="47">
        <f>IF($C115="PC (13:0/13:0)",('Données brutes POS (Area)'!Q115/('Données brutes POS (Area)'!Q$88)*50),IF($C115="PE (12:0/12:0)",('Données brutes POS (Area)'!Q90/('Données brutes POS (Area)'!Q$82)*55)))</f>
        <v>2.1575942441148626</v>
      </c>
      <c r="S115" s="47">
        <f>IF($C115="PC (13:0/13:0)",('Données brutes POS (Area)'!R115/('Données brutes POS (Area)'!R$88)*50),IF($C115="PE (12:0/12:0)",('Données brutes POS (Area)'!R90/('Données brutes POS (Area)'!R$82)*55)))</f>
        <v>1.4997841184123333</v>
      </c>
      <c r="T115" s="47">
        <f>IF($C115="PC (13:0/13:0)",('Données brutes POS (Area)'!S115/('Données brutes POS (Area)'!S$88)*50),IF($C115="PE (12:0/12:0)",('Données brutes POS (Area)'!S90/('Données brutes POS (Area)'!S$82)*55)))</f>
        <v>1.2058905010113332</v>
      </c>
      <c r="U115" s="47">
        <f>IF($C115="PC (13:0/13:0)",('Données brutes POS (Area)'!T115/('Données brutes POS (Area)'!T$88)*50),IF($C115="PE (12:0/12:0)",('Données brutes POS (Area)'!T90/('Données brutes POS (Area)'!T$82)*55)))</f>
        <v>1.7443865124796047</v>
      </c>
      <c r="V115" s="47">
        <f>IF($C115="PC (13:0/13:0)",('Données brutes POS (Area)'!U115/('Données brutes POS (Area)'!U$88)*50),IF($C115="PE (12:0/12:0)",('Données brutes POS (Area)'!U90/('Données brutes POS (Area)'!U$82)*55)))</f>
        <v>2.4167519038711749</v>
      </c>
      <c r="W115" s="47">
        <f>IF($C115="PC (13:0/13:0)",('Données brutes POS (Area)'!V115/('Données brutes POS (Area)'!V$88)*50),IF($C115="PE (12:0/12:0)",('Données brutes POS (Area)'!V90/('Données brutes POS (Area)'!V$82)*55)))</f>
        <v>2.6555862772666252</v>
      </c>
      <c r="X115" s="47">
        <f>IF($C115="PC (13:0/13:0)",('Données brutes POS (Area)'!W115/('Données brutes POS (Area)'!W$88)*50),IF($C115="PE (12:0/12:0)",('Données brutes POS (Area)'!W90/('Données brutes POS (Area)'!W$82)*55)))</f>
        <v>2.1320469669132773</v>
      </c>
      <c r="Y115" s="47">
        <f>IF($C115="PC (13:0/13:0)",('Données brutes POS (Area)'!X115/('Données brutes POS (Area)'!X$88)*50),IF($C115="PE (12:0/12:0)",('Données brutes POS (Area)'!X90/('Données brutes POS (Area)'!X$82)*55)))</f>
        <v>1.601269464174699</v>
      </c>
      <c r="Z115" s="47">
        <f>IF($C115="PC (13:0/13:0)",('Données brutes POS (Area)'!Y115/('Données brutes POS (Area)'!Y$88)*50),IF($C115="PE (12:0/12:0)",('Données brutes POS (Area)'!Y90/('Données brutes POS (Area)'!Y$82)*55)))</f>
        <v>1.3900673705867637</v>
      </c>
      <c r="AA115" s="47">
        <f>IF($C115="PC (13:0/13:0)",('Données brutes POS (Area)'!Z115/('Données brutes POS (Area)'!Z$88)*50),IF($C115="PE (12:0/12:0)",('Données brutes POS (Area)'!Z90/('Données brutes POS (Area)'!Z$82)*55)))</f>
        <v>1.298399068039795</v>
      </c>
      <c r="AB115" s="47">
        <f>IF($C115="PC (13:0/13:0)",('Données brutes POS (Area)'!AA115/('Données brutes POS (Area)'!AA$88)*50),IF($C115="PE (12:0/12:0)",('Données brutes POS (Area)'!AA90/('Données brutes POS (Area)'!AA$82)*55)))</f>
        <v>2.0140835712446159</v>
      </c>
      <c r="AC115" s="47">
        <f>IF($C115="PC (13:0/13:0)",('Données brutes POS (Area)'!AB115/('Données brutes POS (Area)'!AB$88)*50),IF($C115="PE (12:0/12:0)",('Données brutes POS (Area)'!AB90/('Données brutes POS (Area)'!AB$82)*55)))</f>
        <v>3.9669392376971562</v>
      </c>
      <c r="AD115" s="47">
        <f>IF($C115="PC (13:0/13:0)",('Données brutes POS (Area)'!AC115/('Données brutes POS (Area)'!AC$88)*50),IF($C115="PE (12:0/12:0)",('Données brutes POS (Area)'!AC90/('Données brutes POS (Area)'!AC$82)*55)))</f>
        <v>1.0117653647659626</v>
      </c>
      <c r="AE115" s="47">
        <f>IF($C115="PC (13:0/13:0)",('Données brutes POS (Area)'!AD115/('Données brutes POS (Area)'!AD$88)*50),IF($C115="PE (12:0/12:0)",('Données brutes POS (Area)'!AD90/('Données brutes POS (Area)'!AD$82)*55)))</f>
        <v>2.4284738092270763</v>
      </c>
      <c r="AF115" s="47">
        <f>IF($C115="PC (13:0/13:0)",('Données brutes POS (Area)'!AE115/('Données brutes POS (Area)'!AE$88)*50),IF($C115="PE (12:0/12:0)",('Données brutes POS (Area)'!AE90/('Données brutes POS (Area)'!AE$82)*55)))</f>
        <v>2.7304082755862469</v>
      </c>
      <c r="AG115" s="47">
        <f>IF($C115="PC (13:0/13:0)",('Données brutes POS (Area)'!AF115/('Données brutes POS (Area)'!AF$88)*50),IF($C115="PE (12:0/12:0)",('Données brutes POS (Area)'!AF90/('Données brutes POS (Area)'!AF$82)*55)))</f>
        <v>2.1431333443377452</v>
      </c>
      <c r="AH115" s="47">
        <f>IF($C115="PC (13:0/13:0)",('Données brutes POS (Area)'!AG115/('Données brutes POS (Area)'!AG$88)*50),IF($C115="PE (12:0/12:0)",('Données brutes POS (Area)'!AG90/('Données brutes POS (Area)'!AG$82)*55)))</f>
        <v>1.2074595572699398</v>
      </c>
      <c r="AI115" s="47">
        <f>IF($C115="PC (13:0/13:0)",('Données brutes POS (Area)'!AH115/('Données brutes POS (Area)'!AH$88)*50),IF($C115="PE (12:0/12:0)",('Données brutes POS (Area)'!AH90/('Données brutes POS (Area)'!AH$82)*55)))</f>
        <v>5.3877136488461108</v>
      </c>
      <c r="AJ115" s="47">
        <f>IF($C115="PC (13:0/13:0)",('Données brutes POS (Area)'!AI115/('Données brutes POS (Area)'!AI$88)*50),IF($C115="PE (12:0/12:0)",('Données brutes POS (Area)'!AI90/('Données brutes POS (Area)'!AI$82)*55)))</f>
        <v>2.5115208698314273</v>
      </c>
      <c r="AK115" s="47">
        <f>IF($C115="PC (13:0/13:0)",('Données brutes POS (Area)'!AJ115/('Données brutes POS (Area)'!AJ$88)*50),IF($C115="PE (12:0/12:0)",('Données brutes POS (Area)'!AJ90/('Données brutes POS (Area)'!AJ$82)*55)))</f>
        <v>1.9158903765838593</v>
      </c>
      <c r="AL115" s="47">
        <f>IF($C115="PC (13:0/13:0)",('Données brutes POS (Area)'!AK115/('Données brutes POS (Area)'!AK$88)*50),IF($C115="PE (12:0/12:0)",('Données brutes POS (Area)'!AK90/('Données brutes POS (Area)'!AK$82)*55)))</f>
        <v>0.91534486674575199</v>
      </c>
      <c r="AM115" s="47">
        <f>IF($C115="PC (13:0/13:0)",('Données brutes POS (Area)'!AL115/('Données brutes POS (Area)'!AL$88)*50),IF($C115="PE (12:0/12:0)",('Données brutes POS (Area)'!AL90/('Données brutes POS (Area)'!AL$82)*55)))</f>
        <v>4.1490850107898121</v>
      </c>
      <c r="AN115" s="47">
        <f>IF($C115="PC (13:0/13:0)",('Données brutes POS (Area)'!AM115/('Données brutes POS (Area)'!AM$88)*50),IF($C115="PE (12:0/12:0)",('Données brutes POS (Area)'!AM90/('Données brutes POS (Area)'!AM$82)*55)))</f>
        <v>2.1649113980412622</v>
      </c>
      <c r="AO115" s="47">
        <f>IF($C115="PC (13:0/13:0)",('Données brutes POS (Area)'!AN115/('Données brutes POS (Area)'!AN$88)*50),IF($C115="PE (12:0/12:0)",('Données brutes POS (Area)'!AN90/('Données brutes POS (Area)'!AN$82)*55)))</f>
        <v>2.6955574977749635</v>
      </c>
      <c r="AP115" s="47">
        <f>IF($C115="PC (13:0/13:0)",('Données brutes POS (Area)'!AO115/('Données brutes POS (Area)'!AO$88)*50),IF($C115="PE (12:0/12:0)",('Données brutes POS (Area)'!AO90/('Données brutes POS (Area)'!AO$82)*55)))</f>
        <v>4.7479210088874142</v>
      </c>
      <c r="AQ115" s="47">
        <f>IF($C115="PC (13:0/13:0)",('Données brutes POS (Area)'!AP115/('Données brutes POS (Area)'!AP$88)*50),IF($C115="PE (12:0/12:0)",('Données brutes POS (Area)'!AP90/('Données brutes POS (Area)'!AP$82)*55)))</f>
        <v>5.5886960575876206</v>
      </c>
      <c r="AR115" s="47">
        <f>IF($C115="PC (13:0/13:0)",('Données brutes POS (Area)'!AQ115/('Données brutes POS (Area)'!AQ$88)*50),IF($C115="PE (12:0/12:0)",('Données brutes POS (Area)'!AQ90/('Données brutes POS (Area)'!AQ$82)*55)))</f>
        <v>7.539419669415599</v>
      </c>
      <c r="AS115" s="47">
        <f>IF($C115="PC (13:0/13:0)",('Données brutes POS (Area)'!AR115/('Données brutes POS (Area)'!AR$88)*50),IF($C115="PE (12:0/12:0)",('Données brutes POS (Area)'!AR90/('Données brutes POS (Area)'!AR$82)*55)))</f>
        <v>6.9131054698120069</v>
      </c>
      <c r="AT115" s="47">
        <f>IF($C115="PC (13:0/13:0)",('Données brutes POS (Area)'!AS115/('Données brutes POS (Area)'!AS$88)*50),IF($C115="PE (12:0/12:0)",('Données brutes POS (Area)'!AS90/('Données brutes POS (Area)'!AS$82)*55)))</f>
        <v>4.2823240275742958</v>
      </c>
      <c r="AU115" s="47">
        <f>IF($C115="PC (13:0/13:0)",('Données brutes POS (Area)'!AT115/('Données brutes POS (Area)'!AT$88)*50),IF($C115="PE (12:0/12:0)",('Données brutes POS (Area)'!AT90/('Données brutes POS (Area)'!AT$82)*55)))</f>
        <v>3.4044094390069333</v>
      </c>
      <c r="AV115" s="47">
        <f>IF($C115="PC (13:0/13:0)",('Données brutes POS (Area)'!AU115/('Données brutes POS (Area)'!AU$88)*50),IF($C115="PE (12:0/12:0)",('Données brutes POS (Area)'!AU90/('Données brutes POS (Area)'!AU$82)*55)))</f>
        <v>4.9384554220239876</v>
      </c>
      <c r="AW115" s="47">
        <f>IF($C115="PC (13:0/13:0)",('Données brutes POS (Area)'!AV115/('Données brutes POS (Area)'!AV$88)*50),IF($C115="PE (12:0/12:0)",('Données brutes POS (Area)'!AV90/('Données brutes POS (Area)'!AV$82)*55)))</f>
        <v>2.9668844427046235</v>
      </c>
      <c r="AX115" s="47">
        <f>IF($C115="PC (13:0/13:0)",('Données brutes POS (Area)'!AW115/('Données brutes POS (Area)'!AW$88)*50),IF($C115="PE (12:0/12:0)",('Données brutes POS (Area)'!AW90/('Données brutes POS (Area)'!AW$82)*55)))</f>
        <v>2.1981338397138521</v>
      </c>
      <c r="AY115" s="47">
        <f>IF($C115="PC (13:0/13:0)",('Données brutes POS (Area)'!AX115/('Données brutes POS (Area)'!AX$88)*50),IF($C115="PE (12:0/12:0)",('Données brutes POS (Area)'!AX90/('Données brutes POS (Area)'!AX$82)*55)))</f>
        <v>2.0455286684593901</v>
      </c>
      <c r="AZ115" s="47">
        <f>IF($C115="PC (13:0/13:0)",('Données brutes POS (Area)'!AY115/('Données brutes POS (Area)'!AY$88)*50),IF($C115="PE (12:0/12:0)",('Données brutes POS (Area)'!AY90/('Données brutes POS (Area)'!AY$82)*55)))</f>
        <v>5.2081484547324841</v>
      </c>
      <c r="BA115" s="47">
        <f>IF($C115="PC (13:0/13:0)",('Données brutes POS (Area)'!AZ115/('Données brutes POS (Area)'!AZ$88)*50),IF($C115="PE (12:0/12:0)",('Données brutes POS (Area)'!AZ90/('Données brutes POS (Area)'!AZ$82)*55)))</f>
        <v>2.3864789698548705</v>
      </c>
      <c r="BB115" s="47">
        <f>IF($C115="PC (13:0/13:0)",('Données brutes POS (Area)'!BA115/('Données brutes POS (Area)'!BA$88)*50),IF($C115="PE (12:0/12:0)",('Données brutes POS (Area)'!BA90/('Données brutes POS (Area)'!BA$82)*55)))</f>
        <v>8.4096914540357233</v>
      </c>
      <c r="BC115" s="47">
        <f>IF($C115="PC (13:0/13:0)",('Données brutes POS (Area)'!BB115/('Données brutes POS (Area)'!BB$88)*50),IF($C115="PE (12:0/12:0)",('Données brutes POS (Area)'!BB90/('Données brutes POS (Area)'!BB$82)*55)))</f>
        <v>4.077353125593028</v>
      </c>
      <c r="BD115" s="47">
        <f>IF($C115="PC (13:0/13:0)",('Données brutes POS (Area)'!BC115/('Données brutes POS (Area)'!BC$88)*50),IF($C115="PE (12:0/12:0)",('Données brutes POS (Area)'!BC90/('Données brutes POS (Area)'!BC$82)*55)))</f>
        <v>4.2253585072237687</v>
      </c>
      <c r="BE115" s="47">
        <f>IF($C115="PC (13:0/13:0)",('Données brutes POS (Area)'!BD115/('Données brutes POS (Area)'!BD$88)*50),IF($C115="PE (12:0/12:0)",('Données brutes POS (Area)'!BD90/('Données brutes POS (Area)'!BD$82)*55)))</f>
        <v>1.8009650301762867</v>
      </c>
      <c r="BF115" s="47">
        <f>IF($C115="PC (13:0/13:0)",('Données brutes POS (Area)'!BE115/('Données brutes POS (Area)'!BE$88)*50),IF($C115="PE (12:0/12:0)",('Données brutes POS (Area)'!BE90/('Données brutes POS (Area)'!BE$82)*55)))</f>
        <v>1.55421387136077</v>
      </c>
      <c r="BG115" s="47">
        <f>IF($C115="PC (13:0/13:0)",('Données brutes POS (Area)'!BF115/('Données brutes POS (Area)'!BF$88)*50),IF($C115="PE (12:0/12:0)",('Données brutes POS (Area)'!BF90/('Données brutes POS (Area)'!BF$82)*55)))</f>
        <v>1.3085046323284872</v>
      </c>
      <c r="BH115" s="47">
        <f>IF($C115="PC (13:0/13:0)",('Données brutes POS (Area)'!BG115/('Données brutes POS (Area)'!BG$88)*50),IF($C115="PE (12:0/12:0)",('Données brutes POS (Area)'!BG90/('Données brutes POS (Area)'!BG$82)*55)))</f>
        <v>1.8976385234447317</v>
      </c>
      <c r="BI115" s="47">
        <f>IF($C115="PC (13:0/13:0)",('Données brutes POS (Area)'!BH115/('Données brutes POS (Area)'!BH$88)*50),IF($C115="PE (12:0/12:0)",('Données brutes POS (Area)'!BH90/('Données brutes POS (Area)'!BH$82)*55)))</f>
        <v>2.4045060781071501</v>
      </c>
      <c r="BJ115" s="47">
        <f>IF($C115="PC (13:0/13:0)",('Données brutes POS (Area)'!BI115/('Données brutes POS (Area)'!BI$88)*50),IF($C115="PE (12:0/12:0)",('Données brutes POS (Area)'!BI90/('Données brutes POS (Area)'!BI$82)*55)))</f>
        <v>2.031682443614129</v>
      </c>
      <c r="BK115" s="47">
        <f>IF($C115="PC (13:0/13:0)",('Données brutes POS (Area)'!BJ115/('Données brutes POS (Area)'!BJ$88)*50),IF($C115="PE (12:0/12:0)",('Données brutes POS (Area)'!BJ90/('Données brutes POS (Area)'!BJ$82)*55)))</f>
        <v>4.4576855012153738</v>
      </c>
      <c r="BL115" s="47">
        <f>IF($C115="PC (13:0/13:0)",('Données brutes POS (Area)'!BK115/('Données brutes POS (Area)'!BK$88)*50),IF($C115="PE (12:0/12:0)",('Données brutes POS (Area)'!BK90/('Données brutes POS (Area)'!BK$82)*55)))</f>
        <v>3.7699474116674438</v>
      </c>
      <c r="BM115" s="47">
        <f>IF($C115="PC (13:0/13:0)",('Données brutes POS (Area)'!BL115/('Données brutes POS (Area)'!BL$88)*50),IF($C115="PE (12:0/12:0)",('Données brutes POS (Area)'!BL90/('Données brutes POS (Area)'!BL$82)*55)))</f>
        <v>2.0074864693074268</v>
      </c>
      <c r="BN115" s="47">
        <f>IF($C115="PC (13:0/13:0)",('Données brutes POS (Area)'!BM115/('Données brutes POS (Area)'!BM$88)*50),IF($C115="PE (12:0/12:0)",('Données brutes POS (Area)'!BM90/('Données brutes POS (Area)'!BM$82)*55)))</f>
        <v>4.771894120433509</v>
      </c>
      <c r="BO115" s="47">
        <f>IF($C115="PC (13:0/13:0)",('Données brutes POS (Area)'!BN115/('Données brutes POS (Area)'!BN$88)*50),IF($C115="PE (12:0/12:0)",('Données brutes POS (Area)'!BN90/('Données brutes POS (Area)'!BN$82)*55)))</f>
        <v>5.6155693204499286</v>
      </c>
      <c r="BP115" s="47">
        <f>IF($C115="PC (13:0/13:0)",('Données brutes POS (Area)'!BO115/('Données brutes POS (Area)'!BO$88)*50),IF($C115="PE (12:0/12:0)",('Données brutes POS (Area)'!BO90/('Données brutes POS (Area)'!BO$82)*55)))</f>
        <v>1.5585304305451833</v>
      </c>
      <c r="BQ115" s="47">
        <f>IF($C115="PC (13:0/13:0)",('Données brutes POS (Area)'!BP115/('Données brutes POS (Area)'!BP$88)*50),IF($C115="PE (12:0/12:0)",('Données brutes POS (Area)'!BP90/('Données brutes POS (Area)'!BP$82)*55)))</f>
        <v>1.2510979291298767</v>
      </c>
    </row>
    <row r="116" spans="1:69" x14ac:dyDescent="0.25">
      <c r="A116" s="16" t="s">
        <v>52</v>
      </c>
      <c r="B116" s="16" t="s">
        <v>200</v>
      </c>
      <c r="C116" s="16" t="s">
        <v>51</v>
      </c>
      <c r="D116" s="50">
        <f>IF($C116="PC (13:0/13:0)",('Données brutes POS (Area)'!C116/('Données brutes POS (Area)'!C$88)*50),IF($C116="PE (12:0/12:0)",('Données brutes POS (Area)'!C91/('Données brutes POS (Area)'!C$82)*55)))</f>
        <v>0.60037360197105261</v>
      </c>
      <c r="E116" s="50">
        <f>IF($C116="PC (13:0/13:0)",('Données brutes POS (Area)'!D116/('Données brutes POS (Area)'!D$88)*50),IF($C116="PE (12:0/12:0)",('Données brutes POS (Area)'!D91/('Données brutes POS (Area)'!D$82)*55)))</f>
        <v>0.73161672441563463</v>
      </c>
      <c r="F116" s="50">
        <f>IF($C116="PC (13:0/13:0)",('Données brutes POS (Area)'!E116/('Données brutes POS (Area)'!E$88)*50),IF($C116="PE (12:0/12:0)",('Données brutes POS (Area)'!E91/('Données brutes POS (Area)'!E$82)*55)))</f>
        <v>0.97065156172746603</v>
      </c>
      <c r="G116" s="50">
        <f>IF($C116="PC (13:0/13:0)",('Données brutes POS (Area)'!F116/('Données brutes POS (Area)'!F$88)*50),IF($C116="PE (12:0/12:0)",('Données brutes POS (Area)'!F91/('Données brutes POS (Area)'!F$82)*55)))</f>
        <v>0.90520087468440213</v>
      </c>
      <c r="H116" s="50">
        <f>IF($C116="PC (13:0/13:0)",('Données brutes POS (Area)'!G116/('Données brutes POS (Area)'!G$88)*50),IF($C116="PE (12:0/12:0)",('Données brutes POS (Area)'!G91/('Données brutes POS (Area)'!G$82)*55)))</f>
        <v>1.0873202181844193</v>
      </c>
      <c r="I116" s="50">
        <f>IF($C116="PC (13:0/13:0)",('Données brutes POS (Area)'!H116/('Données brutes POS (Area)'!H$88)*50),IF($C116="PE (12:0/12:0)",('Données brutes POS (Area)'!H91/('Données brutes POS (Area)'!H$82)*55)))</f>
        <v>1.335784717574203</v>
      </c>
      <c r="J116" s="50">
        <f>IF($C116="PC (13:0/13:0)",('Données brutes POS (Area)'!I116/('Données brutes POS (Area)'!I$88)*50),IF($C116="PE (12:0/12:0)",('Données brutes POS (Area)'!I91/('Données brutes POS (Area)'!I$82)*55)))</f>
        <v>1.0541073423554206</v>
      </c>
      <c r="K116" s="50">
        <f>IF($C116="PC (13:0/13:0)",('Données brutes POS (Area)'!J116/('Données brutes POS (Area)'!J$88)*50),IF($C116="PE (12:0/12:0)",('Données brutes POS (Area)'!J91/('Données brutes POS (Area)'!J$82)*55)))</f>
        <v>1.8460591366812804</v>
      </c>
      <c r="L116" s="50">
        <f>IF($C116="PC (13:0/13:0)",('Données brutes POS (Area)'!K116/('Données brutes POS (Area)'!K$88)*50),IF($C116="PE (12:0/12:0)",('Données brutes POS (Area)'!K91/('Données brutes POS (Area)'!K$82)*55)))</f>
        <v>0.72008392233121588</v>
      </c>
      <c r="M116" s="50">
        <f>IF($C116="PC (13:0/13:0)",('Données brutes POS (Area)'!L116/('Données brutes POS (Area)'!L$88)*50),IF($C116="PE (12:0/12:0)",('Données brutes POS (Area)'!L91/('Données brutes POS (Area)'!L$82)*55)))</f>
        <v>0.91596511834502481</v>
      </c>
      <c r="N116" s="50">
        <f>IF($C116="PC (13:0/13:0)",('Données brutes POS (Area)'!M116/('Données brutes POS (Area)'!M$88)*50),IF($C116="PE (12:0/12:0)",('Données brutes POS (Area)'!M91/('Données brutes POS (Area)'!M$82)*55)))</f>
        <v>1.2208343623639255</v>
      </c>
      <c r="O116" s="50">
        <f>IF($C116="PC (13:0/13:0)",('Données brutes POS (Area)'!N116/('Données brutes POS (Area)'!N$88)*50),IF($C116="PE (12:0/12:0)",('Données brutes POS (Area)'!N91/('Données brutes POS (Area)'!N$82)*55)))</f>
        <v>2.7388911672120204</v>
      </c>
      <c r="P116" s="50">
        <f>IF($C116="PC (13:0/13:0)",('Données brutes POS (Area)'!O116/('Données brutes POS (Area)'!O$88)*50),IF($C116="PE (12:0/12:0)",('Données brutes POS (Area)'!O91/('Données brutes POS (Area)'!O$82)*55)))</f>
        <v>2.0106771829168411</v>
      </c>
      <c r="Q116" s="50">
        <f>IF($C116="PC (13:0/13:0)",('Données brutes POS (Area)'!P116/('Données brutes POS (Area)'!P$88)*50),IF($C116="PE (12:0/12:0)",('Données brutes POS (Area)'!P91/('Données brutes POS (Area)'!P$82)*55)))</f>
        <v>0.45614815950336074</v>
      </c>
      <c r="R116" s="50">
        <f>IF($C116="PC (13:0/13:0)",('Données brutes POS (Area)'!Q116/('Données brutes POS (Area)'!Q$88)*50),IF($C116="PE (12:0/12:0)",('Données brutes POS (Area)'!Q91/('Données brutes POS (Area)'!Q$82)*55)))</f>
        <v>0.94351743811585553</v>
      </c>
      <c r="S116" s="50">
        <f>IF($C116="PC (13:0/13:0)",('Données brutes POS (Area)'!R116/('Données brutes POS (Area)'!R$88)*50),IF($C116="PE (12:0/12:0)",('Données brutes POS (Area)'!R91/('Données brutes POS (Area)'!R$82)*55)))</f>
        <v>0.79054784894813468</v>
      </c>
      <c r="T116" s="50">
        <f>IF($C116="PC (13:0/13:0)",('Données brutes POS (Area)'!S116/('Données brutes POS (Area)'!S$88)*50),IF($C116="PE (12:0/12:0)",('Données brutes POS (Area)'!S91/('Données brutes POS (Area)'!S$82)*55)))</f>
        <v>0.71385696610151006</v>
      </c>
      <c r="U116" s="50">
        <f>IF($C116="PC (13:0/13:0)",('Données brutes POS (Area)'!T116/('Données brutes POS (Area)'!T$88)*50),IF($C116="PE (12:0/12:0)",('Données brutes POS (Area)'!T91/('Données brutes POS (Area)'!T$82)*55)))</f>
        <v>0.87623361926808507</v>
      </c>
      <c r="V116" s="50">
        <f>IF($C116="PC (13:0/13:0)",('Données brutes POS (Area)'!U116/('Données brutes POS (Area)'!U$88)*50),IF($C116="PE (12:0/12:0)",('Données brutes POS (Area)'!U91/('Données brutes POS (Area)'!U$82)*55)))</f>
        <v>2.3448285705018002</v>
      </c>
      <c r="W116" s="50">
        <f>IF($C116="PC (13:0/13:0)",('Données brutes POS (Area)'!V116/('Données brutes POS (Area)'!V$88)*50),IF($C116="PE (12:0/12:0)",('Données brutes POS (Area)'!V91/('Données brutes POS (Area)'!V$82)*55)))</f>
        <v>1.2500263638734979</v>
      </c>
      <c r="X116" s="50">
        <f>IF($C116="PC (13:0/13:0)",('Données brutes POS (Area)'!W116/('Données brutes POS (Area)'!W$88)*50),IF($C116="PE (12:0/12:0)",('Données brutes POS (Area)'!W91/('Données brutes POS (Area)'!W$82)*55)))</f>
        <v>1.1537468189566467</v>
      </c>
      <c r="Y116" s="50">
        <f>IF($C116="PC (13:0/13:0)",('Données brutes POS (Area)'!X116/('Données brutes POS (Area)'!X$88)*50),IF($C116="PE (12:0/12:0)",('Données brutes POS (Area)'!X91/('Données brutes POS (Area)'!X$82)*55)))</f>
        <v>0.92826786944922945</v>
      </c>
      <c r="Z116" s="50">
        <f>IF($C116="PC (13:0/13:0)",('Données brutes POS (Area)'!Y116/('Données brutes POS (Area)'!Y$88)*50),IF($C116="PE (12:0/12:0)",('Données brutes POS (Area)'!Y91/('Données brutes POS (Area)'!Y$82)*55)))</f>
        <v>0.79589027357128017</v>
      </c>
      <c r="AA116" s="50">
        <f>IF($C116="PC (13:0/13:0)",('Données brutes POS (Area)'!Z116/('Données brutes POS (Area)'!Z$88)*50),IF($C116="PE (12:0/12:0)",('Données brutes POS (Area)'!Z91/('Données brutes POS (Area)'!Z$82)*55)))</f>
        <v>0.71337114656811462</v>
      </c>
      <c r="AB116" s="50">
        <f>IF($C116="PC (13:0/13:0)",('Données brutes POS (Area)'!AA116/('Données brutes POS (Area)'!AA$88)*50),IF($C116="PE (12:0/12:0)",('Données brutes POS (Area)'!AA91/('Données brutes POS (Area)'!AA$82)*55)))</f>
        <v>1.0774924861031598</v>
      </c>
      <c r="AC116" s="50">
        <f>IF($C116="PC (13:0/13:0)",('Données brutes POS (Area)'!AB116/('Données brutes POS (Area)'!AB$88)*50),IF($C116="PE (12:0/12:0)",('Données brutes POS (Area)'!AB91/('Données brutes POS (Area)'!AB$82)*55)))</f>
        <v>2.6093347923144794</v>
      </c>
      <c r="AD116" s="50">
        <f>IF($C116="PC (13:0/13:0)",('Données brutes POS (Area)'!AC116/('Données brutes POS (Area)'!AC$88)*50),IF($C116="PE (12:0/12:0)",('Données brutes POS (Area)'!AC91/('Données brutes POS (Area)'!AC$82)*55)))</f>
        <v>0.32758507430025063</v>
      </c>
      <c r="AE116" s="50">
        <f>IF($C116="PC (13:0/13:0)",('Données brutes POS (Area)'!AD116/('Données brutes POS (Area)'!AD$88)*50),IF($C116="PE (12:0/12:0)",('Données brutes POS (Area)'!AD91/('Données brutes POS (Area)'!AD$82)*55)))</f>
        <v>1.1879222218489431</v>
      </c>
      <c r="AF116" s="50">
        <f>IF($C116="PC (13:0/13:0)",('Données brutes POS (Area)'!AE116/('Données brutes POS (Area)'!AE$88)*50),IF($C116="PE (12:0/12:0)",('Données brutes POS (Area)'!AE91/('Données brutes POS (Area)'!AE$82)*55)))</f>
        <v>1.3180969023084104</v>
      </c>
      <c r="AG116" s="50">
        <f>IF($C116="PC (13:0/13:0)",('Données brutes POS (Area)'!AF116/('Données brutes POS (Area)'!AF$88)*50),IF($C116="PE (12:0/12:0)",('Données brutes POS (Area)'!AF91/('Données brutes POS (Area)'!AF$82)*55)))</f>
        <v>1.1020336152404626</v>
      </c>
      <c r="AH116" s="50">
        <f>IF($C116="PC (13:0/13:0)",('Données brutes POS (Area)'!AG116/('Données brutes POS (Area)'!AG$88)*50),IF($C116="PE (12:0/12:0)",('Données brutes POS (Area)'!AG91/('Données brutes POS (Area)'!AG$82)*55)))</f>
        <v>0.48139146829051593</v>
      </c>
      <c r="AI116" s="50">
        <f>IF($C116="PC (13:0/13:0)",('Données brutes POS (Area)'!AH116/('Données brutes POS (Area)'!AH$88)*50),IF($C116="PE (12:0/12:0)",('Données brutes POS (Area)'!AH91/('Données brutes POS (Area)'!AH$82)*55)))</f>
        <v>1.4840120344580381</v>
      </c>
      <c r="AJ116" s="50">
        <f>IF($C116="PC (13:0/13:0)",('Données brutes POS (Area)'!AI116/('Données brutes POS (Area)'!AI$88)*50),IF($C116="PE (12:0/12:0)",('Données brutes POS (Area)'!AI91/('Données brutes POS (Area)'!AI$82)*55)))</f>
        <v>2.1429969326268807</v>
      </c>
      <c r="AK116" s="50">
        <f>IF($C116="PC (13:0/13:0)",('Données brutes POS (Area)'!AJ116/('Données brutes POS (Area)'!AJ$88)*50),IF($C116="PE (12:0/12:0)",('Données brutes POS (Area)'!AJ91/('Données brutes POS (Area)'!AJ$82)*55)))</f>
        <v>0.93035192332863847</v>
      </c>
      <c r="AL116" s="50">
        <f>IF($C116="PC (13:0/13:0)",('Données brutes POS (Area)'!AK116/('Données brutes POS (Area)'!AK$88)*50),IF($C116="PE (12:0/12:0)",('Données brutes POS (Area)'!AK91/('Données brutes POS (Area)'!AK$82)*55)))</f>
        <v>0.40292199622491548</v>
      </c>
      <c r="AM116" s="50">
        <f>IF($C116="PC (13:0/13:0)",('Données brutes POS (Area)'!AL116/('Données brutes POS (Area)'!AL$88)*50),IF($C116="PE (12:0/12:0)",('Données brutes POS (Area)'!AL91/('Données brutes POS (Area)'!AL$82)*55)))</f>
        <v>1.8588216165393485</v>
      </c>
      <c r="AN116" s="50">
        <f>IF($C116="PC (13:0/13:0)",('Données brutes POS (Area)'!AM116/('Données brutes POS (Area)'!AM$88)*50),IF($C116="PE (12:0/12:0)",('Données brutes POS (Area)'!AM91/('Données brutes POS (Area)'!AM$82)*55)))</f>
        <v>0.89834133067546706</v>
      </c>
      <c r="AO116" s="50">
        <f>IF($C116="PC (13:0/13:0)",('Données brutes POS (Area)'!AN116/('Données brutes POS (Area)'!AN$88)*50),IF($C116="PE (12:0/12:0)",('Données brutes POS (Area)'!AN91/('Données brutes POS (Area)'!AN$82)*55)))</f>
        <v>1.3759642745200915</v>
      </c>
      <c r="AP116" s="50">
        <f>IF($C116="PC (13:0/13:0)",('Données brutes POS (Area)'!AO116/('Données brutes POS (Area)'!AO$88)*50),IF($C116="PE (12:0/12:0)",('Données brutes POS (Area)'!AO91/('Données brutes POS (Area)'!AO$82)*55)))</f>
        <v>4.8308578550470074</v>
      </c>
      <c r="AQ116" s="50">
        <f>IF($C116="PC (13:0/13:0)",('Données brutes POS (Area)'!AP116/('Données brutes POS (Area)'!AP$88)*50),IF($C116="PE (12:0/12:0)",('Données brutes POS (Area)'!AP91/('Données brutes POS (Area)'!AP$82)*55)))</f>
        <v>5.8276038274478363</v>
      </c>
      <c r="AR116" s="50">
        <f>IF($C116="PC (13:0/13:0)",('Données brutes POS (Area)'!AQ116/('Données brutes POS (Area)'!AQ$88)*50),IF($C116="PE (12:0/12:0)",('Données brutes POS (Area)'!AQ91/('Données brutes POS (Area)'!AQ$82)*55)))</f>
        <v>2.2212793937509878</v>
      </c>
      <c r="AS116" s="50">
        <f>IF($C116="PC (13:0/13:0)",('Données brutes POS (Area)'!AR116/('Données brutes POS (Area)'!AR$88)*50),IF($C116="PE (12:0/12:0)",('Données brutes POS (Area)'!AR91/('Données brutes POS (Area)'!AR$82)*55)))</f>
        <v>5.035861619738216</v>
      </c>
      <c r="AT116" s="50">
        <f>IF($C116="PC (13:0/13:0)",('Données brutes POS (Area)'!AS116/('Données brutes POS (Area)'!AS$88)*50),IF($C116="PE (12:0/12:0)",('Données brutes POS (Area)'!AS91/('Données brutes POS (Area)'!AS$82)*55)))</f>
        <v>1.7106377742679799</v>
      </c>
      <c r="AU116" s="50">
        <f>IF($C116="PC (13:0/13:0)",('Données brutes POS (Area)'!AT116/('Données brutes POS (Area)'!AT$88)*50),IF($C116="PE (12:0/12:0)",('Données brutes POS (Area)'!AT91/('Données brutes POS (Area)'!AT$82)*55)))</f>
        <v>1.3241160492922266</v>
      </c>
      <c r="AV116" s="50">
        <f>IF($C116="PC (13:0/13:0)",('Données brutes POS (Area)'!AU116/('Données brutes POS (Area)'!AU$88)*50),IF($C116="PE (12:0/12:0)",('Données brutes POS (Area)'!AU91/('Données brutes POS (Area)'!AU$82)*55)))</f>
        <v>3.5679923807804261</v>
      </c>
      <c r="AW116" s="50">
        <f>IF($C116="PC (13:0/13:0)",('Données brutes POS (Area)'!AV116/('Données brutes POS (Area)'!AV$88)*50),IF($C116="PE (12:0/12:0)",('Données brutes POS (Area)'!AV91/('Données brutes POS (Area)'!AV$82)*55)))</f>
        <v>1.5359989115783133</v>
      </c>
      <c r="AX116" s="50">
        <f>IF($C116="PC (13:0/13:0)",('Données brutes POS (Area)'!AW116/('Données brutes POS (Area)'!AW$88)*50),IF($C116="PE (12:0/12:0)",('Données brutes POS (Area)'!AW91/('Données brutes POS (Area)'!AW$82)*55)))</f>
        <v>0.82440610427494976</v>
      </c>
      <c r="AY116" s="50">
        <f>IF($C116="PC (13:0/13:0)",('Données brutes POS (Area)'!AX116/('Données brutes POS (Area)'!AX$88)*50),IF($C116="PE (12:0/12:0)",('Données brutes POS (Area)'!AX91/('Données brutes POS (Area)'!AX$82)*55)))</f>
        <v>1.3023714002112039</v>
      </c>
      <c r="AZ116" s="50">
        <f>IF($C116="PC (13:0/13:0)",('Données brutes POS (Area)'!AY116/('Données brutes POS (Area)'!AY$88)*50),IF($C116="PE (12:0/12:0)",('Données brutes POS (Area)'!AY91/('Données brutes POS (Area)'!AY$82)*55)))</f>
        <v>2.1416840728748054</v>
      </c>
      <c r="BA116" s="50">
        <f>IF($C116="PC (13:0/13:0)",('Données brutes POS (Area)'!AZ116/('Données brutes POS (Area)'!AZ$88)*50),IF($C116="PE (12:0/12:0)",('Données brutes POS (Area)'!AZ91/('Données brutes POS (Area)'!AZ$82)*55)))</f>
        <v>1.5186677904276449</v>
      </c>
      <c r="BB116" s="50">
        <f>IF($C116="PC (13:0/13:0)",('Données brutes POS (Area)'!BA116/('Données brutes POS (Area)'!BA$88)*50),IF($C116="PE (12:0/12:0)",('Données brutes POS (Area)'!BA91/('Données brutes POS (Area)'!BA$82)*55)))</f>
        <v>4.6242913814259685</v>
      </c>
      <c r="BC116" s="50">
        <f>IF($C116="PC (13:0/13:0)",('Données brutes POS (Area)'!BB116/('Données brutes POS (Area)'!BB$88)*50),IF($C116="PE (12:0/12:0)",('Données brutes POS (Area)'!BB91/('Données brutes POS (Area)'!BB$82)*55)))</f>
        <v>2.2070612517300181</v>
      </c>
      <c r="BD116" s="50">
        <f>IF($C116="PC (13:0/13:0)",('Données brutes POS (Area)'!BC116/('Données brutes POS (Area)'!BC$88)*50),IF($C116="PE (12:0/12:0)",('Données brutes POS (Area)'!BC91/('Données brutes POS (Area)'!BC$82)*55)))</f>
        <v>2.4691274596368684</v>
      </c>
      <c r="BE116" s="50">
        <f>IF($C116="PC (13:0/13:0)",('Données brutes POS (Area)'!BD116/('Données brutes POS (Area)'!BD$88)*50),IF($C116="PE (12:0/12:0)",('Données brutes POS (Area)'!BD91/('Données brutes POS (Area)'!BD$82)*55)))</f>
        <v>1.2458301536933809</v>
      </c>
      <c r="BF116" s="50">
        <f>IF($C116="PC (13:0/13:0)",('Données brutes POS (Area)'!BE116/('Données brutes POS (Area)'!BE$88)*50),IF($C116="PE (12:0/12:0)",('Données brutes POS (Area)'!BE91/('Données brutes POS (Area)'!BE$82)*55)))</f>
        <v>0.8456362259021365</v>
      </c>
      <c r="BG116" s="50">
        <f>IF($C116="PC (13:0/13:0)",('Données brutes POS (Area)'!BF116/('Données brutes POS (Area)'!BF$88)*50),IF($C116="PE (12:0/12:0)",('Données brutes POS (Area)'!BF91/('Données brutes POS (Area)'!BF$82)*55)))</f>
        <v>0.6730594285586754</v>
      </c>
      <c r="BH116" s="50">
        <f>IF($C116="PC (13:0/13:0)",('Données brutes POS (Area)'!BG116/('Données brutes POS (Area)'!BG$88)*50),IF($C116="PE (12:0/12:0)",('Données brutes POS (Area)'!BG91/('Données brutes POS (Area)'!BG$82)*55)))</f>
        <v>2.0036641551044974</v>
      </c>
      <c r="BI116" s="50">
        <f>IF($C116="PC (13:0/13:0)",('Données brutes POS (Area)'!BH116/('Données brutes POS (Area)'!BH$88)*50),IF($C116="PE (12:0/12:0)",('Données brutes POS (Area)'!BH91/('Données brutes POS (Area)'!BH$82)*55)))</f>
        <v>1.4670041430970278</v>
      </c>
      <c r="BJ116" s="50">
        <f>IF($C116="PC (13:0/13:0)",('Données brutes POS (Area)'!BI116/('Données brutes POS (Area)'!BI$88)*50),IF($C116="PE (12:0/12:0)",('Données brutes POS (Area)'!BI91/('Données brutes POS (Area)'!BI$82)*55)))</f>
        <v>1.0528623501548009</v>
      </c>
      <c r="BK116" s="50">
        <f>IF($C116="PC (13:0/13:0)",('Données brutes POS (Area)'!BJ116/('Données brutes POS (Area)'!BJ$88)*50),IF($C116="PE (12:0/12:0)",('Données brutes POS (Area)'!BJ91/('Données brutes POS (Area)'!BJ$82)*55)))</f>
        <v>3.317827590372441</v>
      </c>
      <c r="BL116" s="50">
        <f>IF($C116="PC (13:0/13:0)",('Données brutes POS (Area)'!BK116/('Données brutes POS (Area)'!BK$88)*50),IF($C116="PE (12:0/12:0)",('Données brutes POS (Area)'!BK91/('Données brutes POS (Area)'!BK$82)*55)))</f>
        <v>3.6124968027283795</v>
      </c>
      <c r="BM116" s="50">
        <f>IF($C116="PC (13:0/13:0)",('Données brutes POS (Area)'!BL116/('Données brutes POS (Area)'!BL$88)*50),IF($C116="PE (12:0/12:0)",('Données brutes POS (Area)'!BL91/('Données brutes POS (Area)'!BL$82)*55)))</f>
        <v>1.4866459099792131</v>
      </c>
      <c r="BN116" s="50">
        <f>IF($C116="PC (13:0/13:0)",('Données brutes POS (Area)'!BM116/('Données brutes POS (Area)'!BM$88)*50),IF($C116="PE (12:0/12:0)",('Données brutes POS (Area)'!BM91/('Données brutes POS (Area)'!BM$82)*55)))</f>
        <v>3.8222353912623048</v>
      </c>
      <c r="BO116" s="50">
        <f>IF($C116="PC (13:0/13:0)",('Données brutes POS (Area)'!BN116/('Données brutes POS (Area)'!BN$88)*50),IF($C116="PE (12:0/12:0)",('Données brutes POS (Area)'!BN91/('Données brutes POS (Area)'!BN$82)*55)))</f>
        <v>2.8318897361098982</v>
      </c>
      <c r="BP116" s="50">
        <f>IF($C116="PC (13:0/13:0)",('Données brutes POS (Area)'!BO116/('Données brutes POS (Area)'!BO$88)*50),IF($C116="PE (12:0/12:0)",('Données brutes POS (Area)'!BO91/('Données brutes POS (Area)'!BO$82)*55)))</f>
        <v>0.58952945952320235</v>
      </c>
      <c r="BQ116" s="50">
        <f>IF($C116="PC (13:0/13:0)",('Données brutes POS (Area)'!BP116/('Données brutes POS (Area)'!BP$88)*50),IF($C116="PE (12:0/12:0)",('Données brutes POS (Area)'!BP91/('Données brutes POS (Area)'!BP$82)*55)))</f>
        <v>0.8242623029123175</v>
      </c>
    </row>
    <row r="117" spans="1:69" x14ac:dyDescent="0.25">
      <c r="A117" s="9" t="s">
        <v>52</v>
      </c>
      <c r="B117" s="9" t="s">
        <v>201</v>
      </c>
      <c r="C117" s="9" t="s">
        <v>51</v>
      </c>
      <c r="D117" s="47">
        <f>IF($C117="PC (13:0/13:0)",('Données brutes POS (Area)'!C117/('Données brutes POS (Area)'!C$88)*50),IF($C117="PE (12:0/12:0)",('Données brutes POS (Area)'!C92/('Données brutes POS (Area)'!C$82)*55)))</f>
        <v>0.96893721129880095</v>
      </c>
      <c r="E117" s="47">
        <f>IF($C117="PC (13:0/13:0)",('Données brutes POS (Area)'!D117/('Données brutes POS (Area)'!D$88)*50),IF($C117="PE (12:0/12:0)",('Données brutes POS (Area)'!D92/('Données brutes POS (Area)'!D$82)*55)))</f>
        <v>0.48273318335446569</v>
      </c>
      <c r="F117" s="47">
        <f>IF($C117="PC (13:0/13:0)",('Données brutes POS (Area)'!E117/('Données brutes POS (Area)'!E$88)*50),IF($C117="PE (12:0/12:0)",('Données brutes POS (Area)'!E92/('Données brutes POS (Area)'!E$82)*55)))</f>
        <v>0.62271910402201258</v>
      </c>
      <c r="G117" s="47">
        <f>IF($C117="PC (13:0/13:0)",('Données brutes POS (Area)'!F117/('Données brutes POS (Area)'!F$88)*50),IF($C117="PE (12:0/12:0)",('Données brutes POS (Area)'!F92/('Données brutes POS (Area)'!F$82)*55)))</f>
        <v>0.67102642980423766</v>
      </c>
      <c r="H117" s="47">
        <f>IF($C117="PC (13:0/13:0)",('Données brutes POS (Area)'!G117/('Données brutes POS (Area)'!G$88)*50),IF($C117="PE (12:0/12:0)",('Données brutes POS (Area)'!G92/('Données brutes POS (Area)'!G$82)*55)))</f>
        <v>0.55558928118465678</v>
      </c>
      <c r="I117" s="47">
        <f>IF($C117="PC (13:0/13:0)",('Données brutes POS (Area)'!H117/('Données brutes POS (Area)'!H$88)*50),IF($C117="PE (12:0/12:0)",('Données brutes POS (Area)'!H92/('Données brutes POS (Area)'!H$82)*55)))</f>
        <v>1.0220460135410909</v>
      </c>
      <c r="J117" s="47">
        <f>IF($C117="PC (13:0/13:0)",('Données brutes POS (Area)'!I117/('Données brutes POS (Area)'!I$88)*50),IF($C117="PE (12:0/12:0)",('Données brutes POS (Area)'!I92/('Données brutes POS (Area)'!I$82)*55)))</f>
        <v>0.32338592302567848</v>
      </c>
      <c r="K117" s="47">
        <f>IF($C117="PC (13:0/13:0)",('Données brutes POS (Area)'!J117/('Données brutes POS (Area)'!J$88)*50),IF($C117="PE (12:0/12:0)",('Données brutes POS (Area)'!J92/('Données brutes POS (Area)'!J$82)*55)))</f>
        <v>0.76995632133054137</v>
      </c>
      <c r="L117" s="47">
        <f>IF($C117="PC (13:0/13:0)",('Données brutes POS (Area)'!K117/('Données brutes POS (Area)'!K$88)*50),IF($C117="PE (12:0/12:0)",('Données brutes POS (Area)'!K92/('Données brutes POS (Area)'!K$82)*55)))</f>
        <v>0.3101721445355265</v>
      </c>
      <c r="M117" s="47">
        <f>IF($C117="PC (13:0/13:0)",('Données brutes POS (Area)'!L117/('Données brutes POS (Area)'!L$88)*50),IF($C117="PE (12:0/12:0)",('Données brutes POS (Area)'!L92/('Données brutes POS (Area)'!L$82)*55)))</f>
        <v>0.46318073180260716</v>
      </c>
      <c r="N117" s="47">
        <f>IF($C117="PC (13:0/13:0)",('Données brutes POS (Area)'!M117/('Données brutes POS (Area)'!M$88)*50),IF($C117="PE (12:0/12:0)",('Données brutes POS (Area)'!M92/('Données brutes POS (Area)'!M$82)*55)))</f>
        <v>1.0687368515122364</v>
      </c>
      <c r="O117" s="47">
        <f>IF($C117="PC (13:0/13:0)",('Données brutes POS (Area)'!N117/('Données brutes POS (Area)'!N$88)*50),IF($C117="PE (12:0/12:0)",('Données brutes POS (Area)'!N92/('Données brutes POS (Area)'!N$82)*55)))</f>
        <v>1.1115952340798696</v>
      </c>
      <c r="P117" s="47">
        <f>IF($C117="PC (13:0/13:0)",('Données brutes POS (Area)'!O117/('Données brutes POS (Area)'!O$88)*50),IF($C117="PE (12:0/12:0)",('Données brutes POS (Area)'!O92/('Données brutes POS (Area)'!O$82)*55)))</f>
        <v>1.5081729452221468</v>
      </c>
      <c r="Q117" s="47">
        <f>IF($C117="PC (13:0/13:0)",('Données brutes POS (Area)'!P117/('Données brutes POS (Area)'!P$88)*50),IF($C117="PE (12:0/12:0)",('Données brutes POS (Area)'!P92/('Données brutes POS (Area)'!P$82)*55)))</f>
        <v>0.2268037814778974</v>
      </c>
      <c r="R117" s="47">
        <f>IF($C117="PC (13:0/13:0)",('Données brutes POS (Area)'!Q117/('Données brutes POS (Area)'!Q$88)*50),IF($C117="PE (12:0/12:0)",('Données brutes POS (Area)'!Q92/('Données brutes POS (Area)'!Q$82)*55)))</f>
        <v>0.81151777328385843</v>
      </c>
      <c r="S117" s="47">
        <f>IF($C117="PC (13:0/13:0)",('Données brutes POS (Area)'!R117/('Données brutes POS (Area)'!R$88)*50),IF($C117="PE (12:0/12:0)",('Données brutes POS (Area)'!R92/('Données brutes POS (Area)'!R$82)*55)))</f>
        <v>0.44957332812073031</v>
      </c>
      <c r="T117" s="47">
        <f>IF($C117="PC (13:0/13:0)",('Données brutes POS (Area)'!S117/('Données brutes POS (Area)'!S$88)*50),IF($C117="PE (12:0/12:0)",('Données brutes POS (Area)'!S92/('Données brutes POS (Area)'!S$82)*55)))</f>
        <v>0.19049054408041244</v>
      </c>
      <c r="U117" s="47">
        <f>IF($C117="PC (13:0/13:0)",('Données brutes POS (Area)'!T117/('Données brutes POS (Area)'!T$88)*50),IF($C117="PE (12:0/12:0)",('Données brutes POS (Area)'!T92/('Données brutes POS (Area)'!T$82)*55)))</f>
        <v>0.50369542003639101</v>
      </c>
      <c r="V117" s="47">
        <f>IF($C117="PC (13:0/13:0)",('Données brutes POS (Area)'!U117/('Données brutes POS (Area)'!U$88)*50),IF($C117="PE (12:0/12:0)",('Données brutes POS (Area)'!U92/('Données brutes POS (Area)'!U$82)*55)))</f>
        <v>0.40364908942157635</v>
      </c>
      <c r="W117" s="47">
        <f>IF($C117="PC (13:0/13:0)",('Données brutes POS (Area)'!V117/('Données brutes POS (Area)'!V$88)*50),IF($C117="PE (12:0/12:0)",('Données brutes POS (Area)'!V92/('Données brutes POS (Area)'!V$82)*55)))</f>
        <v>0.82591906635114154</v>
      </c>
      <c r="X117" s="47">
        <f>IF($C117="PC (13:0/13:0)",('Données brutes POS (Area)'!W117/('Données brutes POS (Area)'!W$88)*50),IF($C117="PE (12:0/12:0)",('Données brutes POS (Area)'!W92/('Données brutes POS (Area)'!W$82)*55)))</f>
        <v>0.72972214935440183</v>
      </c>
      <c r="Y117" s="47">
        <f>IF($C117="PC (13:0/13:0)",('Données brutes POS (Area)'!X117/('Données brutes POS (Area)'!X$88)*50),IF($C117="PE (12:0/12:0)",('Données brutes POS (Area)'!X92/('Données brutes POS (Area)'!X$82)*55)))</f>
        <v>0.38985943785198696</v>
      </c>
      <c r="Z117" s="47">
        <f>IF($C117="PC (13:0/13:0)",('Données brutes POS (Area)'!Y117/('Données brutes POS (Area)'!Y$88)*50),IF($C117="PE (12:0/12:0)",('Données brutes POS (Area)'!Y92/('Données brutes POS (Area)'!Y$82)*55)))</f>
        <v>0.2875567916659974</v>
      </c>
      <c r="AA117" s="47">
        <f>IF($C117="PC (13:0/13:0)",('Données brutes POS (Area)'!Z117/('Données brutes POS (Area)'!Z$88)*50),IF($C117="PE (12:0/12:0)",('Données brutes POS (Area)'!Z92/('Données brutes POS (Area)'!Z$82)*55)))</f>
        <v>0.39392116795307519</v>
      </c>
      <c r="AB117" s="47">
        <f>IF($C117="PC (13:0/13:0)",('Données brutes POS (Area)'!AA117/('Données brutes POS (Area)'!AA$88)*50),IF($C117="PE (12:0/12:0)",('Données brutes POS (Area)'!AA92/('Données brutes POS (Area)'!AA$82)*55)))</f>
        <v>0.41323747899025115</v>
      </c>
      <c r="AC117" s="47">
        <f>IF($C117="PC (13:0/13:0)",('Données brutes POS (Area)'!AB117/('Données brutes POS (Area)'!AB$88)*50),IF($C117="PE (12:0/12:0)",('Données brutes POS (Area)'!AB92/('Données brutes POS (Area)'!AB$82)*55)))</f>
        <v>1.0890640718856515</v>
      </c>
      <c r="AD117" s="47">
        <f>IF($C117="PC (13:0/13:0)",('Données brutes POS (Area)'!AC117/('Données brutes POS (Area)'!AC$88)*50),IF($C117="PE (12:0/12:0)",('Données brutes POS (Area)'!AC92/('Données brutes POS (Area)'!AC$82)*55)))</f>
        <v>0.19730493322301956</v>
      </c>
      <c r="AE117" s="47">
        <f>IF($C117="PC (13:0/13:0)",('Données brutes POS (Area)'!AD117/('Données brutes POS (Area)'!AD$88)*50),IF($C117="PE (12:0/12:0)",('Données brutes POS (Area)'!AD92/('Données brutes POS (Area)'!AD$82)*55)))</f>
        <v>0.78402562145840959</v>
      </c>
      <c r="AF117" s="47">
        <f>IF($C117="PC (13:0/13:0)",('Données brutes POS (Area)'!AE117/('Données brutes POS (Area)'!AE$88)*50),IF($C117="PE (12:0/12:0)",('Données brutes POS (Area)'!AE92/('Données brutes POS (Area)'!AE$82)*55)))</f>
        <v>1.0720198333508004</v>
      </c>
      <c r="AG117" s="47">
        <f>IF($C117="PC (13:0/13:0)",('Données brutes POS (Area)'!AF117/('Données brutes POS (Area)'!AF$88)*50),IF($C117="PE (12:0/12:0)",('Données brutes POS (Area)'!AF92/('Données brutes POS (Area)'!AF$82)*55)))</f>
        <v>0.46455504956840049</v>
      </c>
      <c r="AH117" s="47">
        <f>IF($C117="PC (13:0/13:0)",('Données brutes POS (Area)'!AG117/('Données brutes POS (Area)'!AG$88)*50),IF($C117="PE (12:0/12:0)",('Données brutes POS (Area)'!AG92/('Données brutes POS (Area)'!AG$82)*55)))</f>
        <v>0.34302730854940711</v>
      </c>
      <c r="AI117" s="47">
        <f>IF($C117="PC (13:0/13:0)",('Données brutes POS (Area)'!AH117/('Données brutes POS (Area)'!AH$88)*50),IF($C117="PE (12:0/12:0)",('Données brutes POS (Area)'!AH92/('Données brutes POS (Area)'!AH$82)*55)))</f>
        <v>3.1391609569587917</v>
      </c>
      <c r="AJ117" s="47">
        <f>IF($C117="PC (13:0/13:0)",('Données brutes POS (Area)'!AI117/('Données brutes POS (Area)'!AI$88)*50),IF($C117="PE (12:0/12:0)",('Données brutes POS (Area)'!AI92/('Données brutes POS (Area)'!AI$82)*55)))</f>
        <v>1.2776673266170093</v>
      </c>
      <c r="AK117" s="47">
        <f>IF($C117="PC (13:0/13:0)",('Données brutes POS (Area)'!AJ117/('Données brutes POS (Area)'!AJ$88)*50),IF($C117="PE (12:0/12:0)",('Données brutes POS (Area)'!AJ92/('Données brutes POS (Area)'!AJ$82)*55)))</f>
        <v>0.5825861796201377</v>
      </c>
      <c r="AL117" s="47">
        <f>IF($C117="PC (13:0/13:0)",('Données brutes POS (Area)'!AK117/('Données brutes POS (Area)'!AK$88)*50),IF($C117="PE (12:0/12:0)",('Données brutes POS (Area)'!AK92/('Données brutes POS (Area)'!AK$82)*55)))</f>
        <v>0.11845421638388444</v>
      </c>
      <c r="AM117" s="47">
        <f>IF($C117="PC (13:0/13:0)",('Données brutes POS (Area)'!AL117/('Données brutes POS (Area)'!AL$88)*50),IF($C117="PE (12:0/12:0)",('Données brutes POS (Area)'!AL92/('Données brutes POS (Area)'!AL$82)*55)))</f>
        <v>1.399019439814855</v>
      </c>
      <c r="AN117" s="47">
        <f>IF($C117="PC (13:0/13:0)",('Données brutes POS (Area)'!AM117/('Données brutes POS (Area)'!AM$88)*50),IF($C117="PE (12:0/12:0)",('Données brutes POS (Area)'!AM92/('Données brutes POS (Area)'!AM$82)*55)))</f>
        <v>0.3695154339813933</v>
      </c>
      <c r="AO117" s="47">
        <f>IF($C117="PC (13:0/13:0)",('Données brutes POS (Area)'!AN117/('Données brutes POS (Area)'!AN$88)*50),IF($C117="PE (12:0/12:0)",('Données brutes POS (Area)'!AN92/('Données brutes POS (Area)'!AN$82)*55)))</f>
        <v>0.8160453593703364</v>
      </c>
      <c r="AP117" s="47">
        <f>IF($C117="PC (13:0/13:0)",('Données brutes POS (Area)'!AO117/('Données brutes POS (Area)'!AO$88)*50),IF($C117="PE (12:0/12:0)",('Données brutes POS (Area)'!AO92/('Données brutes POS (Area)'!AO$82)*55)))</f>
        <v>1.4814230889613804</v>
      </c>
      <c r="AQ117" s="47">
        <f>IF($C117="PC (13:0/13:0)",('Données brutes POS (Area)'!AP117/('Données brutes POS (Area)'!AP$88)*50),IF($C117="PE (12:0/12:0)",('Données brutes POS (Area)'!AP92/('Données brutes POS (Area)'!AP$82)*55)))</f>
        <v>2.485878222538461</v>
      </c>
      <c r="AR117" s="47">
        <f>IF($C117="PC (13:0/13:0)",('Données brutes POS (Area)'!AQ117/('Données brutes POS (Area)'!AQ$88)*50),IF($C117="PE (12:0/12:0)",('Données brutes POS (Area)'!AQ92/('Données brutes POS (Area)'!AQ$82)*55)))</f>
        <v>2.3631117781969389</v>
      </c>
      <c r="AS117" s="47">
        <f>IF($C117="PC (13:0/13:0)",('Données brutes POS (Area)'!AR117/('Données brutes POS (Area)'!AR$88)*50),IF($C117="PE (12:0/12:0)",('Données brutes POS (Area)'!AR92/('Données brutes POS (Area)'!AR$82)*55)))</f>
        <v>1.2755766104361239</v>
      </c>
      <c r="AT117" s="47">
        <f>IF($C117="PC (13:0/13:0)",('Données brutes POS (Area)'!AS117/('Données brutes POS (Area)'!AS$88)*50),IF($C117="PE (12:0/12:0)",('Données brutes POS (Area)'!AS92/('Données brutes POS (Area)'!AS$82)*55)))</f>
        <v>1.2376583013148197</v>
      </c>
      <c r="AU117" s="47">
        <f>IF($C117="PC (13:0/13:0)",('Données brutes POS (Area)'!AT117/('Données brutes POS (Area)'!AT$88)*50),IF($C117="PE (12:0/12:0)",('Données brutes POS (Area)'!AT92/('Données brutes POS (Area)'!AT$82)*55)))</f>
        <v>1.447805481871584</v>
      </c>
      <c r="AV117" s="47">
        <f>IF($C117="PC (13:0/13:0)",('Données brutes POS (Area)'!AU117/('Données brutes POS (Area)'!AU$88)*50),IF($C117="PE (12:0/12:0)",('Données brutes POS (Area)'!AU92/('Données brutes POS (Area)'!AU$82)*55)))</f>
        <v>1.4289323023641154</v>
      </c>
      <c r="AW117" s="47">
        <f>IF($C117="PC (13:0/13:0)",('Données brutes POS (Area)'!AV117/('Données brutes POS (Area)'!AV$88)*50),IF($C117="PE (12:0/12:0)",('Données brutes POS (Area)'!AV92/('Données brutes POS (Area)'!AV$82)*55)))</f>
        <v>0.74536189951486442</v>
      </c>
      <c r="AX117" s="47">
        <f>IF($C117="PC (13:0/13:0)",('Données brutes POS (Area)'!AW117/('Données brutes POS (Area)'!AW$88)*50),IF($C117="PE (12:0/12:0)",('Données brutes POS (Area)'!AW92/('Données brutes POS (Area)'!AW$82)*55)))</f>
        <v>1.2232480557165177</v>
      </c>
      <c r="AY117" s="47">
        <f>IF($C117="PC (13:0/13:0)",('Données brutes POS (Area)'!AX117/('Données brutes POS (Area)'!AX$88)*50),IF($C117="PE (12:0/12:0)",('Données brutes POS (Area)'!AX92/('Données brutes POS (Area)'!AX$82)*55)))</f>
        <v>0.7021157651865213</v>
      </c>
      <c r="AZ117" s="47">
        <f>IF($C117="PC (13:0/13:0)",('Données brutes POS (Area)'!AY117/('Données brutes POS (Area)'!AY$88)*50),IF($C117="PE (12:0/12:0)",('Données brutes POS (Area)'!AY92/('Données brutes POS (Area)'!AY$82)*55)))</f>
        <v>2.6278420062587942</v>
      </c>
      <c r="BA117" s="47">
        <f>IF($C117="PC (13:0/13:0)",('Données brutes POS (Area)'!AZ117/('Données brutes POS (Area)'!AZ$88)*50),IF($C117="PE (12:0/12:0)",('Données brutes POS (Area)'!AZ92/('Données brutes POS (Area)'!AZ$82)*55)))</f>
        <v>0.77759186935514479</v>
      </c>
      <c r="BB117" s="47">
        <f>IF($C117="PC (13:0/13:0)",('Données brutes POS (Area)'!BA117/('Données brutes POS (Area)'!BA$88)*50),IF($C117="PE (12:0/12:0)",('Données brutes POS (Area)'!BA92/('Données brutes POS (Area)'!BA$82)*55)))</f>
        <v>2.8050957161234495</v>
      </c>
      <c r="BC117" s="47">
        <f>IF($C117="PC (13:0/13:0)",('Données brutes POS (Area)'!BB117/('Données brutes POS (Area)'!BB$88)*50),IF($C117="PE (12:0/12:0)",('Données brutes POS (Area)'!BB92/('Données brutes POS (Area)'!BB$82)*55)))</f>
        <v>1.7105088363886727</v>
      </c>
      <c r="BD117" s="47">
        <f>IF($C117="PC (13:0/13:0)",('Données brutes POS (Area)'!BC117/('Données brutes POS (Area)'!BC$88)*50),IF($C117="PE (12:0/12:0)",('Données brutes POS (Area)'!BC92/('Données brutes POS (Area)'!BC$82)*55)))</f>
        <v>1.5302069683897161</v>
      </c>
      <c r="BE117" s="47">
        <f>IF($C117="PC (13:0/13:0)",('Données brutes POS (Area)'!BD117/('Données brutes POS (Area)'!BD$88)*50),IF($C117="PE (12:0/12:0)",('Données brutes POS (Area)'!BD92/('Données brutes POS (Area)'!BD$82)*55)))</f>
        <v>0.5453859488423648</v>
      </c>
      <c r="BF117" s="47">
        <f>IF($C117="PC (13:0/13:0)",('Données brutes POS (Area)'!BE117/('Données brutes POS (Area)'!BE$88)*50),IF($C117="PE (12:0/12:0)",('Données brutes POS (Area)'!BE92/('Données brutes POS (Area)'!BE$82)*55)))</f>
        <v>0.48927213950901466</v>
      </c>
      <c r="BG117" s="47">
        <f>IF($C117="PC (13:0/13:0)",('Données brutes POS (Area)'!BF117/('Données brutes POS (Area)'!BF$88)*50),IF($C117="PE (12:0/12:0)",('Données brutes POS (Area)'!BF92/('Données brutes POS (Area)'!BF$82)*55)))</f>
        <v>0.35760425563602105</v>
      </c>
      <c r="BH117" s="47">
        <f>IF($C117="PC (13:0/13:0)",('Données brutes POS (Area)'!BG117/('Données brutes POS (Area)'!BG$88)*50),IF($C117="PE (12:0/12:0)",('Données brutes POS (Area)'!BG92/('Données brutes POS (Area)'!BG$82)*55)))</f>
        <v>1.0139814641198284</v>
      </c>
      <c r="BI117" s="47">
        <f>IF($C117="PC (13:0/13:0)",('Données brutes POS (Area)'!BH117/('Données brutes POS (Area)'!BH$88)*50),IF($C117="PE (12:0/12:0)",('Données brutes POS (Area)'!BH92/('Données brutes POS (Area)'!BH$82)*55)))</f>
        <v>0.60576207447413954</v>
      </c>
      <c r="BJ117" s="47">
        <f>IF($C117="PC (13:0/13:0)",('Données brutes POS (Area)'!BI117/('Données brutes POS (Area)'!BI$88)*50),IF($C117="PE (12:0/12:0)",('Données brutes POS (Area)'!BI92/('Données brutes POS (Area)'!BI$82)*55)))</f>
        <v>0.58484742973057979</v>
      </c>
      <c r="BK117" s="47">
        <f>IF($C117="PC (13:0/13:0)",('Données brutes POS (Area)'!BJ117/('Données brutes POS (Area)'!BJ$88)*50),IF($C117="PE (12:0/12:0)",('Données brutes POS (Area)'!BJ92/('Données brutes POS (Area)'!BJ$82)*55)))</f>
        <v>1.5937031373546771</v>
      </c>
      <c r="BL117" s="47">
        <f>IF($C117="PC (13:0/13:0)",('Données brutes POS (Area)'!BK117/('Données brutes POS (Area)'!BK$88)*50),IF($C117="PE (12:0/12:0)",('Données brutes POS (Area)'!BK92/('Données brutes POS (Area)'!BK$82)*55)))</f>
        <v>1.3001553574283393</v>
      </c>
      <c r="BM117" s="47">
        <f>IF($C117="PC (13:0/13:0)",('Données brutes POS (Area)'!BL117/('Données brutes POS (Area)'!BL$88)*50),IF($C117="PE (12:0/12:0)",('Données brutes POS (Area)'!BL92/('Données brutes POS (Area)'!BL$82)*55)))</f>
        <v>0.58108438408679342</v>
      </c>
      <c r="BN117" s="47">
        <f>IF($C117="PC (13:0/13:0)",('Données brutes POS (Area)'!BM117/('Données brutes POS (Area)'!BM$88)*50),IF($C117="PE (12:0/12:0)",('Données brutes POS (Area)'!BM92/('Données brutes POS (Area)'!BM$82)*55)))</f>
        <v>1.6305666879881247</v>
      </c>
      <c r="BO117" s="47">
        <f>IF($C117="PC (13:0/13:0)",('Données brutes POS (Area)'!BN117/('Données brutes POS (Area)'!BN$88)*50),IF($C117="PE (12:0/12:0)",('Données brutes POS (Area)'!BN92/('Données brutes POS (Area)'!BN$82)*55)))</f>
        <v>2.1945991774235418</v>
      </c>
      <c r="BP117" s="47">
        <f>IF($C117="PC (13:0/13:0)",('Données brutes POS (Area)'!BO117/('Données brutes POS (Area)'!BO$88)*50),IF($C117="PE (12:0/12:0)",('Données brutes POS (Area)'!BO92/('Données brutes POS (Area)'!BO$82)*55)))</f>
        <v>1.1057820815544324</v>
      </c>
      <c r="BQ117" s="47">
        <f>IF($C117="PC (13:0/13:0)",('Données brutes POS (Area)'!BP117/('Données brutes POS (Area)'!BP$88)*50),IF($C117="PE (12:0/12:0)",('Données brutes POS (Area)'!BP92/('Données brutes POS (Area)'!BP$82)*55)))</f>
        <v>0.31691214333124262</v>
      </c>
    </row>
    <row r="118" spans="1:69" x14ac:dyDescent="0.25">
      <c r="A118" s="16" t="s">
        <v>52</v>
      </c>
      <c r="B118" s="16" t="s">
        <v>202</v>
      </c>
      <c r="C118" s="16" t="s">
        <v>51</v>
      </c>
      <c r="D118" s="50">
        <f>IF($C118="PC (13:0/13:0)",('Données brutes POS (Area)'!C118/('Données brutes POS (Area)'!C$88)*50),IF($C118="PE (12:0/12:0)",('Données brutes POS (Area)'!C93/('Données brutes POS (Area)'!C$82)*55)))</f>
        <v>4.2451232057563155</v>
      </c>
      <c r="E118" s="50">
        <f>IF($C118="PC (13:0/13:0)",('Données brutes POS (Area)'!D118/('Données brutes POS (Area)'!D$88)*50),IF($C118="PE (12:0/12:0)",('Données brutes POS (Area)'!D93/('Données brutes POS (Area)'!D$82)*55)))</f>
        <v>3.0733265521745143</v>
      </c>
      <c r="F118" s="50">
        <f>IF($C118="PC (13:0/13:0)",('Données brutes POS (Area)'!E118/('Données brutes POS (Area)'!E$88)*50),IF($C118="PE (12:0/12:0)",('Données brutes POS (Area)'!E93/('Données brutes POS (Area)'!E$82)*55)))</f>
        <v>2.6886375459489669</v>
      </c>
      <c r="G118" s="50">
        <f>IF($C118="PC (13:0/13:0)",('Données brutes POS (Area)'!F118/('Données brutes POS (Area)'!F$88)*50),IF($C118="PE (12:0/12:0)",('Données brutes POS (Area)'!F93/('Données brutes POS (Area)'!F$82)*55)))</f>
        <v>3.3734853136151517</v>
      </c>
      <c r="H118" s="50">
        <f>IF($C118="PC (13:0/13:0)",('Données brutes POS (Area)'!G118/('Données brutes POS (Area)'!G$88)*50),IF($C118="PE (12:0/12:0)",('Données brutes POS (Area)'!G93/('Données brutes POS (Area)'!G$82)*55)))</f>
        <v>2.9720591145201274</v>
      </c>
      <c r="I118" s="50">
        <f>IF($C118="PC (13:0/13:0)",('Données brutes POS (Area)'!H118/('Données brutes POS (Area)'!H$88)*50),IF($C118="PE (12:0/12:0)",('Données brutes POS (Area)'!H93/('Données brutes POS (Area)'!H$82)*55)))</f>
        <v>4.2192640293290395</v>
      </c>
      <c r="J118" s="50">
        <f>IF($C118="PC (13:0/13:0)",('Données brutes POS (Area)'!I118/('Données brutes POS (Area)'!I$88)*50),IF($C118="PE (12:0/12:0)",('Données brutes POS (Area)'!I93/('Données brutes POS (Area)'!I$82)*55)))</f>
        <v>2.155477192497818</v>
      </c>
      <c r="K118" s="50">
        <f>IF($C118="PC (13:0/13:0)",('Données brutes POS (Area)'!J118/('Données brutes POS (Area)'!J$88)*50),IF($C118="PE (12:0/12:0)",('Données brutes POS (Area)'!J93/('Données brutes POS (Area)'!J$82)*55)))</f>
        <v>4.5778137757926958</v>
      </c>
      <c r="L118" s="50">
        <f>IF($C118="PC (13:0/13:0)",('Données brutes POS (Area)'!K118/('Données brutes POS (Area)'!K$88)*50),IF($C118="PE (12:0/12:0)",('Données brutes POS (Area)'!K93/('Données brutes POS (Area)'!K$82)*55)))</f>
        <v>2.0019573711103451</v>
      </c>
      <c r="M118" s="50">
        <f>IF($C118="PC (13:0/13:0)",('Données brutes POS (Area)'!L118/('Données brutes POS (Area)'!L$88)*50),IF($C118="PE (12:0/12:0)",('Données brutes POS (Area)'!L93/('Données brutes POS (Area)'!L$82)*55)))</f>
        <v>3.1704973231195672</v>
      </c>
      <c r="N118" s="50">
        <f>IF($C118="PC (13:0/13:0)",('Données brutes POS (Area)'!M118/('Données brutes POS (Area)'!M$88)*50),IF($C118="PE (12:0/12:0)",('Données brutes POS (Area)'!M93/('Données brutes POS (Area)'!M$82)*55)))</f>
        <v>5.3643709354976146</v>
      </c>
      <c r="O118" s="50">
        <f>IF($C118="PC (13:0/13:0)",('Données brutes POS (Area)'!N118/('Données brutes POS (Area)'!N$88)*50),IF($C118="PE (12:0/12:0)",('Données brutes POS (Area)'!N93/('Données brutes POS (Area)'!N$82)*55)))</f>
        <v>6.5111406638719016</v>
      </c>
      <c r="P118" s="50">
        <f>IF($C118="PC (13:0/13:0)",('Données brutes POS (Area)'!O118/('Données brutes POS (Area)'!O$88)*50),IF($C118="PE (12:0/12:0)",('Données brutes POS (Area)'!O93/('Données brutes POS (Area)'!O$82)*55)))</f>
        <v>7.6961485995096934</v>
      </c>
      <c r="Q118" s="50">
        <f>IF($C118="PC (13:0/13:0)",('Données brutes POS (Area)'!P118/('Données brutes POS (Area)'!P$88)*50),IF($C118="PE (12:0/12:0)",('Données brutes POS (Area)'!P93/('Données brutes POS (Area)'!P$82)*55)))</f>
        <v>1.3627308602915122</v>
      </c>
      <c r="R118" s="50">
        <f>IF($C118="PC (13:0/13:0)",('Données brutes POS (Area)'!Q118/('Données brutes POS (Area)'!Q$88)*50),IF($C118="PE (12:0/12:0)",('Données brutes POS (Area)'!Q93/('Données brutes POS (Area)'!Q$82)*55)))</f>
        <v>4.0607619569309117</v>
      </c>
      <c r="S118" s="50">
        <f>IF($C118="PC (13:0/13:0)",('Données brutes POS (Area)'!R118/('Données brutes POS (Area)'!R$88)*50),IF($C118="PE (12:0/12:0)",('Données brutes POS (Area)'!R93/('Données brutes POS (Area)'!R$82)*55)))</f>
        <v>2.6258869673470961</v>
      </c>
      <c r="T118" s="50">
        <f>IF($C118="PC (13:0/13:0)",('Données brutes POS (Area)'!S118/('Données brutes POS (Area)'!S$88)*50),IF($C118="PE (12:0/12:0)",('Données brutes POS (Area)'!S93/('Données brutes POS (Area)'!S$82)*55)))</f>
        <v>2.0434105258751156</v>
      </c>
      <c r="U118" s="50">
        <f>IF($C118="PC (13:0/13:0)",('Données brutes POS (Area)'!T118/('Données brutes POS (Area)'!T$88)*50),IF($C118="PE (12:0/12:0)",('Données brutes POS (Area)'!T93/('Données brutes POS (Area)'!T$82)*55)))</f>
        <v>3.0202985639072581</v>
      </c>
      <c r="V118" s="50">
        <f>IF($C118="PC (13:0/13:0)",('Données brutes POS (Area)'!U118/('Données brutes POS (Area)'!U$88)*50),IF($C118="PE (12:0/12:0)",('Données brutes POS (Area)'!U93/('Données brutes POS (Area)'!U$82)*55)))</f>
        <v>3.9487261993577474</v>
      </c>
      <c r="W118" s="50">
        <f>IF($C118="PC (13:0/13:0)",('Données brutes POS (Area)'!V118/('Données brutes POS (Area)'!V$88)*50),IF($C118="PE (12:0/12:0)",('Données brutes POS (Area)'!V93/('Données brutes POS (Area)'!V$82)*55)))</f>
        <v>4.3817034696204225</v>
      </c>
      <c r="X118" s="50">
        <f>IF($C118="PC (13:0/13:0)",('Données brutes POS (Area)'!W118/('Données brutes POS (Area)'!W$88)*50),IF($C118="PE (12:0/12:0)",('Données brutes POS (Area)'!W93/('Données brutes POS (Area)'!W$82)*55)))</f>
        <v>3.7770764535758845</v>
      </c>
      <c r="Y118" s="50">
        <f>IF($C118="PC (13:0/13:0)",('Données brutes POS (Area)'!X118/('Données brutes POS (Area)'!X$88)*50),IF($C118="PE (12:0/12:0)",('Données brutes POS (Area)'!X93/('Données brutes POS (Area)'!X$82)*55)))</f>
        <v>2.9636256828930208</v>
      </c>
      <c r="Z118" s="50">
        <f>IF($C118="PC (13:0/13:0)",('Données brutes POS (Area)'!Y118/('Données brutes POS (Area)'!Y$88)*50),IF($C118="PE (12:0/12:0)",('Données brutes POS (Area)'!Y93/('Données brutes POS (Area)'!Y$82)*55)))</f>
        <v>1.8446932427140732</v>
      </c>
      <c r="AA118" s="50">
        <f>IF($C118="PC (13:0/13:0)",('Données brutes POS (Area)'!Z118/('Données brutes POS (Area)'!Z$88)*50),IF($C118="PE (12:0/12:0)",('Données brutes POS (Area)'!Z93/('Données brutes POS (Area)'!Z$82)*55)))</f>
        <v>2.0250069609764054</v>
      </c>
      <c r="AB118" s="50">
        <f>IF($C118="PC (13:0/13:0)",('Données brutes POS (Area)'!AA118/('Données brutes POS (Area)'!AA$88)*50),IF($C118="PE (12:0/12:0)",('Données brutes POS (Area)'!AA93/('Données brutes POS (Area)'!AA$82)*55)))</f>
        <v>3.1133813438126023</v>
      </c>
      <c r="AC118" s="50">
        <f>IF($C118="PC (13:0/13:0)",('Données brutes POS (Area)'!AB118/('Données brutes POS (Area)'!AB$88)*50),IF($C118="PE (12:0/12:0)",('Données brutes POS (Area)'!AB93/('Données brutes POS (Area)'!AB$82)*55)))</f>
        <v>5.9862061720912898</v>
      </c>
      <c r="AD118" s="50">
        <f>IF($C118="PC (13:0/13:0)",('Données brutes POS (Area)'!AC118/('Données brutes POS (Area)'!AC$88)*50),IF($C118="PE (12:0/12:0)",('Données brutes POS (Area)'!AC93/('Données brutes POS (Area)'!AC$82)*55)))</f>
        <v>1.4722571795466382</v>
      </c>
      <c r="AE118" s="50">
        <f>IF($C118="PC (13:0/13:0)",('Données brutes POS (Area)'!AD118/('Données brutes POS (Area)'!AD$88)*50),IF($C118="PE (12:0/12:0)",('Données brutes POS (Area)'!AD93/('Données brutes POS (Area)'!AD$82)*55)))</f>
        <v>4.4107630325482159</v>
      </c>
      <c r="AF118" s="50">
        <f>IF($C118="PC (13:0/13:0)",('Données brutes POS (Area)'!AE118/('Données brutes POS (Area)'!AE$88)*50),IF($C118="PE (12:0/12:0)",('Données brutes POS (Area)'!AE93/('Données brutes POS (Area)'!AE$82)*55)))</f>
        <v>7.2001686074328637</v>
      </c>
      <c r="AG118" s="50">
        <f>IF($C118="PC (13:0/13:0)",('Données brutes POS (Area)'!AF118/('Données brutes POS (Area)'!AF$88)*50),IF($C118="PE (12:0/12:0)",('Données brutes POS (Area)'!AF93/('Données brutes POS (Area)'!AF$82)*55)))</f>
        <v>3.5108885414947228</v>
      </c>
      <c r="AH118" s="50">
        <f>IF($C118="PC (13:0/13:0)",('Données brutes POS (Area)'!AG118/('Données brutes POS (Area)'!AG$88)*50),IF($C118="PE (12:0/12:0)",('Données brutes POS (Area)'!AG93/('Données brutes POS (Area)'!AG$82)*55)))</f>
        <v>1.8404403824135975</v>
      </c>
      <c r="AI118" s="50">
        <f>IF($C118="PC (13:0/13:0)",('Données brutes POS (Area)'!AH118/('Données brutes POS (Area)'!AH$88)*50),IF($C118="PE (12:0/12:0)",('Données brutes POS (Area)'!AH93/('Données brutes POS (Area)'!AH$82)*55)))</f>
        <v>9.9661495610478443</v>
      </c>
      <c r="AJ118" s="50">
        <f>IF($C118="PC (13:0/13:0)",('Données brutes POS (Area)'!AI118/('Données brutes POS (Area)'!AI$88)*50),IF($C118="PE (12:0/12:0)",('Données brutes POS (Area)'!AI93/('Données brutes POS (Area)'!AI$82)*55)))</f>
        <v>5.9094047762401063</v>
      </c>
      <c r="AK118" s="50">
        <f>IF($C118="PC (13:0/13:0)",('Données brutes POS (Area)'!AJ118/('Données brutes POS (Area)'!AJ$88)*50),IF($C118="PE (12:0/12:0)",('Données brutes POS (Area)'!AJ93/('Données brutes POS (Area)'!AJ$82)*55)))</f>
        <v>3.09450366085452</v>
      </c>
      <c r="AL118" s="50">
        <f>IF($C118="PC (13:0/13:0)",('Données brutes POS (Area)'!AK118/('Données brutes POS (Area)'!AK$88)*50),IF($C118="PE (12:0/12:0)",('Données brutes POS (Area)'!AK93/('Données brutes POS (Area)'!AK$82)*55)))</f>
        <v>1.0159334287619983</v>
      </c>
      <c r="AM118" s="50">
        <f>IF($C118="PC (13:0/13:0)",('Données brutes POS (Area)'!AL118/('Données brutes POS (Area)'!AL$88)*50),IF($C118="PE (12:0/12:0)",('Données brutes POS (Area)'!AL93/('Données brutes POS (Area)'!AL$82)*55)))</f>
        <v>7.4475514184762472</v>
      </c>
      <c r="AN118" s="50">
        <f>IF($C118="PC (13:0/13:0)",('Données brutes POS (Area)'!AM118/('Données brutes POS (Area)'!AM$88)*50),IF($C118="PE (12:0/12:0)",('Données brutes POS (Area)'!AM93/('Données brutes POS (Area)'!AM$82)*55)))</f>
        <v>3.336860433745545</v>
      </c>
      <c r="AO118" s="50">
        <f>IF($C118="PC (13:0/13:0)",('Données brutes POS (Area)'!AN118/('Données brutes POS (Area)'!AN$88)*50),IF($C118="PE (12:0/12:0)",('Données brutes POS (Area)'!AN93/('Données brutes POS (Area)'!AN$82)*55)))</f>
        <v>5.0588918096590163</v>
      </c>
      <c r="AP118" s="50">
        <f>IF($C118="PC (13:0/13:0)",('Données brutes POS (Area)'!AO118/('Données brutes POS (Area)'!AO$88)*50),IF($C118="PE (12:0/12:0)",('Données brutes POS (Area)'!AO93/('Données brutes POS (Area)'!AO$82)*55)))</f>
        <v>9.6886690116169127</v>
      </c>
      <c r="AQ118" s="50">
        <f>IF($C118="PC (13:0/13:0)",('Données brutes POS (Area)'!AP118/('Données brutes POS (Area)'!AP$88)*50),IF($C118="PE (12:0/12:0)",('Données brutes POS (Area)'!AP93/('Données brutes POS (Area)'!AP$82)*55)))</f>
        <v>15.195463356426872</v>
      </c>
      <c r="AR118" s="50">
        <f>IF($C118="PC (13:0/13:0)",('Données brutes POS (Area)'!AQ118/('Données brutes POS (Area)'!AQ$88)*50),IF($C118="PE (12:0/12:0)",('Données brutes POS (Area)'!AQ93/('Données brutes POS (Area)'!AQ$82)*55)))</f>
        <v>13.042816830896008</v>
      </c>
      <c r="AS118" s="50">
        <f>IF($C118="PC (13:0/13:0)",('Données brutes POS (Area)'!AR118/('Données brutes POS (Area)'!AR$88)*50),IF($C118="PE (12:0/12:0)",('Données brutes POS (Area)'!AR93/('Données brutes POS (Area)'!AR$82)*55)))</f>
        <v>13.249469479978046</v>
      </c>
      <c r="AT118" s="50">
        <f>IF($C118="PC (13:0/13:0)",('Données brutes POS (Area)'!AS118/('Données brutes POS (Area)'!AS$88)*50),IF($C118="PE (12:0/12:0)",('Données brutes POS (Area)'!AS93/('Données brutes POS (Area)'!AS$82)*55)))</f>
        <v>5.903681676201411</v>
      </c>
      <c r="AU118" s="50">
        <f>IF($C118="PC (13:0/13:0)",('Données brutes POS (Area)'!AT118/('Données brutes POS (Area)'!AT$88)*50),IF($C118="PE (12:0/12:0)",('Données brutes POS (Area)'!AT93/('Données brutes POS (Area)'!AT$82)*55)))</f>
        <v>6.9408367899055508</v>
      </c>
      <c r="AV118" s="50">
        <f>IF($C118="PC (13:0/13:0)",('Données brutes POS (Area)'!AU118/('Données brutes POS (Area)'!AU$88)*50),IF($C118="PE (12:0/12:0)",('Données brutes POS (Area)'!AU93/('Données brutes POS (Area)'!AU$82)*55)))</f>
        <v>9.7339740806818771</v>
      </c>
      <c r="AW118" s="50">
        <f>IF($C118="PC (13:0/13:0)",('Données brutes POS (Area)'!AV118/('Données brutes POS (Area)'!AV$88)*50),IF($C118="PE (12:0/12:0)",('Données brutes POS (Area)'!AV93/('Données brutes POS (Area)'!AV$82)*55)))</f>
        <v>4.4546802314834402</v>
      </c>
      <c r="AX118" s="50">
        <f>IF($C118="PC (13:0/13:0)",('Données brutes POS (Area)'!AW118/('Données brutes POS (Area)'!AW$88)*50),IF($C118="PE (12:0/12:0)",('Données brutes POS (Area)'!AW93/('Données brutes POS (Area)'!AW$82)*55)))</f>
        <v>6.0037415568122219</v>
      </c>
      <c r="AY118" s="50">
        <f>IF($C118="PC (13:0/13:0)",('Données brutes POS (Area)'!AX118/('Données brutes POS (Area)'!AX$88)*50),IF($C118="PE (12:0/12:0)",('Données brutes POS (Area)'!AX93/('Données brutes POS (Area)'!AX$82)*55)))</f>
        <v>5.121535223323419</v>
      </c>
      <c r="AZ118" s="50">
        <f>IF($C118="PC (13:0/13:0)",('Données brutes POS (Area)'!AY118/('Données brutes POS (Area)'!AY$88)*50),IF($C118="PE (12:0/12:0)",('Données brutes POS (Area)'!AY93/('Données brutes POS (Area)'!AY$82)*55)))</f>
        <v>11.462175023314771</v>
      </c>
      <c r="BA118" s="50">
        <f>IF($C118="PC (13:0/13:0)",('Données brutes POS (Area)'!AZ118/('Données brutes POS (Area)'!AZ$88)*50),IF($C118="PE (12:0/12:0)",('Données brutes POS (Area)'!AZ93/('Données brutes POS (Area)'!AZ$82)*55)))</f>
        <v>4.5194894499374323</v>
      </c>
      <c r="BB118" s="50">
        <f>IF($C118="PC (13:0/13:0)",('Données brutes POS (Area)'!BA118/('Données brutes POS (Area)'!BA$88)*50),IF($C118="PE (12:0/12:0)",('Données brutes POS (Area)'!BA93/('Données brutes POS (Area)'!BA$82)*55)))</f>
        <v>16.282737549940794</v>
      </c>
      <c r="BC118" s="50">
        <f>IF($C118="PC (13:0/13:0)",('Données brutes POS (Area)'!BB118/('Données brutes POS (Area)'!BB$88)*50),IF($C118="PE (12:0/12:0)",('Données brutes POS (Area)'!BB93/('Données brutes POS (Area)'!BB$82)*55)))</f>
        <v>9.465760261815543</v>
      </c>
      <c r="BD118" s="50">
        <f>IF($C118="PC (13:0/13:0)",('Données brutes POS (Area)'!BC118/('Données brutes POS (Area)'!BC$88)*50),IF($C118="PE (12:0/12:0)",('Données brutes POS (Area)'!BC93/('Données brutes POS (Area)'!BC$82)*55)))</f>
        <v>7.4722810222344185</v>
      </c>
      <c r="BE118" s="50">
        <f>IF($C118="PC (13:0/13:0)",('Données brutes POS (Area)'!BD118/('Données brutes POS (Area)'!BD$88)*50),IF($C118="PE (12:0/12:0)",('Données brutes POS (Area)'!BD93/('Données brutes POS (Area)'!BD$82)*55)))</f>
        <v>3.3351587032584895</v>
      </c>
      <c r="BF118" s="50">
        <f>IF($C118="PC (13:0/13:0)",('Données brutes POS (Area)'!BE118/('Données brutes POS (Area)'!BE$88)*50),IF($C118="PE (12:0/12:0)",('Données brutes POS (Area)'!BE93/('Données brutes POS (Area)'!BE$82)*55)))</f>
        <v>3.0037057064598742</v>
      </c>
      <c r="BG118" s="50">
        <f>IF($C118="PC (13:0/13:0)",('Données brutes POS (Area)'!BF118/('Données brutes POS (Area)'!BF$88)*50),IF($C118="PE (12:0/12:0)",('Données brutes POS (Area)'!BF93/('Données brutes POS (Area)'!BF$82)*55)))</f>
        <v>2.0119263382508121</v>
      </c>
      <c r="BH118" s="50">
        <f>IF($C118="PC (13:0/13:0)",('Données brutes POS (Area)'!BG118/('Données brutes POS (Area)'!BG$88)*50),IF($C118="PE (12:0/12:0)",('Données brutes POS (Area)'!BG93/('Données brutes POS (Area)'!BG$82)*55)))</f>
        <v>6.7748918527236857</v>
      </c>
      <c r="BI118" s="50">
        <f>IF($C118="PC (13:0/13:0)",('Données brutes POS (Area)'!BH118/('Données brutes POS (Area)'!BH$88)*50),IF($C118="PE (12:0/12:0)",('Données brutes POS (Area)'!BH93/('Données brutes POS (Area)'!BH$82)*55)))</f>
        <v>3.752285052864806</v>
      </c>
      <c r="BJ118" s="50">
        <f>IF($C118="PC (13:0/13:0)",('Données brutes POS (Area)'!BI118/('Données brutes POS (Area)'!BI$88)*50),IF($C118="PE (12:0/12:0)",('Données brutes POS (Area)'!BI93/('Données brutes POS (Area)'!BI$82)*55)))</f>
        <v>4.3897649223390927</v>
      </c>
      <c r="BK118" s="50">
        <f>IF($C118="PC (13:0/13:0)",('Données brutes POS (Area)'!BJ118/('Données brutes POS (Area)'!BJ$88)*50),IF($C118="PE (12:0/12:0)",('Données brutes POS (Area)'!BJ93/('Données brutes POS (Area)'!BJ$82)*55)))</f>
        <v>9.2069420498535255</v>
      </c>
      <c r="BL118" s="50">
        <f>IF($C118="PC (13:0/13:0)",('Données brutes POS (Area)'!BK118/('Données brutes POS (Area)'!BK$88)*50),IF($C118="PE (12:0/12:0)",('Données brutes POS (Area)'!BK93/('Données brutes POS (Area)'!BK$82)*55)))</f>
        <v>8.2844584067571656</v>
      </c>
      <c r="BM118" s="50">
        <f>IF($C118="PC (13:0/13:0)",('Données brutes POS (Area)'!BL118/('Données brutes POS (Area)'!BL$88)*50),IF($C118="PE (12:0/12:0)",('Données brutes POS (Area)'!BL93/('Données brutes POS (Area)'!BL$82)*55)))</f>
        <v>4.025308513603564</v>
      </c>
      <c r="BN118" s="50">
        <f>IF($C118="PC (13:0/13:0)",('Données brutes POS (Area)'!BM118/('Données brutes POS (Area)'!BM$88)*50),IF($C118="PE (12:0/12:0)",('Données brutes POS (Area)'!BM93/('Données brutes POS (Area)'!BM$82)*55)))</f>
        <v>11.136344633612328</v>
      </c>
      <c r="BO118" s="50">
        <f>IF($C118="PC (13:0/13:0)",('Données brutes POS (Area)'!BN118/('Données brutes POS (Area)'!BN$88)*50),IF($C118="PE (12:0/12:0)",('Données brutes POS (Area)'!BN93/('Données brutes POS (Area)'!BN$82)*55)))</f>
        <v>9.2802252704796562</v>
      </c>
      <c r="BP118" s="50">
        <f>IF($C118="PC (13:0/13:0)",('Données brutes POS (Area)'!BO118/('Données brutes POS (Area)'!BO$88)*50),IF($C118="PE (12:0/12:0)",('Données brutes POS (Area)'!BO93/('Données brutes POS (Area)'!BO$82)*55)))</f>
        <v>4.7272854359682412</v>
      </c>
      <c r="BQ118" s="50">
        <f>IF($C118="PC (13:0/13:0)",('Données brutes POS (Area)'!BP118/('Données brutes POS (Area)'!BP$88)*50),IF($C118="PE (12:0/12:0)",('Données brutes POS (Area)'!BP93/('Données brutes POS (Area)'!BP$82)*55)))</f>
        <v>2.1393958740186911</v>
      </c>
    </row>
    <row r="119" spans="1:69" x14ac:dyDescent="0.25">
      <c r="A119" s="9" t="s">
        <v>52</v>
      </c>
      <c r="B119" s="9" t="s">
        <v>203</v>
      </c>
      <c r="C119" s="9" t="s">
        <v>51</v>
      </c>
      <c r="D119" s="47">
        <f>IF($C119="PC (13:0/13:0)",('Données brutes POS (Area)'!C119/('Données brutes POS (Area)'!C$88)*50),IF($C119="PE (12:0/12:0)",('Données brutes POS (Area)'!C94/('Données brutes POS (Area)'!C$82)*55)))</f>
        <v>2.2062177192386176</v>
      </c>
      <c r="E119" s="47">
        <f>IF($C119="PC (13:0/13:0)",('Données brutes POS (Area)'!D119/('Données brutes POS (Area)'!D$88)*50),IF($C119="PE (12:0/12:0)",('Données brutes POS (Area)'!D94/('Données brutes POS (Area)'!D$82)*55)))</f>
        <v>2.3378251515499189</v>
      </c>
      <c r="F119" s="47">
        <f>IF($C119="PC (13:0/13:0)",('Données brutes POS (Area)'!E119/('Données brutes POS (Area)'!E$88)*50),IF($C119="PE (12:0/12:0)",('Données brutes POS (Area)'!E94/('Données brutes POS (Area)'!E$82)*55)))</f>
        <v>1.3336219609191944</v>
      </c>
      <c r="G119" s="47">
        <f>IF($C119="PC (13:0/13:0)",('Données brutes POS (Area)'!F119/('Données brutes POS (Area)'!F$88)*50),IF($C119="PE (12:0/12:0)",('Données brutes POS (Area)'!F94/('Données brutes POS (Area)'!F$82)*55)))</f>
        <v>1.7994765779878699</v>
      </c>
      <c r="H119" s="47">
        <f>IF($C119="PC (13:0/13:0)",('Données brutes POS (Area)'!G119/('Données brutes POS (Area)'!G$88)*50),IF($C119="PE (12:0/12:0)",('Données brutes POS (Area)'!G94/('Données brutes POS (Area)'!G$82)*55)))</f>
        <v>2.6967586318178043</v>
      </c>
      <c r="I119" s="47">
        <f>IF($C119="PC (13:0/13:0)",('Données brutes POS (Area)'!H119/('Données brutes POS (Area)'!H$88)*50),IF($C119="PE (12:0/12:0)",('Données brutes POS (Area)'!H94/('Données brutes POS (Area)'!H$82)*55)))</f>
        <v>3.2509613888189626</v>
      </c>
      <c r="J119" s="47">
        <f>IF($C119="PC (13:0/13:0)",('Données brutes POS (Area)'!I119/('Données brutes POS (Area)'!I$88)*50),IF($C119="PE (12:0/12:0)",('Données brutes POS (Area)'!I94/('Données brutes POS (Area)'!I$82)*55)))</f>
        <v>1.8169765953788348</v>
      </c>
      <c r="K119" s="47">
        <f>IF($C119="PC (13:0/13:0)",('Données brutes POS (Area)'!J119/('Données brutes POS (Area)'!J$88)*50),IF($C119="PE (12:0/12:0)",('Données brutes POS (Area)'!J94/('Données brutes POS (Area)'!J$82)*55)))</f>
        <v>4.5332268378749712</v>
      </c>
      <c r="L119" s="47">
        <f>IF($C119="PC (13:0/13:0)",('Données brutes POS (Area)'!K119/('Données brutes POS (Area)'!K$88)*50),IF($C119="PE (12:0/12:0)",('Données brutes POS (Area)'!K94/('Données brutes POS (Area)'!K$82)*55)))</f>
        <v>1.5764966714977704</v>
      </c>
      <c r="M119" s="47">
        <f>IF($C119="PC (13:0/13:0)",('Données brutes POS (Area)'!L119/('Données brutes POS (Area)'!L$88)*50),IF($C119="PE (12:0/12:0)",('Données brutes POS (Area)'!L94/('Données brutes POS (Area)'!L$82)*55)))</f>
        <v>2.384623477904015</v>
      </c>
      <c r="N119" s="47">
        <f>IF($C119="PC (13:0/13:0)",('Données brutes POS (Area)'!M119/('Données brutes POS (Area)'!M$88)*50),IF($C119="PE (12:0/12:0)",('Données brutes POS (Area)'!M94/('Données brutes POS (Area)'!M$82)*55)))</f>
        <v>3.3404617086172967</v>
      </c>
      <c r="O119" s="47">
        <f>IF($C119="PC (13:0/13:0)",('Données brutes POS (Area)'!N119/('Données brutes POS (Area)'!N$88)*50),IF($C119="PE (12:0/12:0)",('Données brutes POS (Area)'!N94/('Données brutes POS (Area)'!N$82)*55)))</f>
        <v>4.4354596271193873</v>
      </c>
      <c r="P119" s="47">
        <f>IF($C119="PC (13:0/13:0)",('Données brutes POS (Area)'!O119/('Données brutes POS (Area)'!O$88)*50),IF($C119="PE (12:0/12:0)",('Données brutes POS (Area)'!O94/('Données brutes POS (Area)'!O$82)*55)))</f>
        <v>5.1984100475428328</v>
      </c>
      <c r="Q119" s="47">
        <f>IF($C119="PC (13:0/13:0)",('Données brutes POS (Area)'!P119/('Données brutes POS (Area)'!P$88)*50),IF($C119="PE (12:0/12:0)",('Données brutes POS (Area)'!P94/('Données brutes POS (Area)'!P$82)*55)))</f>
        <v>1.411546997385952</v>
      </c>
      <c r="R119" s="47">
        <f>IF($C119="PC (13:0/13:0)",('Données brutes POS (Area)'!Q119/('Données brutes POS (Area)'!Q$88)*50),IF($C119="PE (12:0/12:0)",('Données brutes POS (Area)'!Q94/('Données brutes POS (Area)'!Q$82)*55)))</f>
        <v>2.4159877638666378</v>
      </c>
      <c r="S119" s="47">
        <f>IF($C119="PC (13:0/13:0)",('Données brutes POS (Area)'!R119/('Données brutes POS (Area)'!R$88)*50),IF($C119="PE (12:0/12:0)",('Données brutes POS (Area)'!R94/('Données brutes POS (Area)'!R$82)*55)))</f>
        <v>2.2727167163616051</v>
      </c>
      <c r="T119" s="47">
        <f>IF($C119="PC (13:0/13:0)",('Données brutes POS (Area)'!S119/('Données brutes POS (Area)'!S$88)*50),IF($C119="PE (12:0/12:0)",('Données brutes POS (Area)'!S94/('Données brutes POS (Area)'!S$82)*55)))</f>
        <v>1.4924516778279415</v>
      </c>
      <c r="U119" s="47">
        <f>IF($C119="PC (13:0/13:0)",('Données brutes POS (Area)'!T119/('Données brutes POS (Area)'!T$88)*50),IF($C119="PE (12:0/12:0)",('Données brutes POS (Area)'!T94/('Données brutes POS (Area)'!T$82)*55)))</f>
        <v>2.1525280255305379</v>
      </c>
      <c r="V119" s="47">
        <f>IF($C119="PC (13:0/13:0)",('Données brutes POS (Area)'!U119/('Données brutes POS (Area)'!U$88)*50),IF($C119="PE (12:0/12:0)",('Données brutes POS (Area)'!U94/('Données brutes POS (Area)'!U$82)*55)))</f>
        <v>5.0217136102010729</v>
      </c>
      <c r="W119" s="47">
        <f>IF($C119="PC (13:0/13:0)",('Données brutes POS (Area)'!V119/('Données brutes POS (Area)'!V$88)*50),IF($C119="PE (12:0/12:0)",('Données brutes POS (Area)'!V94/('Données brutes POS (Area)'!V$82)*55)))</f>
        <v>3.0473257431587677</v>
      </c>
      <c r="X119" s="47">
        <f>IF($C119="PC (13:0/13:0)",('Données brutes POS (Area)'!W119/('Données brutes POS (Area)'!W$88)*50),IF($C119="PE (12:0/12:0)",('Données brutes POS (Area)'!W94/('Données brutes POS (Area)'!W$82)*55)))</f>
        <v>3.959205629708646</v>
      </c>
      <c r="Y119" s="47">
        <f>IF($C119="PC (13:0/13:0)",('Données brutes POS (Area)'!X119/('Données brutes POS (Area)'!X$88)*50),IF($C119="PE (12:0/12:0)",('Données brutes POS (Area)'!X94/('Données brutes POS (Area)'!X$82)*55)))</f>
        <v>2.4820924788433008</v>
      </c>
      <c r="Z119" s="47">
        <f>IF($C119="PC (13:0/13:0)",('Données brutes POS (Area)'!Y119/('Données brutes POS (Area)'!Y$88)*50),IF($C119="PE (12:0/12:0)",('Données brutes POS (Area)'!Y94/('Données brutes POS (Area)'!Y$82)*55)))</f>
        <v>2.1871302739507903</v>
      </c>
      <c r="AA119" s="47">
        <f>IF($C119="PC (13:0/13:0)",('Données brutes POS (Area)'!Z119/('Données brutes POS (Area)'!Z$88)*50),IF($C119="PE (12:0/12:0)",('Données brutes POS (Area)'!Z94/('Données brutes POS (Area)'!Z$82)*55)))</f>
        <v>1.9688843653078449</v>
      </c>
      <c r="AB119" s="47">
        <f>IF($C119="PC (13:0/13:0)",('Données brutes POS (Area)'!AA119/('Données brutes POS (Area)'!AA$88)*50),IF($C119="PE (12:0/12:0)",('Données brutes POS (Area)'!AA94/('Données brutes POS (Area)'!AA$82)*55)))</f>
        <v>1.9857824204645731</v>
      </c>
      <c r="AC119" s="47">
        <f>IF($C119="PC (13:0/13:0)",('Données brutes POS (Area)'!AB119/('Données brutes POS (Area)'!AB$88)*50),IF($C119="PE (12:0/12:0)",('Données brutes POS (Area)'!AB94/('Données brutes POS (Area)'!AB$82)*55)))</f>
        <v>4.2894713437715319</v>
      </c>
      <c r="AD119" s="47">
        <f>IF($C119="PC (13:0/13:0)",('Données brutes POS (Area)'!AC119/('Données brutes POS (Area)'!AC$88)*50),IF($C119="PE (12:0/12:0)",('Données brutes POS (Area)'!AC94/('Données brutes POS (Area)'!AC$82)*55)))</f>
        <v>0.85357205827992289</v>
      </c>
      <c r="AE119" s="47">
        <f>IF($C119="PC (13:0/13:0)",('Données brutes POS (Area)'!AD119/('Données brutes POS (Area)'!AD$88)*50),IF($C119="PE (12:0/12:0)",('Données brutes POS (Area)'!AD94/('Données brutes POS (Area)'!AD$82)*55)))</f>
        <v>3.887248264059326</v>
      </c>
      <c r="AF119" s="47">
        <f>IF($C119="PC (13:0/13:0)",('Données brutes POS (Area)'!AE119/('Données brutes POS (Area)'!AE$88)*50),IF($C119="PE (12:0/12:0)",('Données brutes POS (Area)'!AE94/('Données brutes POS (Area)'!AE$82)*55)))</f>
        <v>5.3157821795618316</v>
      </c>
      <c r="AG119" s="47">
        <f>IF($C119="PC (13:0/13:0)",('Données brutes POS (Area)'!AF119/('Données brutes POS (Area)'!AF$88)*50),IF($C119="PE (12:0/12:0)",('Données brutes POS (Area)'!AF94/('Données brutes POS (Area)'!AF$82)*55)))</f>
        <v>2.1471737758401379</v>
      </c>
      <c r="AH119" s="47">
        <f>IF($C119="PC (13:0/13:0)",('Données brutes POS (Area)'!AG119/('Données brutes POS (Area)'!AG$88)*50),IF($C119="PE (12:0/12:0)",('Données brutes POS (Area)'!AG94/('Données brutes POS (Area)'!AG$82)*55)))</f>
        <v>1.3238175986824285</v>
      </c>
      <c r="AI119" s="47">
        <f>IF($C119="PC (13:0/13:0)",('Données brutes POS (Area)'!AH119/('Données brutes POS (Area)'!AH$88)*50),IF($C119="PE (12:0/12:0)",('Données brutes POS (Area)'!AH94/('Données brutes POS (Area)'!AH$82)*55)))</f>
        <v>5.5042684718353723</v>
      </c>
      <c r="AJ119" s="47">
        <f>IF($C119="PC (13:0/13:0)",('Données brutes POS (Area)'!AI119/('Données brutes POS (Area)'!AI$88)*50),IF($C119="PE (12:0/12:0)",('Données brutes POS (Area)'!AI94/('Données brutes POS (Area)'!AI$82)*55)))</f>
        <v>6.1347662184532634</v>
      </c>
      <c r="AK119" s="47">
        <f>IF($C119="PC (13:0/13:0)",('Données brutes POS (Area)'!AJ119/('Données brutes POS (Area)'!AJ$88)*50),IF($C119="PE (12:0/12:0)",('Données brutes POS (Area)'!AJ94/('Données brutes POS (Area)'!AJ$82)*55)))</f>
        <v>2.516636837003186</v>
      </c>
      <c r="AL119" s="47">
        <f>IF($C119="PC (13:0/13:0)",('Données brutes POS (Area)'!AK119/('Données brutes POS (Area)'!AK$88)*50),IF($C119="PE (12:0/12:0)",('Données brutes POS (Area)'!AK94/('Données brutes POS (Area)'!AK$82)*55)))</f>
        <v>1.0616602077194501</v>
      </c>
      <c r="AM119" s="47">
        <f>IF($C119="PC (13:0/13:0)",('Données brutes POS (Area)'!AL119/('Données brutes POS (Area)'!AL$88)*50),IF($C119="PE (12:0/12:0)",('Données brutes POS (Area)'!AL94/('Données brutes POS (Area)'!AL$82)*55)))</f>
        <v>4.1142519830789457</v>
      </c>
      <c r="AN119" s="47">
        <f>IF($C119="PC (13:0/13:0)",('Données brutes POS (Area)'!AM119/('Données brutes POS (Area)'!AM$88)*50),IF($C119="PE (12:0/12:0)",('Données brutes POS (Area)'!AM94/('Données brutes POS (Area)'!AM$82)*55)))</f>
        <v>3.100805557800864</v>
      </c>
      <c r="AO119" s="47">
        <f>IF($C119="PC (13:0/13:0)",('Données brutes POS (Area)'!AN119/('Données brutes POS (Area)'!AN$88)*50),IF($C119="PE (12:0/12:0)",('Données brutes POS (Area)'!AN94/('Données brutes POS (Area)'!AN$82)*55)))</f>
        <v>4.2786498766241365</v>
      </c>
      <c r="AP119" s="47">
        <f>IF($C119="PC (13:0/13:0)",('Données brutes POS (Area)'!AO119/('Données brutes POS (Area)'!AO$88)*50),IF($C119="PE (12:0/12:0)",('Données brutes POS (Area)'!AO94/('Données brutes POS (Area)'!AO$82)*55)))</f>
        <v>9.9023760304748727</v>
      </c>
      <c r="AQ119" s="47">
        <f>IF($C119="PC (13:0/13:0)",('Données brutes POS (Area)'!AP119/('Données brutes POS (Area)'!AP$88)*50),IF($C119="PE (12:0/12:0)",('Données brutes POS (Area)'!AP94/('Données brutes POS (Area)'!AP$82)*55)))</f>
        <v>12.602379957726532</v>
      </c>
      <c r="AR119" s="47">
        <f>IF($C119="PC (13:0/13:0)",('Données brutes POS (Area)'!AQ119/('Données brutes POS (Area)'!AQ$88)*50),IF($C119="PE (12:0/12:0)",('Données brutes POS (Area)'!AQ94/('Données brutes POS (Area)'!AQ$82)*55)))</f>
        <v>6.0285180881582345</v>
      </c>
      <c r="AS119" s="47">
        <f>IF($C119="PC (13:0/13:0)",('Données brutes POS (Area)'!AR119/('Données brutes POS (Area)'!AR$88)*50),IF($C119="PE (12:0/12:0)",('Données brutes POS (Area)'!AR94/('Données brutes POS (Area)'!AR$82)*55)))</f>
        <v>9.58799980993882</v>
      </c>
      <c r="AT119" s="47">
        <f>IF($C119="PC (13:0/13:0)",('Données brutes POS (Area)'!AS119/('Données brutes POS (Area)'!AS$88)*50),IF($C119="PE (12:0/12:0)",('Données brutes POS (Area)'!AS94/('Données brutes POS (Area)'!AS$82)*55)))</f>
        <v>4.9045455640802897</v>
      </c>
      <c r="AU119" s="47">
        <f>IF($C119="PC (13:0/13:0)",('Données brutes POS (Area)'!AT119/('Données brutes POS (Area)'!AT$88)*50),IF($C119="PE (12:0/12:0)",('Données brutes POS (Area)'!AT94/('Données brutes POS (Area)'!AT$82)*55)))</f>
        <v>4.6428710374035855</v>
      </c>
      <c r="AV119" s="47">
        <f>IF($C119="PC (13:0/13:0)",('Données brutes POS (Area)'!AU119/('Données brutes POS (Area)'!AU$88)*50),IF($C119="PE (12:0/12:0)",('Données brutes POS (Area)'!AU94/('Données brutes POS (Area)'!AU$82)*55)))</f>
        <v>8.7382664131251655</v>
      </c>
      <c r="AW119" s="47">
        <f>IF($C119="PC (13:0/13:0)",('Données brutes POS (Area)'!AV119/('Données brutes POS (Area)'!AV$88)*50),IF($C119="PE (12:0/12:0)",('Données brutes POS (Area)'!AV94/('Données brutes POS (Area)'!AV$82)*55)))</f>
        <v>4.2891578299412316</v>
      </c>
      <c r="AX119" s="47">
        <f>IF($C119="PC (13:0/13:0)",('Données brutes POS (Area)'!AW119/('Données brutes POS (Area)'!AW$88)*50),IF($C119="PE (12:0/12:0)",('Données brutes POS (Area)'!AW94/('Données brutes POS (Area)'!AW$82)*55)))</f>
        <v>2.5602632768200064</v>
      </c>
      <c r="AY119" s="47">
        <f>IF($C119="PC (13:0/13:0)",('Données brutes POS (Area)'!AX119/('Données brutes POS (Area)'!AX$88)*50),IF($C119="PE (12:0/12:0)",('Données brutes POS (Area)'!AX94/('Données brutes POS (Area)'!AX$82)*55)))</f>
        <v>4.2932316387450902</v>
      </c>
      <c r="AZ119" s="47">
        <f>IF($C119="PC (13:0/13:0)",('Données brutes POS (Area)'!AY119/('Données brutes POS (Area)'!AY$88)*50),IF($C119="PE (12:0/12:0)",('Données brutes POS (Area)'!AY94/('Données brutes POS (Area)'!AY$82)*55)))</f>
        <v>6.5287080907792197</v>
      </c>
      <c r="BA119" s="47">
        <f>IF($C119="PC (13:0/13:0)",('Données brutes POS (Area)'!AZ119/('Données brutes POS (Area)'!AZ$88)*50),IF($C119="PE (12:0/12:0)",('Données brutes POS (Area)'!AZ94/('Données brutes POS (Area)'!AZ$82)*55)))</f>
        <v>4.0275636290533958</v>
      </c>
      <c r="BB119" s="47">
        <f>IF($C119="PC (13:0/13:0)",('Données brutes POS (Area)'!BA119/('Données brutes POS (Area)'!BA$88)*50),IF($C119="PE (12:0/12:0)",('Données brutes POS (Area)'!BA94/('Données brutes POS (Area)'!BA$82)*55)))</f>
        <v>11.781979006104851</v>
      </c>
      <c r="BC119" s="47">
        <f>IF($C119="PC (13:0/13:0)",('Données brutes POS (Area)'!BB119/('Données brutes POS (Area)'!BB$88)*50),IF($C119="PE (12:0/12:0)",('Données brutes POS (Area)'!BB94/('Données brutes POS (Area)'!BB$82)*55)))</f>
        <v>9.15060242944244</v>
      </c>
      <c r="BD119" s="47">
        <f>IF($C119="PC (13:0/13:0)",('Données brutes POS (Area)'!BC119/('Données brutes POS (Area)'!BC$88)*50),IF($C119="PE (12:0/12:0)",('Données brutes POS (Area)'!BC94/('Données brutes POS (Area)'!BC$82)*55)))</f>
        <v>6.5239337786629976</v>
      </c>
      <c r="BE119" s="47">
        <f>IF($C119="PC (13:0/13:0)",('Données brutes POS (Area)'!BD119/('Données brutes POS (Area)'!BD$88)*50),IF($C119="PE (12:0/12:0)",('Données brutes POS (Area)'!BD94/('Données brutes POS (Area)'!BD$82)*55)))</f>
        <v>2.9114269766454481</v>
      </c>
      <c r="BF119" s="47">
        <f>IF($C119="PC (13:0/13:0)",('Données brutes POS (Area)'!BE119/('Données brutes POS (Area)'!BE$88)*50),IF($C119="PE (12:0/12:0)",('Données brutes POS (Area)'!BE94/('Données brutes POS (Area)'!BE$82)*55)))</f>
        <v>3.1308830136820842</v>
      </c>
      <c r="BG119" s="47">
        <f>IF($C119="PC (13:0/13:0)",('Données brutes POS (Area)'!BF119/('Données brutes POS (Area)'!BF$88)*50),IF($C119="PE (12:0/12:0)",('Données brutes POS (Area)'!BF94/('Données brutes POS (Area)'!BF$82)*55)))</f>
        <v>1.5252216924017905</v>
      </c>
      <c r="BH119" s="47">
        <f>IF($C119="PC (13:0/13:0)",('Données brutes POS (Area)'!BG119/('Données brutes POS (Area)'!BG$88)*50),IF($C119="PE (12:0/12:0)",('Données brutes POS (Area)'!BG94/('Données brutes POS (Area)'!BG$82)*55)))</f>
        <v>5.1853310390066785</v>
      </c>
      <c r="BI119" s="47">
        <f>IF($C119="PC (13:0/13:0)",('Données brutes POS (Area)'!BH119/('Données brutes POS (Area)'!BH$88)*50),IF($C119="PE (12:0/12:0)",('Données brutes POS (Area)'!BH94/('Données brutes POS (Area)'!BH$82)*55)))</f>
        <v>3.47769758855345</v>
      </c>
      <c r="BJ119" s="47">
        <f>IF($C119="PC (13:0/13:0)",('Données brutes POS (Area)'!BI119/('Données brutes POS (Area)'!BI$88)*50),IF($C119="PE (12:0/12:0)",('Données brutes POS (Area)'!BI94/('Données brutes POS (Area)'!BI$82)*55)))</f>
        <v>2.5168178280822402</v>
      </c>
      <c r="BK119" s="47">
        <f>IF($C119="PC (13:0/13:0)",('Données brutes POS (Area)'!BJ119/('Données brutes POS (Area)'!BJ$88)*50),IF($C119="PE (12:0/12:0)",('Données brutes POS (Area)'!BJ94/('Données brutes POS (Area)'!BJ$82)*55)))</f>
        <v>7.4484075652886981</v>
      </c>
      <c r="BL119" s="47">
        <f>IF($C119="PC (13:0/13:0)",('Données brutes POS (Area)'!BK119/('Données brutes POS (Area)'!BK$88)*50),IF($C119="PE (12:0/12:0)",('Données brutes POS (Area)'!BK94/('Données brutes POS (Area)'!BK$82)*55)))</f>
        <v>8.0622673890026402</v>
      </c>
      <c r="BM119" s="47">
        <f>IF($C119="PC (13:0/13:0)",('Données brutes POS (Area)'!BL119/('Données brutes POS (Area)'!BL$88)*50),IF($C119="PE (12:0/12:0)",('Données brutes POS (Area)'!BL94/('Données brutes POS (Area)'!BL$82)*55)))</f>
        <v>2.7950590527672636</v>
      </c>
      <c r="BN119" s="47">
        <f>IF($C119="PC (13:0/13:0)",('Données brutes POS (Area)'!BM119/('Données brutes POS (Area)'!BM$88)*50),IF($C119="PE (12:0/12:0)",('Données brutes POS (Area)'!BM94/('Données brutes POS (Area)'!BM$82)*55)))</f>
        <v>8.8251780992328897</v>
      </c>
      <c r="BO119" s="47">
        <f>IF($C119="PC (13:0/13:0)",('Données brutes POS (Area)'!BN119/('Données brutes POS (Area)'!BN$88)*50),IF($C119="PE (12:0/12:0)",('Données brutes POS (Area)'!BN94/('Données brutes POS (Area)'!BN$82)*55)))</f>
        <v>7.4391117041636656</v>
      </c>
      <c r="BP119" s="47">
        <f>IF($C119="PC (13:0/13:0)",('Données brutes POS (Area)'!BO119/('Données brutes POS (Area)'!BO$88)*50),IF($C119="PE (12:0/12:0)",('Données brutes POS (Area)'!BO94/('Données brutes POS (Area)'!BO$82)*55)))</f>
        <v>2.6797227491759692</v>
      </c>
      <c r="BQ119" s="47">
        <f>IF($C119="PC (13:0/13:0)",('Données brutes POS (Area)'!BP119/('Données brutes POS (Area)'!BP$88)*50),IF($C119="PE (12:0/12:0)",('Données brutes POS (Area)'!BP94/('Données brutes POS (Area)'!BP$82)*55)))</f>
        <v>1.4682579038305239</v>
      </c>
    </row>
    <row r="120" spans="1:69" x14ac:dyDescent="0.25">
      <c r="A120" s="16" t="s">
        <v>52</v>
      </c>
      <c r="B120" s="16" t="s">
        <v>204</v>
      </c>
      <c r="C120" s="16" t="s">
        <v>51</v>
      </c>
      <c r="D120" s="50">
        <f>IF($C120="PC (13:0/13:0)",('Données brutes POS (Area)'!C120/('Données brutes POS (Area)'!C$88)*50),IF($C120="PE (12:0/12:0)",('Données brutes POS (Area)'!C95/('Données brutes POS (Area)'!C$82)*55)))</f>
        <v>1.9336446175915394</v>
      </c>
      <c r="E120" s="50">
        <f>IF($C120="PC (13:0/13:0)",('Données brutes POS (Area)'!D120/('Données brutes POS (Area)'!D$88)*50),IF($C120="PE (12:0/12:0)",('Données brutes POS (Area)'!D95/('Données brutes POS (Area)'!D$82)*55)))</f>
        <v>0.23706845724195016</v>
      </c>
      <c r="F120" s="50">
        <f>IF($C120="PC (13:0/13:0)",('Données brutes POS (Area)'!E120/('Données brutes POS (Area)'!E$88)*50),IF($C120="PE (12:0/12:0)",('Données brutes POS (Area)'!E95/('Données brutes POS (Area)'!E$82)*55)))</f>
        <v>1.4680068359165073</v>
      </c>
      <c r="G120" s="50">
        <f>IF($C120="PC (13:0/13:0)",('Données brutes POS (Area)'!F120/('Données brutes POS (Area)'!F$88)*50),IF($C120="PE (12:0/12:0)",('Données brutes POS (Area)'!F95/('Données brutes POS (Area)'!F$82)*55)))</f>
        <v>0.644814113045037</v>
      </c>
      <c r="H120" s="50">
        <f>IF($C120="PC (13:0/13:0)",('Données brutes POS (Area)'!G120/('Données brutes POS (Area)'!G$88)*50),IF($C120="PE (12:0/12:0)",('Données brutes POS (Area)'!G95/('Données brutes POS (Area)'!G$82)*55)))</f>
        <v>0.57972786519635799</v>
      </c>
      <c r="I120" s="50">
        <f>IF($C120="PC (13:0/13:0)",('Données brutes POS (Area)'!H120/('Données brutes POS (Area)'!H$88)*50),IF($C120="PE (12:0/12:0)",('Données brutes POS (Area)'!H95/('Données brutes POS (Area)'!H$82)*55)))</f>
        <v>1.886422002689252</v>
      </c>
      <c r="J120" s="50">
        <f>IF($C120="PC (13:0/13:0)",('Données brutes POS (Area)'!I120/('Données brutes POS (Area)'!I$88)*50),IF($C120="PE (12:0/12:0)",('Données brutes POS (Area)'!I95/('Données brutes POS (Area)'!I$82)*55)))</f>
        <v>0.93369733631376051</v>
      </c>
      <c r="K120" s="50">
        <f>IF($C120="PC (13:0/13:0)",('Données brutes POS (Area)'!J120/('Données brutes POS (Area)'!J$88)*50),IF($C120="PE (12:0/12:0)",('Données brutes POS (Area)'!J95/('Données brutes POS (Area)'!J$82)*55)))</f>
        <v>0.54309316603146773</v>
      </c>
      <c r="L120" s="50">
        <f>IF($C120="PC (13:0/13:0)",('Données brutes POS (Area)'!K120/('Données brutes POS (Area)'!K$88)*50),IF($C120="PE (12:0/12:0)",('Données brutes POS (Area)'!K95/('Données brutes POS (Area)'!K$82)*55)))</f>
        <v>0.64640987647904136</v>
      </c>
      <c r="M120" s="50">
        <f>IF($C120="PC (13:0/13:0)",('Données brutes POS (Area)'!L120/('Données brutes POS (Area)'!L$88)*50),IF($C120="PE (12:0/12:0)",('Données brutes POS (Area)'!L95/('Données brutes POS (Area)'!L$82)*55)))</f>
        <v>1.5032263239434918</v>
      </c>
      <c r="N120" s="50">
        <f>IF($C120="PC (13:0/13:0)",('Données brutes POS (Area)'!M120/('Données brutes POS (Area)'!M$88)*50),IF($C120="PE (12:0/12:0)",('Données brutes POS (Area)'!M95/('Données brutes POS (Area)'!M$82)*55)))</f>
        <v>2.587812697169448</v>
      </c>
      <c r="O120" s="50">
        <f>IF($C120="PC (13:0/13:0)",('Données brutes POS (Area)'!N120/('Données brutes POS (Area)'!N$88)*50),IF($C120="PE (12:0/12:0)",('Données brutes POS (Area)'!N95/('Données brutes POS (Area)'!N$82)*55)))</f>
        <v>2.0000058414492301</v>
      </c>
      <c r="P120" s="50">
        <f>IF($C120="PC (13:0/13:0)",('Données brutes POS (Area)'!O120/('Données brutes POS (Area)'!O$88)*50),IF($C120="PE (12:0/12:0)",('Données brutes POS (Area)'!O95/('Données brutes POS (Area)'!O$82)*55)))</f>
        <v>1.0383649381692881</v>
      </c>
      <c r="Q120" s="50">
        <f>IF($C120="PC (13:0/13:0)",('Données brutes POS (Area)'!P120/('Données brutes POS (Area)'!P$88)*50),IF($C120="PE (12:0/12:0)",('Données brutes POS (Area)'!P95/('Données brutes POS (Area)'!P$82)*55)))</f>
        <v>1.1648626090545167</v>
      </c>
      <c r="R120" s="50">
        <f>IF($C120="PC (13:0/13:0)",('Données brutes POS (Area)'!Q120/('Données brutes POS (Area)'!Q$88)*50),IF($C120="PE (12:0/12:0)",('Données brutes POS (Area)'!Q95/('Données brutes POS (Area)'!Q$82)*55)))</f>
        <v>1.0966329372598014</v>
      </c>
      <c r="S120" s="50">
        <f>IF($C120="PC (13:0/13:0)",('Données brutes POS (Area)'!R120/('Données brutes POS (Area)'!R$88)*50),IF($C120="PE (12:0/12:0)",('Données brutes POS (Area)'!R95/('Données brutes POS (Area)'!R$82)*55)))</f>
        <v>0.40704427219340217</v>
      </c>
      <c r="T120" s="50">
        <f>IF($C120="PC (13:0/13:0)",('Données brutes POS (Area)'!S120/('Données brutes POS (Area)'!S$88)*50),IF($C120="PE (12:0/12:0)",('Données brutes POS (Area)'!S95/('Données brutes POS (Area)'!S$82)*55)))</f>
        <v>0.91508569027143105</v>
      </c>
      <c r="U120" s="50">
        <f>IF($C120="PC (13:0/13:0)",('Données brutes POS (Area)'!T120/('Données brutes POS (Area)'!T$88)*50),IF($C120="PE (12:0/12:0)",('Données brutes POS (Area)'!T95/('Données brutes POS (Area)'!T$82)*55)))</f>
        <v>1.2813193097892002</v>
      </c>
      <c r="V120" s="50">
        <f>IF($C120="PC (13:0/13:0)",('Données brutes POS (Area)'!U120/('Données brutes POS (Area)'!U$88)*50),IF($C120="PE (12:0/12:0)",('Données brutes POS (Area)'!U95/('Données brutes POS (Area)'!U$82)*55)))</f>
        <v>1.7208985767369109</v>
      </c>
      <c r="W120" s="50">
        <f>IF($C120="PC (13:0/13:0)",('Données brutes POS (Area)'!V120/('Données brutes POS (Area)'!V$88)*50),IF($C120="PE (12:0/12:0)",('Données brutes POS (Area)'!V95/('Données brutes POS (Area)'!V$82)*55)))</f>
        <v>1.2943972245417241</v>
      </c>
      <c r="X120" s="50">
        <f>IF($C120="PC (13:0/13:0)",('Données brutes POS (Area)'!W120/('Données brutes POS (Area)'!W$88)*50),IF($C120="PE (12:0/12:0)",('Données brutes POS (Area)'!W95/('Données brutes POS (Area)'!W$82)*55)))</f>
        <v>1.9753198557846345</v>
      </c>
      <c r="Y120" s="50">
        <f>IF($C120="PC (13:0/13:0)",('Données brutes POS (Area)'!X120/('Données brutes POS (Area)'!X$88)*50),IF($C120="PE (12:0/12:0)",('Données brutes POS (Area)'!X95/('Données brutes POS (Area)'!X$82)*55)))</f>
        <v>1.4246491947247208</v>
      </c>
      <c r="Z120" s="50">
        <f>IF($C120="PC (13:0/13:0)",('Données brutes POS (Area)'!Y120/('Données brutes POS (Area)'!Y$88)*50),IF($C120="PE (12:0/12:0)",('Données brutes POS (Area)'!Y95/('Données brutes POS (Area)'!Y$82)*55)))</f>
        <v>1.3372938168623221</v>
      </c>
      <c r="AA120" s="50">
        <f>IF($C120="PC (13:0/13:0)",('Données brutes POS (Area)'!Z120/('Données brutes POS (Area)'!Z$88)*50),IF($C120="PE (12:0/12:0)",('Données brutes POS (Area)'!Z95/('Données brutes POS (Area)'!Z$82)*55)))</f>
        <v>1.0987386756952495</v>
      </c>
      <c r="AB120" s="50">
        <f>IF($C120="PC (13:0/13:0)",('Données brutes POS (Area)'!AA120/('Données brutes POS (Area)'!AA$88)*50),IF($C120="PE (12:0/12:0)",('Données brutes POS (Area)'!AA95/('Données brutes POS (Area)'!AA$82)*55)))</f>
        <v>1.6036567983053049</v>
      </c>
      <c r="AC120" s="50">
        <f>IF($C120="PC (13:0/13:0)",('Données brutes POS (Area)'!AB120/('Données brutes POS (Area)'!AB$88)*50),IF($C120="PE (12:0/12:0)",('Données brutes POS (Area)'!AB95/('Données brutes POS (Area)'!AB$82)*55)))</f>
        <v>2.0852655706983461</v>
      </c>
      <c r="AD120" s="50">
        <f>IF($C120="PC (13:0/13:0)",('Données brutes POS (Area)'!AC120/('Données brutes POS (Area)'!AC$88)*50),IF($C120="PE (12:0/12:0)",('Données brutes POS (Area)'!AC95/('Données brutes POS (Area)'!AC$82)*55)))</f>
        <v>0.59418662041667147</v>
      </c>
      <c r="AE120" s="50">
        <f>IF($C120="PC (13:0/13:0)",('Données brutes POS (Area)'!AD120/('Données brutes POS (Area)'!AD$88)*50),IF($C120="PE (12:0/12:0)",('Données brutes POS (Area)'!AD95/('Données brutes POS (Area)'!AD$82)*55)))</f>
        <v>0.98873503420978792</v>
      </c>
      <c r="AF120" s="50">
        <f>IF($C120="PC (13:0/13:0)",('Données brutes POS (Area)'!AE120/('Données brutes POS (Area)'!AE$88)*50),IF($C120="PE (12:0/12:0)",('Données brutes POS (Area)'!AE95/('Données brutes POS (Area)'!AE$82)*55)))</f>
        <v>5.2850066566217171</v>
      </c>
      <c r="AG120" s="50">
        <f>IF($C120="PC (13:0/13:0)",('Données brutes POS (Area)'!AF120/('Données brutes POS (Area)'!AF$88)*50),IF($C120="PE (12:0/12:0)",('Données brutes POS (Area)'!AF95/('Données brutes POS (Area)'!AF$82)*55)))</f>
        <v>0.96547106972589314</v>
      </c>
      <c r="AH120" s="50">
        <f>IF($C120="PC (13:0/13:0)",('Données brutes POS (Area)'!AG120/('Données brutes POS (Area)'!AG$88)*50),IF($C120="PE (12:0/12:0)",('Données brutes POS (Area)'!AG95/('Données brutes POS (Area)'!AG$82)*55)))</f>
        <v>0.89262929213032705</v>
      </c>
      <c r="AI120" s="50">
        <f>IF($C120="PC (13:0/13:0)",('Données brutes POS (Area)'!AH120/('Données brutes POS (Area)'!AH$88)*50),IF($C120="PE (12:0/12:0)",('Données brutes POS (Area)'!AH95/('Données brutes POS (Area)'!AH$82)*55)))</f>
        <v>5.1480058135207454</v>
      </c>
      <c r="AJ120" s="50">
        <f>IF($C120="PC (13:0/13:0)",('Données brutes POS (Area)'!AI120/('Données brutes POS (Area)'!AI$88)*50),IF($C120="PE (12:0/12:0)",('Données brutes POS (Area)'!AI95/('Données brutes POS (Area)'!AI$82)*55)))</f>
        <v>0.45088250499653643</v>
      </c>
      <c r="AK120" s="50">
        <f>IF($C120="PC (13:0/13:0)",('Données brutes POS (Area)'!AJ120/('Données brutes POS (Area)'!AJ$88)*50),IF($C120="PE (12:0/12:0)",('Données brutes POS (Area)'!AJ95/('Données brutes POS (Area)'!AJ$82)*55)))</f>
        <v>1.0297410074940485</v>
      </c>
      <c r="AL120" s="50">
        <f>IF($C120="PC (13:0/13:0)",('Données brutes POS (Area)'!AK120/('Données brutes POS (Area)'!AK$88)*50),IF($C120="PE (12:0/12:0)",('Données brutes POS (Area)'!AK95/('Données brutes POS (Area)'!AK$82)*55)))</f>
        <v>0.44659380520819864</v>
      </c>
      <c r="AM120" s="50">
        <f>IF($C120="PC (13:0/13:0)",('Données brutes POS (Area)'!AL120/('Données brutes POS (Area)'!AL$88)*50),IF($C120="PE (12:0/12:0)",('Données brutes POS (Area)'!AL95/('Données brutes POS (Area)'!AL$82)*55)))</f>
        <v>2.9581527992197865</v>
      </c>
      <c r="AN120" s="50" t="s">
        <v>326</v>
      </c>
      <c r="AO120" s="50">
        <f>IF($C120="PC (13:0/13:0)",('Données brutes POS (Area)'!AN120/('Données brutes POS (Area)'!AN$88)*50),IF($C120="PE (12:0/12:0)",('Données brutes POS (Area)'!AN95/('Données brutes POS (Area)'!AN$82)*55)))</f>
        <v>2.4128860148486271</v>
      </c>
      <c r="AP120" s="50">
        <f>IF($C120="PC (13:0/13:0)",('Données brutes POS (Area)'!AO120/('Données brutes POS (Area)'!AO$88)*50),IF($C120="PE (12:0/12:0)",('Données brutes POS (Area)'!AO95/('Données brutes POS (Area)'!AO$82)*55)))</f>
        <v>0.54571558970669054</v>
      </c>
      <c r="AQ120" s="50">
        <f>IF($C120="PC (13:0/13:0)",('Données brutes POS (Area)'!AP120/('Données brutes POS (Area)'!AP$88)*50),IF($C120="PE (12:0/12:0)",('Données brutes POS (Area)'!AP95/('Données brutes POS (Area)'!AP$82)*55)))</f>
        <v>3.8528181317071994</v>
      </c>
      <c r="AR120" s="50">
        <f>IF($C120="PC (13:0/13:0)",('Données brutes POS (Area)'!AQ120/('Données brutes POS (Area)'!AQ$88)*50),IF($C120="PE (12:0/12:0)",('Données brutes POS (Area)'!AQ95/('Données brutes POS (Area)'!AQ$82)*55)))</f>
        <v>7.0135001215045163</v>
      </c>
      <c r="AS120" s="50">
        <f>IF($C120="PC (13:0/13:0)",('Données brutes POS (Area)'!AR120/('Données brutes POS (Area)'!AR$88)*50),IF($C120="PE (12:0/12:0)",('Données brutes POS (Area)'!AR95/('Données brutes POS (Area)'!AR$82)*55)))</f>
        <v>0.50691844660515928</v>
      </c>
      <c r="AT120" s="50">
        <f>IF($C120="PC (13:0/13:0)",('Données brutes POS (Area)'!AS120/('Données brutes POS (Area)'!AS$88)*50),IF($C120="PE (12:0/12:0)",('Données brutes POS (Area)'!AS95/('Données brutes POS (Area)'!AS$82)*55)))</f>
        <v>1.2789607804221261</v>
      </c>
      <c r="AU120" s="50">
        <f>IF($C120="PC (13:0/13:0)",('Données brutes POS (Area)'!AT120/('Données brutes POS (Area)'!AT$88)*50),IF($C120="PE (12:0/12:0)",('Données brutes POS (Area)'!AT95/('Données brutes POS (Area)'!AT$82)*55)))</f>
        <v>4.011708491994658</v>
      </c>
      <c r="AV120" s="50">
        <f>IF($C120="PC (13:0/13:0)",('Données brutes POS (Area)'!AU120/('Données brutes POS (Area)'!AU$88)*50),IF($C120="PE (12:0/12:0)",('Données brutes POS (Area)'!AU95/('Données brutes POS (Area)'!AU$82)*55)))</f>
        <v>3.6209325076356254</v>
      </c>
      <c r="AW120" s="50">
        <f>IF($C120="PC (13:0/13:0)",('Données brutes POS (Area)'!AV120/('Données brutes POS (Area)'!AV$88)*50),IF($C120="PE (12:0/12:0)",('Données brutes POS (Area)'!AV95/('Données brutes POS (Area)'!AV$82)*55)))</f>
        <v>1.7517595256801051</v>
      </c>
      <c r="AX120" s="50">
        <f>IF($C120="PC (13:0/13:0)",('Données brutes POS (Area)'!AW120/('Données brutes POS (Area)'!AW$88)*50),IF($C120="PE (12:0/12:0)",('Données brutes POS (Area)'!AW95/('Données brutes POS (Area)'!AW$82)*55)))</f>
        <v>2.6286048549635441</v>
      </c>
      <c r="AY120" s="50">
        <f>IF($C120="PC (13:0/13:0)",('Données brutes POS (Area)'!AX120/('Données brutes POS (Area)'!AX$88)*50),IF($C120="PE (12:0/12:0)",('Données brutes POS (Area)'!AX95/('Données brutes POS (Area)'!AX$82)*55)))</f>
        <v>0.62080097051388705</v>
      </c>
      <c r="AZ120" s="50">
        <f>IF($C120="PC (13:0/13:0)",('Données brutes POS (Area)'!AY120/('Données brutes POS (Area)'!AY$88)*50),IF($C120="PE (12:0/12:0)",('Données brutes POS (Area)'!AY95/('Données brutes POS (Area)'!AY$82)*55)))</f>
        <v>5.2445662735276537</v>
      </c>
      <c r="BA120" s="50">
        <f>IF($C120="PC (13:0/13:0)",('Données brutes POS (Area)'!AZ120/('Données brutes POS (Area)'!AZ$88)*50),IF($C120="PE (12:0/12:0)",('Données brutes POS (Area)'!AZ95/('Données brutes POS (Area)'!AZ$82)*55)))</f>
        <v>1.0718129438624961</v>
      </c>
      <c r="BB120" s="50">
        <f>IF($C120="PC (13:0/13:0)",('Données brutes POS (Area)'!BA120/('Données brutes POS (Area)'!BA$88)*50),IF($C120="PE (12:0/12:0)",('Données brutes POS (Area)'!BA95/('Données brutes POS (Area)'!BA$82)*55)))</f>
        <v>5.3831311409809786</v>
      </c>
      <c r="BC120" s="50">
        <f>IF($C120="PC (13:0/13:0)",('Données brutes POS (Area)'!BB120/('Données brutes POS (Area)'!BB$88)*50),IF($C120="PE (12:0/12:0)",('Données brutes POS (Area)'!BB95/('Données brutes POS (Area)'!BB$82)*55)))</f>
        <v>5.0718491587964296</v>
      </c>
      <c r="BD120" s="50">
        <f>IF($C120="PC (13:0/13:0)",('Données brutes POS (Area)'!BC120/('Données brutes POS (Area)'!BC$88)*50),IF($C120="PE (12:0/12:0)",('Données brutes POS (Area)'!BC95/('Données brutes POS (Area)'!BC$82)*55)))</f>
        <v>3.2181260861239855</v>
      </c>
      <c r="BE120" s="50">
        <f>IF($C120="PC (13:0/13:0)",('Données brutes POS (Area)'!BD120/('Données brutes POS (Area)'!BD$88)*50),IF($C120="PE (12:0/12:0)",('Données brutes POS (Area)'!BD95/('Données brutes POS (Area)'!BD$82)*55)))</f>
        <v>2.6111886085274665</v>
      </c>
      <c r="BF120" s="50">
        <f>IF($C120="PC (13:0/13:0)",('Données brutes POS (Area)'!BE120/('Données brutes POS (Area)'!BE$88)*50),IF($C120="PE (12:0/12:0)",('Données brutes POS (Area)'!BE95/('Données brutes POS (Area)'!BE$82)*55)))</f>
        <v>1.1077842917359288</v>
      </c>
      <c r="BG120" s="50">
        <f>IF($C120="PC (13:0/13:0)",('Données brutes POS (Area)'!BF120/('Données brutes POS (Area)'!BF$88)*50),IF($C120="PE (12:0/12:0)",('Données brutes POS (Area)'!BF95/('Données brutes POS (Area)'!BF$82)*55)))</f>
        <v>0.94136969841821183</v>
      </c>
      <c r="BH120" s="50">
        <f>IF($C120="PC (13:0/13:0)",('Données brutes POS (Area)'!BG120/('Données brutes POS (Area)'!BG$88)*50),IF($C120="PE (12:0/12:0)",('Données brutes POS (Area)'!BG95/('Données brutes POS (Area)'!BG$82)*55)))</f>
        <v>1.9699301587566969</v>
      </c>
      <c r="BI120" s="50">
        <f>IF($C120="PC (13:0/13:0)",('Données brutes POS (Area)'!BH120/('Données brutes POS (Area)'!BH$88)*50),IF($C120="PE (12:0/12:0)",('Données brutes POS (Area)'!BH95/('Données brutes POS (Area)'!BH$82)*55)))</f>
        <v>0.94323097652848942</v>
      </c>
      <c r="BJ120" s="50">
        <f>IF($C120="PC (13:0/13:0)",('Données brutes POS (Area)'!BI120/('Données brutes POS (Area)'!BI$88)*50),IF($C120="PE (12:0/12:0)",('Données brutes POS (Area)'!BI95/('Données brutes POS (Area)'!BI$82)*55)))</f>
        <v>1.7062980178397555</v>
      </c>
      <c r="BK120" s="50">
        <f>IF($C120="PC (13:0/13:0)",('Données brutes POS (Area)'!BJ120/('Données brutes POS (Area)'!BJ$88)*50),IF($C120="PE (12:0/12:0)",('Données brutes POS (Area)'!BJ95/('Données brutes POS (Area)'!BJ$82)*55)))</f>
        <v>4.4806677736716658</v>
      </c>
      <c r="BL120" s="50">
        <f>IF($C120="PC (13:0/13:0)",('Données brutes POS (Area)'!BK120/('Données brutes POS (Area)'!BK$88)*50),IF($C120="PE (12:0/12:0)",('Données brutes POS (Area)'!BK95/('Données brutes POS (Area)'!BK$82)*55)))</f>
        <v>1.2184204626618618</v>
      </c>
      <c r="BM120" s="50">
        <f>IF($C120="PC (13:0/13:0)",('Données brutes POS (Area)'!BL120/('Données brutes POS (Area)'!BL$88)*50),IF($C120="PE (12:0/12:0)",('Données brutes POS (Area)'!BL95/('Données brutes POS (Area)'!BL$82)*55)))</f>
        <v>0.95137471475356616</v>
      </c>
      <c r="BN120" s="50">
        <f>IF($C120="PC (13:0/13:0)",('Données brutes POS (Area)'!BM120/('Données brutes POS (Area)'!BM$88)*50),IF($C120="PE (12:0/12:0)",('Données brutes POS (Area)'!BM95/('Données brutes POS (Area)'!BM$82)*55)))</f>
        <v>3.4350440957499546</v>
      </c>
      <c r="BO120" s="50">
        <f>IF($C120="PC (13:0/13:0)",('Données brutes POS (Area)'!BN120/('Données brutes POS (Area)'!BN$88)*50),IF($C120="PE (12:0/12:0)",('Données brutes POS (Area)'!BN95/('Données brutes POS (Area)'!BN$82)*55)))</f>
        <v>3.2731484914494526</v>
      </c>
      <c r="BP120" s="50">
        <f>IF($C120="PC (13:0/13:0)",('Données brutes POS (Area)'!BO120/('Données brutes POS (Area)'!BO$88)*50),IF($C120="PE (12:0/12:0)",('Données brutes POS (Area)'!BO95/('Données brutes POS (Area)'!BO$82)*55)))</f>
        <v>1.9123146595834775</v>
      </c>
      <c r="BQ120" s="50">
        <f>IF($C120="PC (13:0/13:0)",('Données brutes POS (Area)'!BP120/('Données brutes POS (Area)'!BP$88)*50),IF($C120="PE (12:0/12:0)",('Données brutes POS (Area)'!BP95/('Données brutes POS (Area)'!BP$82)*55)))</f>
        <v>1.1894270980110775</v>
      </c>
    </row>
    <row r="121" spans="1:69" x14ac:dyDescent="0.25">
      <c r="A121" s="9" t="s">
        <v>52</v>
      </c>
      <c r="B121" s="9" t="s">
        <v>205</v>
      </c>
      <c r="C121" s="9" t="s">
        <v>51</v>
      </c>
      <c r="D121" s="47">
        <f>IF($C121="PC (13:0/13:0)",('Données brutes POS (Area)'!C121/('Données brutes POS (Area)'!C$88)*50),IF($C121="PE (12:0/12:0)",('Données brutes POS (Area)'!C96/('Données brutes POS (Area)'!C$82)*55)))</f>
        <v>2.5186917294800959</v>
      </c>
      <c r="E121" s="47">
        <f>IF($C121="PC (13:0/13:0)",('Données brutes POS (Area)'!D121/('Données brutes POS (Area)'!D$88)*50),IF($C121="PE (12:0/12:0)",('Données brutes POS (Area)'!D96/('Données brutes POS (Area)'!D$82)*55)))</f>
        <v>2.9790245754284452</v>
      </c>
      <c r="F121" s="47">
        <f>IF($C121="PC (13:0/13:0)",('Données brutes POS (Area)'!E121/('Données brutes POS (Area)'!E$88)*50),IF($C121="PE (12:0/12:0)",('Données brutes POS (Area)'!E96/('Données brutes POS (Area)'!E$82)*55)))</f>
        <v>1.4783593800382639</v>
      </c>
      <c r="G121" s="47">
        <f>IF($C121="PC (13:0/13:0)",('Données brutes POS (Area)'!F121/('Données brutes POS (Area)'!F$88)*50),IF($C121="PE (12:0/12:0)",('Données brutes POS (Area)'!F96/('Données brutes POS (Area)'!F$82)*55)))</f>
        <v>2.1462276990568991</v>
      </c>
      <c r="H121" s="47">
        <f>IF($C121="PC (13:0/13:0)",('Données brutes POS (Area)'!G121/('Données brutes POS (Area)'!G$88)*50),IF($C121="PE (12:0/12:0)",('Données brutes POS (Area)'!G96/('Données brutes POS (Area)'!G$82)*55)))</f>
        <v>1.2660070833381134</v>
      </c>
      <c r="I121" s="47">
        <f>IF($C121="PC (13:0/13:0)",('Données brutes POS (Area)'!H121/('Données brutes POS (Area)'!H$88)*50),IF($C121="PE (12:0/12:0)",('Données brutes POS (Area)'!H96/('Données brutes POS (Area)'!H$82)*55)))</f>
        <v>4.5044875811190783</v>
      </c>
      <c r="J121" s="47">
        <f>IF($C121="PC (13:0/13:0)",('Données brutes POS (Area)'!I121/('Données brutes POS (Area)'!I$88)*50),IF($C121="PE (12:0/12:0)",('Données brutes POS (Area)'!I96/('Données brutes POS (Area)'!I$82)*55)))</f>
        <v>1.692602771646855</v>
      </c>
      <c r="K121" s="47">
        <f>IF($C121="PC (13:0/13:0)",('Données brutes POS (Area)'!J121/('Données brutes POS (Area)'!J$88)*50),IF($C121="PE (12:0/12:0)",('Données brutes POS (Area)'!J96/('Données brutes POS (Area)'!J$82)*55)))</f>
        <v>4.6886416261264774</v>
      </c>
      <c r="L121" s="47">
        <f>IF($C121="PC (13:0/13:0)",('Données brutes POS (Area)'!K121/('Données brutes POS (Area)'!K$88)*50),IF($C121="PE (12:0/12:0)",('Données brutes POS (Area)'!K96/('Données brutes POS (Area)'!K$82)*55)))</f>
        <v>0.89157404617414937</v>
      </c>
      <c r="M121" s="47">
        <f>IF($C121="PC (13:0/13:0)",('Données brutes POS (Area)'!L121/('Données brutes POS (Area)'!L$88)*50),IF($C121="PE (12:0/12:0)",('Données brutes POS (Area)'!L96/('Données brutes POS (Area)'!L$82)*55)))</f>
        <v>2.3122876738725311</v>
      </c>
      <c r="N121" s="47">
        <f>IF($C121="PC (13:0/13:0)",('Données brutes POS (Area)'!M121/('Données brutes POS (Area)'!M$88)*50),IF($C121="PE (12:0/12:0)",('Données brutes POS (Area)'!M96/('Données brutes POS (Area)'!M$82)*55)))</f>
        <v>2.9904082334393198</v>
      </c>
      <c r="O121" s="47">
        <f>IF($C121="PC (13:0/13:0)",('Données brutes POS (Area)'!N121/('Données brutes POS (Area)'!N$88)*50),IF($C121="PE (12:0/12:0)",('Données brutes POS (Area)'!N96/('Données brutes POS (Area)'!N$82)*55)))</f>
        <v>3.2656456855764389</v>
      </c>
      <c r="P121" s="47">
        <f>IF($C121="PC (13:0/13:0)",('Données brutes POS (Area)'!O121/('Données brutes POS (Area)'!O$88)*50),IF($C121="PE (12:0/12:0)",('Données brutes POS (Area)'!O96/('Données brutes POS (Area)'!O$82)*55)))</f>
        <v>2.8866586663811407</v>
      </c>
      <c r="Q121" s="47">
        <f>IF($C121="PC (13:0/13:0)",('Données brutes POS (Area)'!P121/('Données brutes POS (Area)'!P$88)*50),IF($C121="PE (12:0/12:0)",('Données brutes POS (Area)'!P96/('Données brutes POS (Area)'!P$82)*55)))</f>
        <v>1.2728204075727041</v>
      </c>
      <c r="R121" s="47">
        <f>IF($C121="PC (13:0/13:0)",('Données brutes POS (Area)'!Q121/('Données brutes POS (Area)'!Q$88)*50),IF($C121="PE (12:0/12:0)",('Données brutes POS (Area)'!Q96/('Données brutes POS (Area)'!Q$82)*55)))</f>
        <v>1.8288699710730005</v>
      </c>
      <c r="S121" s="47">
        <f>IF($C121="PC (13:0/13:0)",('Données brutes POS (Area)'!R121/('Données brutes POS (Area)'!R$88)*50),IF($C121="PE (12:0/12:0)",('Données brutes POS (Area)'!R96/('Données brutes POS (Area)'!R$82)*55)))</f>
        <v>1.5754404182222514</v>
      </c>
      <c r="T121" s="47">
        <f>IF($C121="PC (13:0/13:0)",('Données brutes POS (Area)'!S121/('Données brutes POS (Area)'!S$88)*50),IF($C121="PE (12:0/12:0)",('Données brutes POS (Area)'!S96/('Données brutes POS (Area)'!S$82)*55)))</f>
        <v>1.2369169244159046</v>
      </c>
      <c r="U121" s="47">
        <f>IF($C121="PC (13:0/13:0)",('Données brutes POS (Area)'!T121/('Données brutes POS (Area)'!T$88)*50),IF($C121="PE (12:0/12:0)",('Données brutes POS (Area)'!T96/('Données brutes POS (Area)'!T$82)*55)))</f>
        <v>1.8155752752380583</v>
      </c>
      <c r="V121" s="47">
        <f>IF($C121="PC (13:0/13:0)",('Données brutes POS (Area)'!U121/('Données brutes POS (Area)'!U$88)*50),IF($C121="PE (12:0/12:0)",('Données brutes POS (Area)'!U96/('Données brutes POS (Area)'!U$82)*55)))</f>
        <v>3.4368422228709616</v>
      </c>
      <c r="W121" s="47">
        <f>IF($C121="PC (13:0/13:0)",('Données brutes POS (Area)'!V121/('Données brutes POS (Area)'!V$88)*50),IF($C121="PE (12:0/12:0)",('Données brutes POS (Area)'!V96/('Données brutes POS (Area)'!V$82)*55)))</f>
        <v>2.6719753208513271</v>
      </c>
      <c r="X121" s="47">
        <f>IF($C121="PC (13:0/13:0)",('Données brutes POS (Area)'!W121/('Données brutes POS (Area)'!W$88)*50),IF($C121="PE (12:0/12:0)",('Données brutes POS (Area)'!W96/('Données brutes POS (Area)'!W$82)*55)))</f>
        <v>3.5208313267794238</v>
      </c>
      <c r="Y121" s="47">
        <f>IF($C121="PC (13:0/13:0)",('Données brutes POS (Area)'!X121/('Données brutes POS (Area)'!X$88)*50),IF($C121="PE (12:0/12:0)",('Données brutes POS (Area)'!X96/('Données brutes POS (Area)'!X$82)*55)))</f>
        <v>1.9693654788899846</v>
      </c>
      <c r="Z121" s="47">
        <f>IF($C121="PC (13:0/13:0)",('Données brutes POS (Area)'!Y121/('Données brutes POS (Area)'!Y$88)*50),IF($C121="PE (12:0/12:0)",('Données brutes POS (Area)'!Y96/('Données brutes POS (Area)'!Y$82)*55)))</f>
        <v>3.2651042490884512</v>
      </c>
      <c r="AA121" s="47">
        <f>IF($C121="PC (13:0/13:0)",('Données brutes POS (Area)'!Z121/('Données brutes POS (Area)'!Z$88)*50),IF($C121="PE (12:0/12:0)",('Données brutes POS (Area)'!Z96/('Données brutes POS (Area)'!Z$82)*55)))</f>
        <v>1.3689705821531633</v>
      </c>
      <c r="AB121" s="47">
        <f>IF($C121="PC (13:0/13:0)",('Données brutes POS (Area)'!AA121/('Données brutes POS (Area)'!AA$88)*50),IF($C121="PE (12:0/12:0)",('Données brutes POS (Area)'!AA96/('Données brutes POS (Area)'!AA$82)*55)))</f>
        <v>1.7688099529156065</v>
      </c>
      <c r="AC121" s="47">
        <f>IF($C121="PC (13:0/13:0)",('Données brutes POS (Area)'!AB121/('Données brutes POS (Area)'!AB$88)*50),IF($C121="PE (12:0/12:0)",('Données brutes POS (Area)'!AB96/('Données brutes POS (Area)'!AB$82)*55)))</f>
        <v>2.0480271933352321</v>
      </c>
      <c r="AD121" s="47">
        <f>IF($C121="PC (13:0/13:0)",('Données brutes POS (Area)'!AC121/('Données brutes POS (Area)'!AC$88)*50),IF($C121="PE (12:0/12:0)",('Données brutes POS (Area)'!AC96/('Données brutes POS (Area)'!AC$82)*55)))</f>
        <v>0.50698232554605482</v>
      </c>
      <c r="AE121" s="47">
        <f>IF($C121="PC (13:0/13:0)",('Données brutes POS (Area)'!AD121/('Données brutes POS (Area)'!AD$88)*50),IF($C121="PE (12:0/12:0)",('Données brutes POS (Area)'!AD96/('Données brutes POS (Area)'!AD$82)*55)))</f>
        <v>3.6277223557209801</v>
      </c>
      <c r="AF121" s="47">
        <f>IF($C121="PC (13:0/13:0)",('Données brutes POS (Area)'!AE121/('Données brutes POS (Area)'!AE$88)*50),IF($C121="PE (12:0/12:0)",('Données brutes POS (Area)'!AE96/('Données brutes POS (Area)'!AE$82)*55)))</f>
        <v>9.2895962617346388</v>
      </c>
      <c r="AG121" s="47">
        <f>IF($C121="PC (13:0/13:0)",('Données brutes POS (Area)'!AF121/('Données brutes POS (Area)'!AF$88)*50),IF($C121="PE (12:0/12:0)",('Données brutes POS (Area)'!AF96/('Données brutes POS (Area)'!AF$82)*55)))</f>
        <v>1.8561158958723747</v>
      </c>
      <c r="AH121" s="47">
        <f>IF($C121="PC (13:0/13:0)",('Données brutes POS (Area)'!AG121/('Données brutes POS (Area)'!AG$88)*50),IF($C121="PE (12:0/12:0)",('Données brutes POS (Area)'!AG96/('Données brutes POS (Area)'!AG$82)*55)))</f>
        <v>1.1157747414879746</v>
      </c>
      <c r="AI121" s="47">
        <f>IF($C121="PC (13:0/13:0)",('Données brutes POS (Area)'!AH121/('Données brutes POS (Area)'!AH$88)*50),IF($C121="PE (12:0/12:0)",('Données brutes POS (Area)'!AH96/('Données brutes POS (Area)'!AH$82)*55)))</f>
        <v>5.6595595983813025</v>
      </c>
      <c r="AJ121" s="47">
        <f>IF($C121="PC (13:0/13:0)",('Données brutes POS (Area)'!AI121/('Données brutes POS (Area)'!AI$88)*50),IF($C121="PE (12:0/12:0)",('Données brutes POS (Area)'!AI96/('Données brutes POS (Area)'!AI$82)*55)))</f>
        <v>3.8915195324065026</v>
      </c>
      <c r="AK121" s="47">
        <f>IF($C121="PC (13:0/13:0)",('Données brutes POS (Area)'!AJ121/('Données brutes POS (Area)'!AJ$88)*50),IF($C121="PE (12:0/12:0)",('Données brutes POS (Area)'!AJ96/('Données brutes POS (Area)'!AJ$82)*55)))</f>
        <v>1.7003368251458331</v>
      </c>
      <c r="AL121" s="47">
        <f>IF($C121="PC (13:0/13:0)",('Données brutes POS (Area)'!AK121/('Données brutes POS (Area)'!AK$88)*50),IF($C121="PE (12:0/12:0)",('Données brutes POS (Area)'!AK96/('Données brutes POS (Area)'!AK$82)*55)))</f>
        <v>0.95973447990161231</v>
      </c>
      <c r="AM121" s="47">
        <f>IF($C121="PC (13:0/13:0)",('Données brutes POS (Area)'!AL121/('Données brutes POS (Area)'!AL$88)*50),IF($C121="PE (12:0/12:0)",('Données brutes POS (Area)'!AL96/('Données brutes POS (Area)'!AL$82)*55)))</f>
        <v>3.5372737784801456</v>
      </c>
      <c r="AN121" s="47">
        <f>IF($C121="PC (13:0/13:0)",('Données brutes POS (Area)'!AM121/('Données brutes POS (Area)'!AM$88)*50),IF($C121="PE (12:0/12:0)",('Données brutes POS (Area)'!AM96/('Données brutes POS (Area)'!AM$82)*55)))</f>
        <v>2.2318876715048881</v>
      </c>
      <c r="AO121" s="47">
        <f>IF($C121="PC (13:0/13:0)",('Données brutes POS (Area)'!AN121/('Données brutes POS (Area)'!AN$88)*50),IF($C121="PE (12:0/12:0)",('Données brutes POS (Area)'!AN96/('Données brutes POS (Area)'!AN$82)*55)))</f>
        <v>4.2127029448626656</v>
      </c>
      <c r="AP121" s="47">
        <f>IF($C121="PC (13:0/13:0)",('Données brutes POS (Area)'!AO121/('Données brutes POS (Area)'!AO$88)*50),IF($C121="PE (12:0/12:0)",('Données brutes POS (Area)'!AO96/('Données brutes POS (Area)'!AO$82)*55)))</f>
        <v>4.537621958856052</v>
      </c>
      <c r="AQ121" s="47">
        <f>IF($C121="PC (13:0/13:0)",('Données brutes POS (Area)'!AP121/('Données brutes POS (Area)'!AP$88)*50),IF($C121="PE (12:0/12:0)",('Données brutes POS (Area)'!AP96/('Données brutes POS (Area)'!AP$82)*55)))</f>
        <v>9.4865227448121203</v>
      </c>
      <c r="AR121" s="47">
        <f>IF($C121="PC (13:0/13:0)",('Données brutes POS (Area)'!AQ121/('Données brutes POS (Area)'!AQ$88)*50),IF($C121="PE (12:0/12:0)",('Données brutes POS (Area)'!AQ96/('Données brutes POS (Area)'!AQ$82)*55)))</f>
        <v>5.5346210333085484</v>
      </c>
      <c r="AS121" s="47">
        <f>IF($C121="PC (13:0/13:0)",('Données brutes POS (Area)'!AR121/('Données brutes POS (Area)'!AR$88)*50),IF($C121="PE (12:0/12:0)",('Données brutes POS (Area)'!AR96/('Données brutes POS (Area)'!AR$82)*55)))</f>
        <v>7.6260482893356993</v>
      </c>
      <c r="AT121" s="47">
        <f>IF($C121="PC (13:0/13:0)",('Données brutes POS (Area)'!AS121/('Données brutes POS (Area)'!AS$88)*50),IF($C121="PE (12:0/12:0)",('Données brutes POS (Area)'!AS96/('Données brutes POS (Area)'!AS$82)*55)))</f>
        <v>1.9478989415015273</v>
      </c>
      <c r="AU121" s="47">
        <f>IF($C121="PC (13:0/13:0)",('Données brutes POS (Area)'!AT121/('Données brutes POS (Area)'!AT$88)*50),IF($C121="PE (12:0/12:0)",('Données brutes POS (Area)'!AT96/('Données brutes POS (Area)'!AT$82)*55)))</f>
        <v>2.7631327920377058</v>
      </c>
      <c r="AV121" s="47">
        <f>IF($C121="PC (13:0/13:0)",('Données brutes POS (Area)'!AU121/('Données brutes POS (Area)'!AU$88)*50),IF($C121="PE (12:0/12:0)",('Données brutes POS (Area)'!AU96/('Données brutes POS (Area)'!AU$82)*55)))</f>
        <v>6.9632384742454079</v>
      </c>
      <c r="AW121" s="47">
        <f>IF($C121="PC (13:0/13:0)",('Données brutes POS (Area)'!AV121/('Données brutes POS (Area)'!AV$88)*50),IF($C121="PE (12:0/12:0)",('Données brutes POS (Area)'!AV96/('Données brutes POS (Area)'!AV$82)*55)))</f>
        <v>2.8076171248680102</v>
      </c>
      <c r="AX121" s="47">
        <f>IF($C121="PC (13:0/13:0)",('Données brutes POS (Area)'!AW121/('Données brutes POS (Area)'!AW$88)*50),IF($C121="PE (12:0/12:0)",('Données brutes POS (Area)'!AW96/('Données brutes POS (Area)'!AW$82)*55)))</f>
        <v>1.8930584159188795</v>
      </c>
      <c r="AY121" s="47">
        <f>IF($C121="PC (13:0/13:0)",('Données brutes POS (Area)'!AX121/('Données brutes POS (Area)'!AX$88)*50),IF($C121="PE (12:0/12:0)",('Données brutes POS (Area)'!AX96/('Données brutes POS (Area)'!AX$82)*55)))</f>
        <v>3.2485194914495024</v>
      </c>
      <c r="AZ121" s="47">
        <f>IF($C121="PC (13:0/13:0)",('Données brutes POS (Area)'!AY121/('Données brutes POS (Area)'!AY$88)*50),IF($C121="PE (12:0/12:0)",('Données brutes POS (Area)'!AY96/('Données brutes POS (Area)'!AY$82)*55)))</f>
        <v>6.7377289490324097</v>
      </c>
      <c r="BA121" s="47">
        <f>IF($C121="PC (13:0/13:0)",('Données brutes POS (Area)'!AZ121/('Données brutes POS (Area)'!AZ$88)*50),IF($C121="PE (12:0/12:0)",('Données brutes POS (Area)'!AZ96/('Données brutes POS (Area)'!AZ$82)*55)))</f>
        <v>4.8200244336462301</v>
      </c>
      <c r="BB121" s="47">
        <f>IF($C121="PC (13:0/13:0)",('Données brutes POS (Area)'!BA121/('Données brutes POS (Area)'!BA$88)*50),IF($C121="PE (12:0/12:0)",('Données brutes POS (Area)'!BA96/('Données brutes POS (Area)'!BA$82)*55)))</f>
        <v>6.4470381300627029</v>
      </c>
      <c r="BC121" s="47">
        <f>IF($C121="PC (13:0/13:0)",('Données brutes POS (Area)'!BB121/('Données brutes POS (Area)'!BB$88)*50),IF($C121="PE (12:0/12:0)",('Données brutes POS (Area)'!BB96/('Données brutes POS (Area)'!BB$82)*55)))</f>
        <v>6.7898275646420316</v>
      </c>
      <c r="BD121" s="47">
        <f>IF($C121="PC (13:0/13:0)",('Données brutes POS (Area)'!BC121/('Données brutes POS (Area)'!BC$88)*50),IF($C121="PE (12:0/12:0)",('Données brutes POS (Area)'!BC96/('Données brutes POS (Area)'!BC$82)*55)))</f>
        <v>2.7884039379792691</v>
      </c>
      <c r="BE121" s="47">
        <f>IF($C121="PC (13:0/13:0)",('Données brutes POS (Area)'!BD121/('Données brutes POS (Area)'!BD$88)*50),IF($C121="PE (12:0/12:0)",('Données brutes POS (Area)'!BD96/('Données brutes POS (Area)'!BD$82)*55)))</f>
        <v>2.3431396413562839</v>
      </c>
      <c r="BF121" s="47">
        <f>IF($C121="PC (13:0/13:0)",('Données brutes POS (Area)'!BE121/('Données brutes POS (Area)'!BE$88)*50),IF($C121="PE (12:0/12:0)",('Données brutes POS (Area)'!BE96/('Données brutes POS (Area)'!BE$82)*55)))</f>
        <v>3.3415856468184111</v>
      </c>
      <c r="BG121" s="47">
        <f>IF($C121="PC (13:0/13:0)",('Données brutes POS (Area)'!BF121/('Données brutes POS (Area)'!BF$88)*50),IF($C121="PE (12:0/12:0)",('Données brutes POS (Area)'!BF96/('Données brutes POS (Area)'!BF$82)*55)))</f>
        <v>1.2983642317515987</v>
      </c>
      <c r="BH121" s="47">
        <f>IF($C121="PC (13:0/13:0)",('Données brutes POS (Area)'!BG121/('Données brutes POS (Area)'!BG$88)*50),IF($C121="PE (12:0/12:0)",('Données brutes POS (Area)'!BG96/('Données brutes POS (Area)'!BG$82)*55)))</f>
        <v>5.5359305132383412</v>
      </c>
      <c r="BI121" s="47">
        <f>IF($C121="PC (13:0/13:0)",('Données brutes POS (Area)'!BH121/('Données brutes POS (Area)'!BH$88)*50),IF($C121="PE (12:0/12:0)",('Données brutes POS (Area)'!BH96/('Données brutes POS (Area)'!BH$82)*55)))</f>
        <v>2.4689599909449527</v>
      </c>
      <c r="BJ121" s="47">
        <f>IF($C121="PC (13:0/13:0)",('Données brutes POS (Area)'!BI121/('Données brutes POS (Area)'!BI$88)*50),IF($C121="PE (12:0/12:0)",('Données brutes POS (Area)'!BI96/('Données brutes POS (Area)'!BI$82)*55)))</f>
        <v>2.4199115685708343</v>
      </c>
      <c r="BK121" s="47">
        <f>IF($C121="PC (13:0/13:0)",('Données brutes POS (Area)'!BJ121/('Données brutes POS (Area)'!BJ$88)*50),IF($C121="PE (12:0/12:0)",('Données brutes POS (Area)'!BJ96/('Données brutes POS (Area)'!BJ$82)*55)))</f>
        <v>6.0535196120043695</v>
      </c>
      <c r="BL121" s="47">
        <f>IF($C121="PC (13:0/13:0)",('Données brutes POS (Area)'!BK121/('Données brutes POS (Area)'!BK$88)*50),IF($C121="PE (12:0/12:0)",('Données brutes POS (Area)'!BK96/('Données brutes POS (Area)'!BK$82)*55)))</f>
        <v>7.0352371105895539</v>
      </c>
      <c r="BM121" s="47">
        <f>IF($C121="PC (13:0/13:0)",('Données brutes POS (Area)'!BL121/('Données brutes POS (Area)'!BL$88)*50),IF($C121="PE (12:0/12:0)",('Données brutes POS (Area)'!BL96/('Données brutes POS (Area)'!BL$82)*55)))</f>
        <v>2.3350946976123925</v>
      </c>
      <c r="BN121" s="47">
        <f>IF($C121="PC (13:0/13:0)",('Données brutes POS (Area)'!BM121/('Données brutes POS (Area)'!BM$88)*50),IF($C121="PE (12:0/12:0)",('Données brutes POS (Area)'!BM96/('Données brutes POS (Area)'!BM$82)*55)))</f>
        <v>9.6520065798287149</v>
      </c>
      <c r="BO121" s="47">
        <f>IF($C121="PC (13:0/13:0)",('Données brutes POS (Area)'!BN121/('Données brutes POS (Area)'!BN$88)*50),IF($C121="PE (12:0/12:0)",('Données brutes POS (Area)'!BN96/('Données brutes POS (Area)'!BN$82)*55)))</f>
        <v>4.6708851961213478</v>
      </c>
      <c r="BP121" s="47">
        <f>IF($C121="PC (13:0/13:0)",('Données brutes POS (Area)'!BO121/('Données brutes POS (Area)'!BO$88)*50),IF($C121="PE (12:0/12:0)",('Données brutes POS (Area)'!BO96/('Données brutes POS (Area)'!BO$82)*55)))</f>
        <v>2.4701883614520472</v>
      </c>
      <c r="BQ121" s="47">
        <f>IF($C121="PC (13:0/13:0)",('Données brutes POS (Area)'!BP121/('Données brutes POS (Area)'!BP$88)*50),IF($C121="PE (12:0/12:0)",('Données brutes POS (Area)'!BP96/('Données brutes POS (Area)'!BP$82)*55)))</f>
        <v>1.0221991950280858</v>
      </c>
    </row>
    <row r="122" spans="1:69" x14ac:dyDescent="0.25">
      <c r="A122" s="16" t="s">
        <v>52</v>
      </c>
      <c r="B122" s="16" t="s">
        <v>206</v>
      </c>
      <c r="C122" s="16" t="s">
        <v>51</v>
      </c>
      <c r="D122" s="50">
        <f>IF($C122="PC (13:0/13:0)",('Données brutes POS (Area)'!C122/('Données brutes POS (Area)'!C$88)*50),IF($C122="PE (12:0/12:0)",('Données brutes POS (Area)'!C97/('Données brutes POS (Area)'!C$82)*55)))</f>
        <v>1.8508329016885638</v>
      </c>
      <c r="E122" s="50">
        <f>IF($C122="PC (13:0/13:0)",('Données brutes POS (Area)'!D122/('Données brutes POS (Area)'!D$88)*50),IF($C122="PE (12:0/12:0)",('Données brutes POS (Area)'!D97/('Données brutes POS (Area)'!D$82)*55)))</f>
        <v>3.4388390222847827</v>
      </c>
      <c r="F122" s="50">
        <f>IF($C122="PC (13:0/13:0)",('Données brutes POS (Area)'!E122/('Données brutes POS (Area)'!E$88)*50),IF($C122="PE (12:0/12:0)",('Données brutes POS (Area)'!E97/('Données brutes POS (Area)'!E$82)*55)))</f>
        <v>1.7759601453169671</v>
      </c>
      <c r="G122" s="50">
        <f>IF($C122="PC (13:0/13:0)",('Données brutes POS (Area)'!F122/('Données brutes POS (Area)'!F$88)*50),IF($C122="PE (12:0/12:0)",('Données brutes POS (Area)'!F97/('Données brutes POS (Area)'!F$82)*55)))</f>
        <v>1.5474726366664229</v>
      </c>
      <c r="H122" s="50">
        <f>IF($C122="PC (13:0/13:0)",('Données brutes POS (Area)'!G122/('Données brutes POS (Area)'!G$88)*50),IF($C122="PE (12:0/12:0)",('Données brutes POS (Area)'!G97/('Données brutes POS (Area)'!G$82)*55)))</f>
        <v>2.0232846866986223</v>
      </c>
      <c r="I122" s="50">
        <f>IF($C122="PC (13:0/13:0)",('Données brutes POS (Area)'!H122/('Données brutes POS (Area)'!H$88)*50),IF($C122="PE (12:0/12:0)",('Données brutes POS (Area)'!H97/('Données brutes POS (Area)'!H$82)*55)))</f>
        <v>2.6532704885730505</v>
      </c>
      <c r="J122" s="50">
        <f>IF($C122="PC (13:0/13:0)",('Données brutes POS (Area)'!I122/('Données brutes POS (Area)'!I$88)*50),IF($C122="PE (12:0/12:0)",('Données brutes POS (Area)'!I97/('Données brutes POS (Area)'!I$82)*55)))</f>
        <v>2.5180874903807937</v>
      </c>
      <c r="K122" s="50">
        <f>IF($C122="PC (13:0/13:0)",('Données brutes POS (Area)'!J122/('Données brutes POS (Area)'!J$88)*50),IF($C122="PE (12:0/12:0)",('Données brutes POS (Area)'!J97/('Données brutes POS (Area)'!J$82)*55)))</f>
        <v>6.1727066386106264</v>
      </c>
      <c r="L122" s="50">
        <f>IF($C122="PC (13:0/13:0)",('Données brutes POS (Area)'!K122/('Données brutes POS (Area)'!K$88)*50),IF($C122="PE (12:0/12:0)",('Données brutes POS (Area)'!K97/('Données brutes POS (Area)'!K$82)*55)))</f>
        <v>2.2873279594969373</v>
      </c>
      <c r="M122" s="50">
        <f>IF($C122="PC (13:0/13:0)",('Données brutes POS (Area)'!L122/('Données brutes POS (Area)'!L$88)*50),IF($C122="PE (12:0/12:0)",('Données brutes POS (Area)'!L97/('Données brutes POS (Area)'!L$82)*55)))</f>
        <v>1.6172524579406804</v>
      </c>
      <c r="N122" s="50">
        <f>IF($C122="PC (13:0/13:0)",('Données brutes POS (Area)'!M122/('Données brutes POS (Area)'!M$88)*50),IF($C122="PE (12:0/12:0)",('Données brutes POS (Area)'!M97/('Données brutes POS (Area)'!M$82)*55)))</f>
        <v>2.8514685731052012</v>
      </c>
      <c r="O122" s="50">
        <f>IF($C122="PC (13:0/13:0)",('Données brutes POS (Area)'!N122/('Données brutes POS (Area)'!N$88)*50),IF($C122="PE (12:0/12:0)",('Données brutes POS (Area)'!N97/('Données brutes POS (Area)'!N$82)*55)))</f>
        <v>5.7586590669931832</v>
      </c>
      <c r="P122" s="50">
        <f>IF($C122="PC (13:0/13:0)",('Données brutes POS (Area)'!O122/('Données brutes POS (Area)'!O$88)*50),IF($C122="PE (12:0/12:0)",('Données brutes POS (Area)'!O97/('Données brutes POS (Area)'!O$82)*55)))</f>
        <v>5.1079490670118934</v>
      </c>
      <c r="Q122" s="50">
        <f>IF($C122="PC (13:0/13:0)",('Données brutes POS (Area)'!P122/('Données brutes POS (Area)'!P$88)*50),IF($C122="PE (12:0/12:0)",('Données brutes POS (Area)'!P97/('Données brutes POS (Area)'!P$82)*55)))</f>
        <v>1.2315146782375335</v>
      </c>
      <c r="R122" s="50">
        <f>IF($C122="PC (13:0/13:0)",('Données brutes POS (Area)'!Q122/('Données brutes POS (Area)'!Q$88)*50),IF($C122="PE (12:0/12:0)",('Données brutes POS (Area)'!Q97/('Données brutes POS (Area)'!Q$82)*55)))</f>
        <v>2.2753240061580868</v>
      </c>
      <c r="S122" s="50">
        <f>IF($C122="PC (13:0/13:0)",('Données brutes POS (Area)'!R122/('Données brutes POS (Area)'!R$88)*50),IF($C122="PE (12:0/12:0)",('Données brutes POS (Area)'!R97/('Données brutes POS (Area)'!R$82)*55)))</f>
        <v>1.9861606515270032</v>
      </c>
      <c r="T122" s="50">
        <f>IF($C122="PC (13:0/13:0)",('Données brutes POS (Area)'!S122/('Données brutes POS (Area)'!S$88)*50),IF($C122="PE (12:0/12:0)",('Données brutes POS (Area)'!S97/('Données brutes POS (Area)'!S$82)*55)))</f>
        <v>2.1762612061780011</v>
      </c>
      <c r="U122" s="50">
        <f>IF($C122="PC (13:0/13:0)",('Données brutes POS (Area)'!T122/('Données brutes POS (Area)'!T$88)*50),IF($C122="PE (12:0/12:0)",('Données brutes POS (Area)'!T97/('Données brutes POS (Area)'!T$82)*55)))</f>
        <v>2.7922141604695447</v>
      </c>
      <c r="V122" s="50">
        <f>IF($C122="PC (13:0/13:0)",('Données brutes POS (Area)'!U122/('Données brutes POS (Area)'!U$88)*50),IF($C122="PE (12:0/12:0)",('Données brutes POS (Area)'!U97/('Données brutes POS (Area)'!U$82)*55)))</f>
        <v>6.4271646105218387</v>
      </c>
      <c r="W122" s="50">
        <f>IF($C122="PC (13:0/13:0)",('Données brutes POS (Area)'!V122/('Données brutes POS (Area)'!V$88)*50),IF($C122="PE (12:0/12:0)",('Données brutes POS (Area)'!V97/('Données brutes POS (Area)'!V$82)*55)))</f>
        <v>4.3404096612524086</v>
      </c>
      <c r="X122" s="50">
        <f>IF($C122="PC (13:0/13:0)",('Données brutes POS (Area)'!W122/('Données brutes POS (Area)'!W$88)*50),IF($C122="PE (12:0/12:0)",('Données brutes POS (Area)'!W97/('Données brutes POS (Area)'!W$82)*55)))</f>
        <v>4.7241832589516903</v>
      </c>
      <c r="Y122" s="50">
        <f>IF($C122="PC (13:0/13:0)",('Données brutes POS (Area)'!X122/('Données brutes POS (Area)'!X$88)*50),IF($C122="PE (12:0/12:0)",('Données brutes POS (Area)'!X97/('Données brutes POS (Area)'!X$82)*55)))</f>
        <v>2.6075192393379392</v>
      </c>
      <c r="Z122" s="50">
        <f>IF($C122="PC (13:0/13:0)",('Données brutes POS (Area)'!Y122/('Données brutes POS (Area)'!Y$88)*50),IF($C122="PE (12:0/12:0)",('Données brutes POS (Area)'!Y97/('Données brutes POS (Area)'!Y$82)*55)))</f>
        <v>3.3365417514807048</v>
      </c>
      <c r="AA122" s="50">
        <f>IF($C122="PC (13:0/13:0)",('Données brutes POS (Area)'!Z122/('Données brutes POS (Area)'!Z$88)*50),IF($C122="PE (12:0/12:0)",('Données brutes POS (Area)'!Z97/('Données brutes POS (Area)'!Z$82)*55)))</f>
        <v>2.1900469416496975</v>
      </c>
      <c r="AB122" s="50">
        <f>IF($C122="PC (13:0/13:0)",('Données brutes POS (Area)'!AA122/('Données brutes POS (Area)'!AA$88)*50),IF($C122="PE (12:0/12:0)",('Données brutes POS (Area)'!AA97/('Données brutes POS (Area)'!AA$82)*55)))</f>
        <v>2.628014574054792</v>
      </c>
      <c r="AC122" s="50">
        <f>IF($C122="PC (13:0/13:0)",('Données brutes POS (Area)'!AB122/('Données brutes POS (Area)'!AB$88)*50),IF($C122="PE (12:0/12:0)",('Données brutes POS (Area)'!AB97/('Données brutes POS (Area)'!AB$82)*55)))</f>
        <v>5.5343929229828657</v>
      </c>
      <c r="AD122" s="50">
        <f>IF($C122="PC (13:0/13:0)",('Données brutes POS (Area)'!AC122/('Données brutes POS (Area)'!AC$88)*50),IF($C122="PE (12:0/12:0)",('Données brutes POS (Area)'!AC97/('Données brutes POS (Area)'!AC$82)*55)))</f>
        <v>1.518820438070017</v>
      </c>
      <c r="AE122" s="50">
        <f>IF($C122="PC (13:0/13:0)",('Données brutes POS (Area)'!AD122/('Données brutes POS (Area)'!AD$88)*50),IF($C122="PE (12:0/12:0)",('Données brutes POS (Area)'!AD97/('Données brutes POS (Area)'!AD$82)*55)))</f>
        <v>5.589435105420244</v>
      </c>
      <c r="AF122" s="50">
        <f>IF($C122="PC (13:0/13:0)",('Données brutes POS (Area)'!AE122/('Données brutes POS (Area)'!AE$88)*50),IF($C122="PE (12:0/12:0)",('Données brutes POS (Area)'!AE97/('Données brutes POS (Area)'!AE$82)*55)))</f>
        <v>5.7520460510639939</v>
      </c>
      <c r="AG122" s="50">
        <f>IF($C122="PC (13:0/13:0)",('Données brutes POS (Area)'!AF122/('Données brutes POS (Area)'!AF$88)*50),IF($C122="PE (12:0/12:0)",('Données brutes POS (Area)'!AF97/('Données brutes POS (Area)'!AF$82)*55)))</f>
        <v>2.7400347609938929</v>
      </c>
      <c r="AH122" s="50">
        <f>IF($C122="PC (13:0/13:0)",('Données brutes POS (Area)'!AG122/('Données brutes POS (Area)'!AG$88)*50),IF($C122="PE (12:0/12:0)",('Données brutes POS (Area)'!AG97/('Données brutes POS (Area)'!AG$82)*55)))</f>
        <v>2.0330953180700178</v>
      </c>
      <c r="AI122" s="50">
        <f>IF($C122="PC (13:0/13:0)",('Données brutes POS (Area)'!AH122/('Données brutes POS (Area)'!AH$88)*50),IF($C122="PE (12:0/12:0)",('Données brutes POS (Area)'!AH97/('Données brutes POS (Area)'!AH$82)*55)))</f>
        <v>6.3946197510841589</v>
      </c>
      <c r="AJ122" s="50">
        <f>IF($C122="PC (13:0/13:0)",('Données brutes POS (Area)'!AI122/('Données brutes POS (Area)'!AI$88)*50),IF($C122="PE (12:0/12:0)",('Données brutes POS (Area)'!AI97/('Données brutes POS (Area)'!AI$82)*55)))</f>
        <v>6.3758510469311229</v>
      </c>
      <c r="AK122" s="50">
        <f>IF($C122="PC (13:0/13:0)",('Données brutes POS (Area)'!AJ122/('Données brutes POS (Area)'!AJ$88)*50),IF($C122="PE (12:0/12:0)",('Données brutes POS (Area)'!AJ97/('Données brutes POS (Area)'!AJ$82)*55)))</f>
        <v>3.4093565363092417</v>
      </c>
      <c r="AL122" s="50">
        <f>IF($C122="PC (13:0/13:0)",('Données brutes POS (Area)'!AK122/('Données brutes POS (Area)'!AK$88)*50),IF($C122="PE (12:0/12:0)",('Données brutes POS (Area)'!AK97/('Données brutes POS (Area)'!AK$82)*55)))</f>
        <v>1.4772692585866378</v>
      </c>
      <c r="AM122" s="50">
        <f>IF($C122="PC (13:0/13:0)",('Données brutes POS (Area)'!AL122/('Données brutes POS (Area)'!AL$88)*50),IF($C122="PE (12:0/12:0)",('Données brutes POS (Area)'!AL97/('Données brutes POS (Area)'!AL$82)*55)))</f>
        <v>5.6866171312925369</v>
      </c>
      <c r="AN122" s="50">
        <f>IF($C122="PC (13:0/13:0)",('Données brutes POS (Area)'!AM122/('Données brutes POS (Area)'!AM$88)*50),IF($C122="PE (12:0/12:0)",('Données brutes POS (Area)'!AM97/('Données brutes POS (Area)'!AM$82)*55)))</f>
        <v>4.5194587292652262</v>
      </c>
      <c r="AO122" s="50">
        <f>IF($C122="PC (13:0/13:0)",('Données brutes POS (Area)'!AN122/('Données brutes POS (Area)'!AN$88)*50),IF($C122="PE (12:0/12:0)",('Données brutes POS (Area)'!AN97/('Données brutes POS (Area)'!AN$82)*55)))</f>
        <v>6.2788951045151489</v>
      </c>
      <c r="AP122" s="50">
        <f>IF($C122="PC (13:0/13:0)",('Données brutes POS (Area)'!AO122/('Données brutes POS (Area)'!AO$88)*50),IF($C122="PE (12:0/12:0)",('Données brutes POS (Area)'!AO97/('Données brutes POS (Area)'!AO$82)*55)))</f>
        <v>7.2981529264409106</v>
      </c>
      <c r="AQ122" s="50">
        <f>IF($C122="PC (13:0/13:0)",('Données brutes POS (Area)'!AP122/('Données brutes POS (Area)'!AP$88)*50),IF($C122="PE (12:0/12:0)",('Données brutes POS (Area)'!AP97/('Données brutes POS (Area)'!AP$82)*55)))</f>
        <v>8.3808948240251659</v>
      </c>
      <c r="AR122" s="50">
        <f>IF($C122="PC (13:0/13:0)",('Données brutes POS (Area)'!AQ122/('Données brutes POS (Area)'!AQ$88)*50),IF($C122="PE (12:0/12:0)",('Données brutes POS (Area)'!AQ97/('Données brutes POS (Area)'!AQ$82)*55)))</f>
        <v>9.2111531089162586</v>
      </c>
      <c r="AS122" s="50">
        <f>IF($C122="PC (13:0/13:0)",('Données brutes POS (Area)'!AR122/('Données brutes POS (Area)'!AR$88)*50),IF($C122="PE (12:0/12:0)",('Données brutes POS (Area)'!AR97/('Données brutes POS (Area)'!AR$82)*55)))</f>
        <v>9.4696932766320039</v>
      </c>
      <c r="AT122" s="50">
        <f>IF($C122="PC (13:0/13:0)",('Données brutes POS (Area)'!AS122/('Données brutes POS (Area)'!AS$88)*50),IF($C122="PE (12:0/12:0)",('Données brutes POS (Area)'!AS97/('Données brutes POS (Area)'!AS$82)*55)))</f>
        <v>5.8104481588792964</v>
      </c>
      <c r="AU122" s="50">
        <f>IF($C122="PC (13:0/13:0)",('Données brutes POS (Area)'!AT122/('Données brutes POS (Area)'!AT$88)*50),IF($C122="PE (12:0/12:0)",('Données brutes POS (Area)'!AT97/('Données brutes POS (Area)'!AT$82)*55)))</f>
        <v>4.7155373346500857</v>
      </c>
      <c r="AV122" s="50">
        <f>IF($C122="PC (13:0/13:0)",('Données brutes POS (Area)'!AU122/('Données brutes POS (Area)'!AU$88)*50),IF($C122="PE (12:0/12:0)",('Données brutes POS (Area)'!AU97/('Données brutes POS (Area)'!AU$82)*55)))</f>
        <v>10.119584568294245</v>
      </c>
      <c r="AW122" s="50">
        <f>IF($C122="PC (13:0/13:0)",('Données brutes POS (Area)'!AV122/('Données brutes POS (Area)'!AV$88)*50),IF($C122="PE (12:0/12:0)",('Données brutes POS (Area)'!AV97/('Données brutes POS (Area)'!AV$82)*55)))</f>
        <v>7.9734024639845957</v>
      </c>
      <c r="AX122" s="50">
        <f>IF($C122="PC (13:0/13:0)",('Données brutes POS (Area)'!AW122/('Données brutes POS (Area)'!AW$88)*50),IF($C122="PE (12:0/12:0)",('Données brutes POS (Area)'!AW97/('Données brutes POS (Area)'!AW$82)*55)))</f>
        <v>1.576343350621962</v>
      </c>
      <c r="AY122" s="50">
        <f>IF($C122="PC (13:0/13:0)",('Données brutes POS (Area)'!AX122/('Données brutes POS (Area)'!AX$88)*50),IF($C122="PE (12:0/12:0)",('Données brutes POS (Area)'!AX97/('Données brutes POS (Area)'!AX$82)*55)))</f>
        <v>4.1437903746073177</v>
      </c>
      <c r="AZ122" s="50">
        <f>IF($C122="PC (13:0/13:0)",('Données brutes POS (Area)'!AY122/('Données brutes POS (Area)'!AY$88)*50),IF($C122="PE (12:0/12:0)",('Données brutes POS (Area)'!AY97/('Données brutes POS (Area)'!AY$82)*55)))</f>
        <v>6.4677380475618644</v>
      </c>
      <c r="BA122" s="50">
        <f>IF($C122="PC (13:0/13:0)",('Données brutes POS (Area)'!AZ122/('Données brutes POS (Area)'!AZ$88)*50),IF($C122="PE (12:0/12:0)",('Données brutes POS (Area)'!AZ97/('Données brutes POS (Area)'!AZ$82)*55)))</f>
        <v>4.4149325999820705</v>
      </c>
      <c r="BB122" s="50">
        <f>IF($C122="PC (13:0/13:0)",('Données brutes POS (Area)'!BA122/('Données brutes POS (Area)'!BA$88)*50),IF($C122="PE (12:0/12:0)",('Données brutes POS (Area)'!BA97/('Données brutes POS (Area)'!BA$82)*55)))</f>
        <v>12.727890930939664</v>
      </c>
      <c r="BC122" s="50">
        <f>IF($C122="PC (13:0/13:0)",('Données brutes POS (Area)'!BB122/('Données brutes POS (Area)'!BB$88)*50),IF($C122="PE (12:0/12:0)",('Données brutes POS (Area)'!BB97/('Données brutes POS (Area)'!BB$82)*55)))</f>
        <v>9.1767440062847783</v>
      </c>
      <c r="BD122" s="50">
        <f>IF($C122="PC (13:0/13:0)",('Données brutes POS (Area)'!BC122/('Données brutes POS (Area)'!BC$88)*50),IF($C122="PE (12:0/12:0)",('Données brutes POS (Area)'!BC97/('Données brutes POS (Area)'!BC$82)*55)))</f>
        <v>6.3122974140736297</v>
      </c>
      <c r="BE122" s="50">
        <f>IF($C122="PC (13:0/13:0)",('Données brutes POS (Area)'!BD122/('Données brutes POS (Area)'!BD$88)*50),IF($C122="PE (12:0/12:0)",('Données brutes POS (Area)'!BD97/('Données brutes POS (Area)'!BD$82)*55)))</f>
        <v>3.4011982477091038</v>
      </c>
      <c r="BF122" s="50">
        <f>IF($C122="PC (13:0/13:0)",('Données brutes POS (Area)'!BE122/('Données brutes POS (Area)'!BE$88)*50),IF($C122="PE (12:0/12:0)",('Données brutes POS (Area)'!BE97/('Données brutes POS (Area)'!BE$82)*55)))</f>
        <v>2.8841386491157031</v>
      </c>
      <c r="BG122" s="50">
        <f>IF($C122="PC (13:0/13:0)",('Données brutes POS (Area)'!BF122/('Données brutes POS (Area)'!BF$88)*50),IF($C122="PE (12:0/12:0)",('Données brutes POS (Area)'!BF97/('Données brutes POS (Area)'!BF$82)*55)))</f>
        <v>1.973935577096982</v>
      </c>
      <c r="BH122" s="50">
        <f>IF($C122="PC (13:0/13:0)",('Données brutes POS (Area)'!BG122/('Données brutes POS (Area)'!BG$88)*50),IF($C122="PE (12:0/12:0)",('Données brutes POS (Area)'!BG97/('Données brutes POS (Area)'!BG$82)*55)))</f>
        <v>5.1678676804296666</v>
      </c>
      <c r="BI122" s="50">
        <f>IF($C122="PC (13:0/13:0)",('Données brutes POS (Area)'!BH122/('Données brutes POS (Area)'!BH$88)*50),IF($C122="PE (12:0/12:0)",('Données brutes POS (Area)'!BH97/('Données brutes POS (Area)'!BH$82)*55)))</f>
        <v>4.1485534819482588</v>
      </c>
      <c r="BJ122" s="50">
        <f>IF($C122="PC (13:0/13:0)",('Données brutes POS (Area)'!BI122/('Données brutes POS (Area)'!BI$88)*50),IF($C122="PE (12:0/12:0)",('Données brutes POS (Area)'!BI97/('Données brutes POS (Area)'!BI$82)*55)))</f>
        <v>3.8505294209070429</v>
      </c>
      <c r="BK122" s="50">
        <f>IF($C122="PC (13:0/13:0)",('Données brutes POS (Area)'!BJ122/('Données brutes POS (Area)'!BJ$88)*50),IF($C122="PE (12:0/12:0)",('Données brutes POS (Area)'!BJ97/('Données brutes POS (Area)'!BJ$82)*55)))</f>
        <v>9.6342532343009388</v>
      </c>
      <c r="BL122" s="50">
        <f>IF($C122="PC (13:0/13:0)",('Données brutes POS (Area)'!BK122/('Données brutes POS (Area)'!BK$88)*50),IF($C122="PE (12:0/12:0)",('Données brutes POS (Area)'!BK97/('Données brutes POS (Area)'!BK$82)*55)))</f>
        <v>7.9491764636145978</v>
      </c>
      <c r="BM122" s="50">
        <f>IF($C122="PC (13:0/13:0)",('Données brutes POS (Area)'!BL122/('Données brutes POS (Area)'!BL$88)*50),IF($C122="PE (12:0/12:0)",('Données brutes POS (Area)'!BL97/('Données brutes POS (Area)'!BL$82)*55)))</f>
        <v>3.1059886934587371</v>
      </c>
      <c r="BN122" s="50">
        <f>IF($C122="PC (13:0/13:0)",('Données brutes POS (Area)'!BM122/('Données brutes POS (Area)'!BM$88)*50),IF($C122="PE (12:0/12:0)",('Données brutes POS (Area)'!BM97/('Données brutes POS (Area)'!BM$82)*55)))</f>
        <v>8.1845344596392824</v>
      </c>
      <c r="BO122" s="50">
        <f>IF($C122="PC (13:0/13:0)",('Données brutes POS (Area)'!BN122/('Données brutes POS (Area)'!BN$88)*50),IF($C122="PE (12:0/12:0)",('Données brutes POS (Area)'!BN97/('Données brutes POS (Area)'!BN$82)*55)))</f>
        <v>8.1422663660014116</v>
      </c>
      <c r="BP122" s="50">
        <f>IF($C122="PC (13:0/13:0)",('Données brutes POS (Area)'!BO122/('Données brutes POS (Area)'!BO$88)*50),IF($C122="PE (12:0/12:0)",('Données brutes POS (Area)'!BO97/('Données brutes POS (Area)'!BO$82)*55)))</f>
        <v>1.8602131146311034</v>
      </c>
      <c r="BQ122" s="50">
        <f>IF($C122="PC (13:0/13:0)",('Données brutes POS (Area)'!BP122/('Données brutes POS (Area)'!BP$88)*50),IF($C122="PE (12:0/12:0)",('Données brutes POS (Area)'!BP97/('Données brutes POS (Area)'!BP$82)*55)))</f>
        <v>2.1094567621984766</v>
      </c>
    </row>
    <row r="123" spans="1:69" x14ac:dyDescent="0.25">
      <c r="A123" s="9" t="s">
        <v>52</v>
      </c>
      <c r="B123" s="9" t="s">
        <v>207</v>
      </c>
      <c r="C123" s="9" t="s">
        <v>51</v>
      </c>
      <c r="D123" s="47">
        <f>IF($C123="PC (13:0/13:0)",('Données brutes POS (Area)'!C123/('Données brutes POS (Area)'!C$88)*50),IF($C123="PE (12:0/12:0)",('Données brutes POS (Area)'!C98/('Données brutes POS (Area)'!C$82)*55)))</f>
        <v>5.5550494625550808</v>
      </c>
      <c r="E123" s="47">
        <f>IF($C123="PC (13:0/13:0)",('Données brutes POS (Area)'!D123/('Données brutes POS (Area)'!D$88)*50),IF($C123="PE (12:0/12:0)",('Données brutes POS (Area)'!D98/('Données brutes POS (Area)'!D$82)*55)))</f>
        <v>11.751418951386123</v>
      </c>
      <c r="F123" s="47">
        <f>IF($C123="PC (13:0/13:0)",('Données brutes POS (Area)'!E123/('Données brutes POS (Area)'!E$88)*50),IF($C123="PE (12:0/12:0)",('Données brutes POS (Area)'!E98/('Données brutes POS (Area)'!E$82)*55)))</f>
        <v>8.1972587544874145</v>
      </c>
      <c r="G123" s="47">
        <f>IF($C123="PC (13:0/13:0)",('Données brutes POS (Area)'!F123/('Données brutes POS (Area)'!F$88)*50),IF($C123="PE (12:0/12:0)",('Données brutes POS (Area)'!F98/('Données brutes POS (Area)'!F$82)*55)))</f>
        <v>7.0664154276470299</v>
      </c>
      <c r="H123" s="47">
        <f>IF($C123="PC (13:0/13:0)",('Données brutes POS (Area)'!G123/('Données brutes POS (Area)'!G$88)*50),IF($C123="PE (12:0/12:0)",('Données brutes POS (Area)'!G98/('Données brutes POS (Area)'!G$82)*55)))</f>
        <v>10.141061575456947</v>
      </c>
      <c r="I123" s="47">
        <f>IF($C123="PC (13:0/13:0)",('Données brutes POS (Area)'!H123/('Données brutes POS (Area)'!H$88)*50),IF($C123="PE (12:0/12:0)",('Données brutes POS (Area)'!H98/('Données brutes POS (Area)'!H$82)*55)))</f>
        <v>12.906629348446691</v>
      </c>
      <c r="J123" s="47">
        <f>IF($C123="PC (13:0/13:0)",('Données brutes POS (Area)'!I123/('Données brutes POS (Area)'!I$88)*50),IF($C123="PE (12:0/12:0)",('Données brutes POS (Area)'!I98/('Données brutes POS (Area)'!I$82)*55)))</f>
        <v>8.4593240293645362</v>
      </c>
      <c r="K123" s="47">
        <f>IF($C123="PC (13:0/13:0)",('Données brutes POS (Area)'!J123/('Données brutes POS (Area)'!J$88)*50),IF($C123="PE (12:0/12:0)",('Données brutes POS (Area)'!J98/('Données brutes POS (Area)'!J$82)*55)))</f>
        <v>20.84375664386333</v>
      </c>
      <c r="L123" s="47">
        <f>IF($C123="PC (13:0/13:0)",('Données brutes POS (Area)'!K123/('Données brutes POS (Area)'!K$88)*50),IF($C123="PE (12:0/12:0)",('Données brutes POS (Area)'!K98/('Données brutes POS (Area)'!K$82)*55)))</f>
        <v>8.0991496910642926</v>
      </c>
      <c r="M123" s="47">
        <f>IF($C123="PC (13:0/13:0)",('Données brutes POS (Area)'!L123/('Données brutes POS (Area)'!L$88)*50),IF($C123="PE (12:0/12:0)",('Données brutes POS (Area)'!L98/('Données brutes POS (Area)'!L$82)*55)))</f>
        <v>4.7851029730528944</v>
      </c>
      <c r="N123" s="47">
        <f>IF($C123="PC (13:0/13:0)",('Données brutes POS (Area)'!M123/('Données brutes POS (Area)'!M$88)*50),IF($C123="PE (12:0/12:0)",('Données brutes POS (Area)'!M98/('Données brutes POS (Area)'!M$82)*55)))</f>
        <v>6.4861021480852461</v>
      </c>
      <c r="O123" s="47">
        <f>IF($C123="PC (13:0/13:0)",('Données brutes POS (Area)'!N123/('Données brutes POS (Area)'!N$88)*50),IF($C123="PE (12:0/12:0)",('Données brutes POS (Area)'!N98/('Données brutes POS (Area)'!N$82)*55)))</f>
        <v>17.823489497172865</v>
      </c>
      <c r="P123" s="47">
        <f>IF($C123="PC (13:0/13:0)",('Données brutes POS (Area)'!O123/('Données brutes POS (Area)'!O$88)*50),IF($C123="PE (12:0/12:0)",('Données brutes POS (Area)'!O98/('Données brutes POS (Area)'!O$82)*55)))</f>
        <v>13.135743338232697</v>
      </c>
      <c r="Q123" s="47">
        <f>IF($C123="PC (13:0/13:0)",('Données brutes POS (Area)'!P123/('Données brutes POS (Area)'!P$88)*50),IF($C123="PE (12:0/12:0)",('Données brutes POS (Area)'!P98/('Données brutes POS (Area)'!P$82)*55)))</f>
        <v>6.8277805812248085</v>
      </c>
      <c r="R123" s="47">
        <f>IF($C123="PC (13:0/13:0)",('Données brutes POS (Area)'!Q123/('Données brutes POS (Area)'!Q$88)*50),IF($C123="PE (12:0/12:0)",('Données brutes POS (Area)'!Q98/('Données brutes POS (Area)'!Q$82)*55)))</f>
        <v>8.7081266985076269</v>
      </c>
      <c r="S123" s="47">
        <f>IF($C123="PC (13:0/13:0)",('Données brutes POS (Area)'!R123/('Données brutes POS (Area)'!R$88)*50),IF($C123="PE (12:0/12:0)",('Données brutes POS (Area)'!R98/('Données brutes POS (Area)'!R$82)*55)))</f>
        <v>6.9887814843410556</v>
      </c>
      <c r="T123" s="47">
        <f>IF($C123="PC (13:0/13:0)",('Données brutes POS (Area)'!S123/('Données brutes POS (Area)'!S$88)*50),IF($C123="PE (12:0/12:0)",('Données brutes POS (Area)'!S98/('Données brutes POS (Area)'!S$82)*55)))</f>
        <v>8.1601355293523543</v>
      </c>
      <c r="U123" s="47">
        <f>IF($C123="PC (13:0/13:0)",('Données brutes POS (Area)'!T123/('Données brutes POS (Area)'!T$88)*50),IF($C123="PE (12:0/12:0)",('Données brutes POS (Area)'!T98/('Données brutes POS (Area)'!T$82)*55)))</f>
        <v>8.0872560182314572</v>
      </c>
      <c r="V123" s="47">
        <f>IF($C123="PC (13:0/13:0)",('Données brutes POS (Area)'!U123/('Données brutes POS (Area)'!U$88)*50),IF($C123="PE (12:0/12:0)",('Données brutes POS (Area)'!U98/('Données brutes POS (Area)'!U$82)*55)))</f>
        <v>24.554808928101608</v>
      </c>
      <c r="W123" s="47">
        <f>IF($C123="PC (13:0/13:0)",('Données brutes POS (Area)'!V123/('Données brutes POS (Area)'!V$88)*50),IF($C123="PE (12:0/12:0)",('Données brutes POS (Area)'!V98/('Données brutes POS (Area)'!V$82)*55)))</f>
        <v>16.739118899038559</v>
      </c>
      <c r="X123" s="47">
        <f>IF($C123="PC (13:0/13:0)",('Données brutes POS (Area)'!W123/('Données brutes POS (Area)'!W$88)*50),IF($C123="PE (12:0/12:0)",('Données brutes POS (Area)'!W98/('Données brutes POS (Area)'!W$82)*55)))</f>
        <v>13.490983030724838</v>
      </c>
      <c r="Y123" s="47">
        <f>IF($C123="PC (13:0/13:0)",('Données brutes POS (Area)'!X123/('Données brutes POS (Area)'!X$88)*50),IF($C123="PE (12:0/12:0)",('Données brutes POS (Area)'!X98/('Données brutes POS (Area)'!X$82)*55)))</f>
        <v>7.5419304332236079</v>
      </c>
      <c r="Z123" s="47">
        <f>IF($C123="PC (13:0/13:0)",('Données brutes POS (Area)'!Y123/('Données brutes POS (Area)'!Y$88)*50),IF($C123="PE (12:0/12:0)",('Données brutes POS (Area)'!Y98/('Données brutes POS (Area)'!Y$82)*55)))</f>
        <v>10.733674167504757</v>
      </c>
      <c r="AA123" s="47">
        <f>IF($C123="PC (13:0/13:0)",('Données brutes POS (Area)'!Z123/('Données brutes POS (Area)'!Z$88)*50),IF($C123="PE (12:0/12:0)",('Données brutes POS (Area)'!Z98/('Données brutes POS (Area)'!Z$82)*55)))</f>
        <v>6.8915931002707751</v>
      </c>
      <c r="AB123" s="47">
        <f>IF($C123="PC (13:0/13:0)",('Données brutes POS (Area)'!AA123/('Données brutes POS (Area)'!AA$88)*50),IF($C123="PE (12:0/12:0)",('Données brutes POS (Area)'!AA98/('Données brutes POS (Area)'!AA$82)*55)))</f>
        <v>9.8963683939144929</v>
      </c>
      <c r="AC123" s="47">
        <f>IF($C123="PC (13:0/13:0)",('Données brutes POS (Area)'!AB123/('Données brutes POS (Area)'!AB$88)*50),IF($C123="PE (12:0/12:0)",('Données brutes POS (Area)'!AB98/('Données brutes POS (Area)'!AB$82)*55)))</f>
        <v>18.860134142171827</v>
      </c>
      <c r="AD123" s="47">
        <f>IF($C123="PC (13:0/13:0)",('Données brutes POS (Area)'!AC123/('Données brutes POS (Area)'!AC$88)*50),IF($C123="PE (12:0/12:0)",('Données brutes POS (Area)'!AC98/('Données brutes POS (Area)'!AC$82)*55)))</f>
        <v>8.9867539090207753</v>
      </c>
      <c r="AE123" s="47">
        <f>IF($C123="PC (13:0/13:0)",('Données brutes POS (Area)'!AD123/('Données brutes POS (Area)'!AD$88)*50),IF($C123="PE (12:0/12:0)",('Données brutes POS (Area)'!AD98/('Données brutes POS (Area)'!AD$82)*55)))</f>
        <v>21.416790821875864</v>
      </c>
      <c r="AF123" s="47">
        <f>IF($C123="PC (13:0/13:0)",('Données brutes POS (Area)'!AE123/('Données brutes POS (Area)'!AE$88)*50),IF($C123="PE (12:0/12:0)",('Données brutes POS (Area)'!AE98/('Données brutes POS (Area)'!AE$82)*55)))</f>
        <v>17.668447201611357</v>
      </c>
      <c r="AG123" s="47">
        <f>IF($C123="PC (13:0/13:0)",('Données brutes POS (Area)'!AF123/('Données brutes POS (Area)'!AF$88)*50),IF($C123="PE (12:0/12:0)",('Données brutes POS (Area)'!AF98/('Données brutes POS (Area)'!AF$82)*55)))</f>
        <v>12.093669421006128</v>
      </c>
      <c r="AH123" s="47">
        <f>IF($C123="PC (13:0/13:0)",('Données brutes POS (Area)'!AG123/('Données brutes POS (Area)'!AG$88)*50),IF($C123="PE (12:0/12:0)",('Données brutes POS (Area)'!AG98/('Données brutes POS (Area)'!AG$82)*55)))</f>
        <v>7.4005211775796127</v>
      </c>
      <c r="AI123" s="47">
        <f>IF($C123="PC (13:0/13:0)",('Données brutes POS (Area)'!AH123/('Données brutes POS (Area)'!AH$88)*50),IF($C123="PE (12:0/12:0)",('Données brutes POS (Area)'!AH98/('Données brutes POS (Area)'!AH$82)*55)))</f>
        <v>26.256389584239248</v>
      </c>
      <c r="AJ123" s="47">
        <f>IF($C123="PC (13:0/13:0)",('Données brutes POS (Area)'!AI123/('Données brutes POS (Area)'!AI$88)*50),IF($C123="PE (12:0/12:0)",('Données brutes POS (Area)'!AI98/('Données brutes POS (Area)'!AI$82)*55)))</f>
        <v>18.356200959891655</v>
      </c>
      <c r="AK123" s="47">
        <f>IF($C123="PC (13:0/13:0)",('Données brutes POS (Area)'!AJ123/('Données brutes POS (Area)'!AJ$88)*50),IF($C123="PE (12:0/12:0)",('Données brutes POS (Area)'!AJ98/('Données brutes POS (Area)'!AJ$82)*55)))</f>
        <v>10.063447055010082</v>
      </c>
      <c r="AL123" s="47">
        <f>IF($C123="PC (13:0/13:0)",('Données brutes POS (Area)'!AK123/('Données brutes POS (Area)'!AK$88)*50),IF($C123="PE (12:0/12:0)",('Données brutes POS (Area)'!AK98/('Données brutes POS (Area)'!AK$82)*55)))</f>
        <v>7.3583377220005133</v>
      </c>
      <c r="AM123" s="47">
        <f>IF($C123="PC (13:0/13:0)",('Données brutes POS (Area)'!AL123/('Données brutes POS (Area)'!AL$88)*50),IF($C123="PE (12:0/12:0)",('Données brutes POS (Area)'!AL98/('Données brutes POS (Area)'!AL$82)*55)))</f>
        <v>26.997697430247158</v>
      </c>
      <c r="AN123" s="47">
        <f>IF($C123="PC (13:0/13:0)",('Données brutes POS (Area)'!AM123/('Données brutes POS (Area)'!AM$88)*50),IF($C123="PE (12:0/12:0)",('Données brutes POS (Area)'!AM98/('Données brutes POS (Area)'!AM$82)*55)))</f>
        <v>14.245297487953785</v>
      </c>
      <c r="AO123" s="47">
        <f>IF($C123="PC (13:0/13:0)",('Données brutes POS (Area)'!AN123/('Données brutes POS (Area)'!AN$88)*50),IF($C123="PE (12:0/12:0)",('Données brutes POS (Area)'!AN98/('Données brutes POS (Area)'!AN$82)*55)))</f>
        <v>17.988343088730126</v>
      </c>
      <c r="AP123" s="47">
        <f>IF($C123="PC (13:0/13:0)",('Données brutes POS (Area)'!AO123/('Données brutes POS (Area)'!AO$88)*50),IF($C123="PE (12:0/12:0)",('Données brutes POS (Area)'!AO98/('Données brutes POS (Area)'!AO$82)*55)))</f>
        <v>28.756296423408983</v>
      </c>
      <c r="AQ123" s="47">
        <f>IF($C123="PC (13:0/13:0)",('Données brutes POS (Area)'!AP123/('Données brutes POS (Area)'!AP$88)*50),IF($C123="PE (12:0/12:0)",('Données brutes POS (Area)'!AP98/('Données brutes POS (Area)'!AP$82)*55)))</f>
        <v>24.516673660086642</v>
      </c>
      <c r="AR123" s="47">
        <f>IF($C123="PC (13:0/13:0)",('Données brutes POS (Area)'!AQ123/('Données brutes POS (Area)'!AQ$88)*50),IF($C123="PE (12:0/12:0)",('Données brutes POS (Area)'!AQ98/('Données brutes POS (Area)'!AQ$82)*55)))</f>
        <v>26.098766544294509</v>
      </c>
      <c r="AS123" s="47">
        <f>IF($C123="PC (13:0/13:0)",('Données brutes POS (Area)'!AR123/('Données brutes POS (Area)'!AR$88)*50),IF($C123="PE (12:0/12:0)",('Données brutes POS (Area)'!AR98/('Données brutes POS (Area)'!AR$82)*55)))</f>
        <v>17.280951021904471</v>
      </c>
      <c r="AT123" s="47">
        <f>IF($C123="PC (13:0/13:0)",('Données brutes POS (Area)'!AS123/('Données brutes POS (Area)'!AS$88)*50),IF($C123="PE (12:0/12:0)",('Données brutes POS (Area)'!AS98/('Données brutes POS (Area)'!AS$82)*55)))</f>
        <v>23.686717997872915</v>
      </c>
      <c r="AU123" s="47">
        <f>IF($C123="PC (13:0/13:0)",('Données brutes POS (Area)'!AT123/('Données brutes POS (Area)'!AT$88)*50),IF($C123="PE (12:0/12:0)",('Données brutes POS (Area)'!AT98/('Données brutes POS (Area)'!AT$82)*55)))</f>
        <v>18.349829394595542</v>
      </c>
      <c r="AV123" s="47">
        <f>IF($C123="PC (13:0/13:0)",('Données brutes POS (Area)'!AU123/('Données brutes POS (Area)'!AU$88)*50),IF($C123="PE (12:0/12:0)",('Données brutes POS (Area)'!AU98/('Données brutes POS (Area)'!AU$82)*55)))</f>
        <v>23.543767730574245</v>
      </c>
      <c r="AW123" s="47">
        <f>IF($C123="PC (13:0/13:0)",('Données brutes POS (Area)'!AV123/('Données brutes POS (Area)'!AV$88)*50),IF($C123="PE (12:0/12:0)",('Données brutes POS (Area)'!AV98/('Données brutes POS (Area)'!AV$82)*55)))</f>
        <v>35.306790145925682</v>
      </c>
      <c r="AX123" s="47">
        <f>IF($C123="PC (13:0/13:0)",('Données brutes POS (Area)'!AW123/('Données brutes POS (Area)'!AW$88)*50),IF($C123="PE (12:0/12:0)",('Données brutes POS (Area)'!AW98/('Données brutes POS (Area)'!AW$82)*55)))</f>
        <v>8.5313349335485533</v>
      </c>
      <c r="AY123" s="47">
        <f>IF($C123="PC (13:0/13:0)",('Données brutes POS (Area)'!AX123/('Données brutes POS (Area)'!AX$88)*50),IF($C123="PE (12:0/12:0)",('Données brutes POS (Area)'!AX98/('Données brutes POS (Area)'!AX$82)*55)))</f>
        <v>11.628078513522642</v>
      </c>
      <c r="AZ123" s="47">
        <f>IF($C123="PC (13:0/13:0)",('Données brutes POS (Area)'!AY123/('Données brutes POS (Area)'!AY$88)*50),IF($C123="PE (12:0/12:0)",('Données brutes POS (Area)'!AY98/('Données brutes POS (Area)'!AY$82)*55)))</f>
        <v>30.445358834043603</v>
      </c>
      <c r="BA123" s="47">
        <f>IF($C123="PC (13:0/13:0)",('Données brutes POS (Area)'!AZ123/('Données brutes POS (Area)'!AZ$88)*50),IF($C123="PE (12:0/12:0)",('Données brutes POS (Area)'!AZ98/('Données brutes POS (Area)'!AZ$82)*55)))</f>
        <v>11.621046831551652</v>
      </c>
      <c r="BB123" s="47">
        <f>IF($C123="PC (13:0/13:0)",('Données brutes POS (Area)'!BA123/('Données brutes POS (Area)'!BA$88)*50),IF($C123="PE (12:0/12:0)",('Données brutes POS (Area)'!BA98/('Données brutes POS (Area)'!BA$82)*55)))</f>
        <v>36.070577065153472</v>
      </c>
      <c r="BC123" s="47">
        <f>IF($C123="PC (13:0/13:0)",('Données brutes POS (Area)'!BB123/('Données brutes POS (Area)'!BB$88)*50),IF($C123="PE (12:0/12:0)",('Données brutes POS (Area)'!BB98/('Données brutes POS (Area)'!BB$82)*55)))</f>
        <v>26.037062486821473</v>
      </c>
      <c r="BD123" s="47">
        <f>IF($C123="PC (13:0/13:0)",('Données brutes POS (Area)'!BC123/('Données brutes POS (Area)'!BC$88)*50),IF($C123="PE (12:0/12:0)",('Données brutes POS (Area)'!BC98/('Données brutes POS (Area)'!BC$82)*55)))</f>
        <v>29.111867045135615</v>
      </c>
      <c r="BE123" s="47">
        <f>IF($C123="PC (13:0/13:0)",('Données brutes POS (Area)'!BD123/('Données brutes POS (Area)'!BD$88)*50),IF($C123="PE (12:0/12:0)",('Données brutes POS (Area)'!BD98/('Données brutes POS (Area)'!BD$82)*55)))</f>
        <v>9.4099602742552104</v>
      </c>
      <c r="BF123" s="47">
        <f>IF($C123="PC (13:0/13:0)",('Données brutes POS (Area)'!BE123/('Données brutes POS (Area)'!BE$88)*50),IF($C123="PE (12:0/12:0)",('Données brutes POS (Area)'!BE98/('Données brutes POS (Area)'!BE$82)*55)))</f>
        <v>7.4491241488216122</v>
      </c>
      <c r="BG123" s="47">
        <f>IF($C123="PC (13:0/13:0)",('Données brutes POS (Area)'!BF123/('Données brutes POS (Area)'!BF$88)*50),IF($C123="PE (12:0/12:0)",('Données brutes POS (Area)'!BF98/('Données brutes POS (Area)'!BF$82)*55)))</f>
        <v>6.6028443259489809</v>
      </c>
      <c r="BH123" s="47">
        <f>IF($C123="PC (13:0/13:0)",('Données brutes POS (Area)'!BG123/('Données brutes POS (Area)'!BG$88)*50),IF($C123="PE (12:0/12:0)",('Données brutes POS (Area)'!BG98/('Données brutes POS (Area)'!BG$82)*55)))</f>
        <v>10.213542305189764</v>
      </c>
      <c r="BI123" s="47">
        <f>IF($C123="PC (13:0/13:0)",('Données brutes POS (Area)'!BH123/('Données brutes POS (Area)'!BH$88)*50),IF($C123="PE (12:0/12:0)",('Données brutes POS (Area)'!BH98/('Données brutes POS (Area)'!BH$82)*55)))</f>
        <v>13.711096682274542</v>
      </c>
      <c r="BJ123" s="47">
        <f>IF($C123="PC (13:0/13:0)",('Données brutes POS (Area)'!BI123/('Données brutes POS (Area)'!BI$88)*50),IF($C123="PE (12:0/12:0)",('Données brutes POS (Area)'!BI98/('Données brutes POS (Area)'!BI$82)*55)))</f>
        <v>8.2550197360014685</v>
      </c>
      <c r="BK123" s="47">
        <f>IF($C123="PC (13:0/13:0)",('Données brutes POS (Area)'!BJ123/('Données brutes POS (Area)'!BJ$88)*50),IF($C123="PE (12:0/12:0)",('Données brutes POS (Area)'!BJ98/('Données brutes POS (Area)'!BJ$82)*55)))</f>
        <v>34.474064096783664</v>
      </c>
      <c r="BL123" s="47">
        <f>IF($C123="PC (13:0/13:0)",('Données brutes POS (Area)'!BK123/('Données brutes POS (Area)'!BK$88)*50),IF($C123="PE (12:0/12:0)",('Données brutes POS (Area)'!BK98/('Données brutes POS (Area)'!BK$82)*55)))</f>
        <v>13.600507323585088</v>
      </c>
      <c r="BM123" s="47">
        <f>IF($C123="PC (13:0/13:0)",('Données brutes POS (Area)'!BL123/('Données brutes POS (Area)'!BL$88)*50),IF($C123="PE (12:0/12:0)",('Données brutes POS (Area)'!BL98/('Données brutes POS (Area)'!BL$82)*55)))</f>
        <v>10.279833168487608</v>
      </c>
      <c r="BN123" s="47">
        <f>IF($C123="PC (13:0/13:0)",('Données brutes POS (Area)'!BM123/('Données brutes POS (Area)'!BM$88)*50),IF($C123="PE (12:0/12:0)",('Données brutes POS (Area)'!BM98/('Données brutes POS (Area)'!BM$82)*55)))</f>
        <v>22.612076275562305</v>
      </c>
      <c r="BO123" s="47">
        <f>IF($C123="PC (13:0/13:0)",('Données brutes POS (Area)'!BN123/('Données brutes POS (Area)'!BN$88)*50),IF($C123="PE (12:0/12:0)",('Données brutes POS (Area)'!BN98/('Données brutes POS (Area)'!BN$82)*55)))</f>
        <v>31.886392444827106</v>
      </c>
      <c r="BP123" s="47">
        <f>IF($C123="PC (13:0/13:0)",('Données brutes POS (Area)'!BO123/('Données brutes POS (Area)'!BO$88)*50),IF($C123="PE (12:0/12:0)",('Données brutes POS (Area)'!BO98/('Données brutes POS (Area)'!BO$82)*55)))</f>
        <v>5.8927561975693008</v>
      </c>
      <c r="BQ123" s="47">
        <f>IF($C123="PC (13:0/13:0)",('Données brutes POS (Area)'!BP123/('Données brutes POS (Area)'!BP$88)*50),IF($C123="PE (12:0/12:0)",('Données brutes POS (Area)'!BP98/('Données brutes POS (Area)'!BP$82)*55)))</f>
        <v>11.886725818630616</v>
      </c>
    </row>
    <row r="124" spans="1:69" x14ac:dyDescent="0.25">
      <c r="A124" s="16" t="s">
        <v>52</v>
      </c>
      <c r="B124" s="16" t="s">
        <v>208</v>
      </c>
      <c r="C124" s="16" t="s">
        <v>51</v>
      </c>
      <c r="D124" s="50">
        <f>IF($C124="PC (13:0/13:0)",('Données brutes POS (Area)'!C124/('Données brutes POS (Area)'!C$88)*50),IF($C124="PE (12:0/12:0)",('Données brutes POS (Area)'!C99/('Données brutes POS (Area)'!C$82)*55)))</f>
        <v>1.3577927657815909</v>
      </c>
      <c r="E124" s="50">
        <f>IF($C124="PC (13:0/13:0)",('Données brutes POS (Area)'!D124/('Données brutes POS (Area)'!D$88)*50),IF($C124="PE (12:0/12:0)",('Données brutes POS (Area)'!D99/('Données brutes POS (Area)'!D$82)*55)))</f>
        <v>1.4173333432602151</v>
      </c>
      <c r="F124" s="50">
        <f>IF($C124="PC (13:0/13:0)",('Données brutes POS (Area)'!E124/('Données brutes POS (Area)'!E$88)*50),IF($C124="PE (12:0/12:0)",('Données brutes POS (Area)'!E99/('Données brutes POS (Area)'!E$82)*55)))</f>
        <v>0.46512349792557883</v>
      </c>
      <c r="G124" s="50">
        <f>IF($C124="PC (13:0/13:0)",('Données brutes POS (Area)'!F124/('Données brutes POS (Area)'!F$88)*50),IF($C124="PE (12:0/12:0)",('Données brutes POS (Area)'!F99/('Données brutes POS (Area)'!F$82)*55)))</f>
        <v>0.98128742064269614</v>
      </c>
      <c r="H124" s="50">
        <f>IF($C124="PC (13:0/13:0)",('Données brutes POS (Area)'!G124/('Données brutes POS (Area)'!G$88)*50),IF($C124="PE (12:0/12:0)",('Données brutes POS (Area)'!G99/('Données brutes POS (Area)'!G$82)*55)))</f>
        <v>1.8455299235775682</v>
      </c>
      <c r="I124" s="50">
        <f>IF($C124="PC (13:0/13:0)",('Données brutes POS (Area)'!H124/('Données brutes POS (Area)'!H$88)*50),IF($C124="PE (12:0/12:0)",('Données brutes POS (Area)'!H99/('Données brutes POS (Area)'!H$82)*55)))</f>
        <v>1.7244125209437824</v>
      </c>
      <c r="J124" s="50">
        <f>IF($C124="PC (13:0/13:0)",('Données brutes POS (Area)'!I124/('Données brutes POS (Area)'!I$88)*50),IF($C124="PE (12:0/12:0)",('Données brutes POS (Area)'!I99/('Données brutes POS (Area)'!I$82)*55)))</f>
        <v>1.0476635312047522</v>
      </c>
      <c r="K124" s="50">
        <f>IF($C124="PC (13:0/13:0)",('Données brutes POS (Area)'!J124/('Données brutes POS (Area)'!J$88)*50),IF($C124="PE (12:0/12:0)",('Données brutes POS (Area)'!J99/('Données brutes POS (Area)'!J$82)*55)))</f>
        <v>2.6957260136358183</v>
      </c>
      <c r="L124" s="50">
        <f>IF($C124="PC (13:0/13:0)",('Données brutes POS (Area)'!K124/('Données brutes POS (Area)'!K$88)*50),IF($C124="PE (12:0/12:0)",('Données brutes POS (Area)'!K99/('Données brutes POS (Area)'!K$82)*55)))</f>
        <v>0.89115761160909335</v>
      </c>
      <c r="M124" s="50">
        <f>IF($C124="PC (13:0/13:0)",('Données brutes POS (Area)'!L124/('Données brutes POS (Area)'!L$88)*50),IF($C124="PE (12:0/12:0)",('Données brutes POS (Area)'!L99/('Données brutes POS (Area)'!L$82)*55)))</f>
        <v>0.87066733882605629</v>
      </c>
      <c r="N124" s="50">
        <f>IF($C124="PC (13:0/13:0)",('Données brutes POS (Area)'!M124/('Données brutes POS (Area)'!M$88)*50),IF($C124="PE (12:0/12:0)",('Données brutes POS (Area)'!M99/('Données brutes POS (Area)'!M$82)*55)))</f>
        <v>1.5769397412716311</v>
      </c>
      <c r="O124" s="50">
        <f>IF($C124="PC (13:0/13:0)",('Données brutes POS (Area)'!N124/('Données brutes POS (Area)'!N$88)*50),IF($C124="PE (12:0/12:0)",('Données brutes POS (Area)'!N99/('Données brutes POS (Area)'!N$82)*55)))</f>
        <v>2.9811957651070369</v>
      </c>
      <c r="P124" s="50">
        <f>IF($C124="PC (13:0/13:0)",('Données brutes POS (Area)'!O124/('Données brutes POS (Area)'!O$88)*50),IF($C124="PE (12:0/12:0)",('Données brutes POS (Area)'!O99/('Données brutes POS (Area)'!O$82)*55)))</f>
        <v>2.0522843225459262</v>
      </c>
      <c r="Q124" s="50">
        <f>IF($C124="PC (13:0/13:0)",('Données brutes POS (Area)'!P124/('Données brutes POS (Area)'!P$88)*50),IF($C124="PE (12:0/12:0)",('Données brutes POS (Area)'!P99/('Données brutes POS (Area)'!P$82)*55)))</f>
        <v>0.75995556395547137</v>
      </c>
      <c r="R124" s="50">
        <f>IF($C124="PC (13:0/13:0)",('Données brutes POS (Area)'!Q124/('Données brutes POS (Area)'!Q$88)*50),IF($C124="PE (12:0/12:0)",('Données brutes POS (Area)'!Q99/('Données brutes POS (Area)'!Q$82)*55)))</f>
        <v>1.0569125274043614</v>
      </c>
      <c r="S124" s="50">
        <f>IF($C124="PC (13:0/13:0)",('Données brutes POS (Area)'!R124/('Données brutes POS (Area)'!R$88)*50),IF($C124="PE (12:0/12:0)",('Données brutes POS (Area)'!R99/('Données brutes POS (Area)'!R$82)*55)))</f>
        <v>0.82305676348615964</v>
      </c>
      <c r="T124" s="50">
        <f>IF($C124="PC (13:0/13:0)",('Données brutes POS (Area)'!S124/('Données brutes POS (Area)'!S$88)*50),IF($C124="PE (12:0/12:0)",('Données brutes POS (Area)'!S99/('Données brutes POS (Area)'!S$82)*55)))</f>
        <v>1.0131031301665236</v>
      </c>
      <c r="U124" s="50">
        <f>IF($C124="PC (13:0/13:0)",('Données brutes POS (Area)'!T124/('Données brutes POS (Area)'!T$88)*50),IF($C124="PE (12:0/12:0)",('Données brutes POS (Area)'!T99/('Données brutes POS (Area)'!T$82)*55)))</f>
        <v>0.96934235780454536</v>
      </c>
      <c r="V124" s="50">
        <f>IF($C124="PC (13:0/13:0)",('Données brutes POS (Area)'!U124/('Données brutes POS (Area)'!U$88)*50),IF($C124="PE (12:0/12:0)",('Données brutes POS (Area)'!U99/('Données brutes POS (Area)'!U$82)*55)))</f>
        <v>1.6002955370304293</v>
      </c>
      <c r="W124" s="50">
        <f>IF($C124="PC (13:0/13:0)",('Données brutes POS (Area)'!V124/('Données brutes POS (Area)'!V$88)*50),IF($C124="PE (12:0/12:0)",('Données brutes POS (Area)'!V99/('Données brutes POS (Area)'!V$82)*55)))</f>
        <v>1.4912935466298671</v>
      </c>
      <c r="X124" s="50">
        <f>IF($C124="PC (13:0/13:0)",('Données brutes POS (Area)'!W124/('Données brutes POS (Area)'!W$88)*50),IF($C124="PE (12:0/12:0)",('Données brutes POS (Area)'!W99/('Données brutes POS (Area)'!W$82)*55)))</f>
        <v>2.3922381483447923</v>
      </c>
      <c r="Y124" s="50">
        <f>IF($C124="PC (13:0/13:0)",('Données brutes POS (Area)'!X124/('Données brutes POS (Area)'!X$88)*50),IF($C124="PE (12:0/12:0)",('Données brutes POS (Area)'!X99/('Données brutes POS (Area)'!X$82)*55)))</f>
        <v>1.0832942688677096</v>
      </c>
      <c r="Z124" s="50">
        <f>IF($C124="PC (13:0/13:0)",('Données brutes POS (Area)'!Y124/('Données brutes POS (Area)'!Y$88)*50),IF($C124="PE (12:0/12:0)",('Données brutes POS (Area)'!Y99/('Données brutes POS (Area)'!Y$82)*55)))</f>
        <v>1.8014068282490419</v>
      </c>
      <c r="AA124" s="50">
        <f>IF($C124="PC (13:0/13:0)",('Données brutes POS (Area)'!Z124/('Données brutes POS (Area)'!Z$88)*50),IF($C124="PE (12:0/12:0)",('Données brutes POS (Area)'!Z99/('Données brutes POS (Area)'!Z$82)*55)))</f>
        <v>1.3339749692230265</v>
      </c>
      <c r="AB124" s="50">
        <f>IF($C124="PC (13:0/13:0)",('Données brutes POS (Area)'!AA124/('Données brutes POS (Area)'!AA$88)*50),IF($C124="PE (12:0/12:0)",('Données brutes POS (Area)'!AA99/('Données brutes POS (Area)'!AA$82)*55)))</f>
        <v>1.1997826058800545</v>
      </c>
      <c r="AC124" s="50">
        <f>IF($C124="PC (13:0/13:0)",('Données brutes POS (Area)'!AB124/('Données brutes POS (Area)'!AB$88)*50),IF($C124="PE (12:0/12:0)",('Données brutes POS (Area)'!AB99/('Données brutes POS (Area)'!AB$82)*55)))</f>
        <v>2.4166514461530548</v>
      </c>
      <c r="AD124" s="50">
        <f>IF($C124="PC (13:0/13:0)",('Données brutes POS (Area)'!AC124/('Données brutes POS (Area)'!AC$88)*50),IF($C124="PE (12:0/12:0)",('Données brutes POS (Area)'!AC99/('Données brutes POS (Area)'!AC$82)*55)))</f>
        <v>0.96205987243738222</v>
      </c>
      <c r="AE124" s="50">
        <f>IF($C124="PC (13:0/13:0)",('Données brutes POS (Area)'!AD124/('Données brutes POS (Area)'!AD$88)*50),IF($C124="PE (12:0/12:0)",('Données brutes POS (Area)'!AD99/('Données brutes POS (Area)'!AD$82)*55)))</f>
        <v>2.2957820541522631</v>
      </c>
      <c r="AF124" s="50">
        <f>IF($C124="PC (13:0/13:0)",('Données brutes POS (Area)'!AE124/('Données brutes POS (Area)'!AE$88)*50),IF($C124="PE (12:0/12:0)",('Données brutes POS (Area)'!AE99/('Données brutes POS (Area)'!AE$82)*55)))</f>
        <v>3.0532299258590925</v>
      </c>
      <c r="AG124" s="50">
        <f>IF($C124="PC (13:0/13:0)",('Données brutes POS (Area)'!AF124/('Données brutes POS (Area)'!AF$88)*50),IF($C124="PE (12:0/12:0)",('Données brutes POS (Area)'!AF99/('Données brutes POS (Area)'!AF$82)*55)))</f>
        <v>1.285850527726262</v>
      </c>
      <c r="AH124" s="50">
        <f>IF($C124="PC (13:0/13:0)",('Données brutes POS (Area)'!AG124/('Données brutes POS (Area)'!AG$88)*50),IF($C124="PE (12:0/12:0)",('Données brutes POS (Area)'!AG99/('Données brutes POS (Area)'!AG$82)*55)))</f>
        <v>0.67093884199614984</v>
      </c>
      <c r="AI124" s="50">
        <f>IF($C124="PC (13:0/13:0)",('Données brutes POS (Area)'!AH124/('Données brutes POS (Area)'!AH$88)*50),IF($C124="PE (12:0/12:0)",('Données brutes POS (Area)'!AH99/('Données brutes POS (Area)'!AH$82)*55)))</f>
        <v>3.6513423200021942</v>
      </c>
      <c r="AJ124" s="50">
        <f>IF($C124="PC (13:0/13:0)",('Données brutes POS (Area)'!AI124/('Données brutes POS (Area)'!AI$88)*50),IF($C124="PE (12:0/12:0)",('Données brutes POS (Area)'!AI99/('Données brutes POS (Area)'!AI$82)*55)))</f>
        <v>2.6655112859257262</v>
      </c>
      <c r="AK124" s="50">
        <f>IF($C124="PC (13:0/13:0)",('Données brutes POS (Area)'!AJ124/('Données brutes POS (Area)'!AJ$88)*50),IF($C124="PE (12:0/12:0)",('Données brutes POS (Area)'!AJ99/('Données brutes POS (Area)'!AJ$82)*55)))</f>
        <v>1.517216544849</v>
      </c>
      <c r="AL124" s="50">
        <f>IF($C124="PC (13:0/13:0)",('Données brutes POS (Area)'!AK124/('Données brutes POS (Area)'!AK$88)*50),IF($C124="PE (12:0/12:0)",('Données brutes POS (Area)'!AK99/('Données brutes POS (Area)'!AK$82)*55)))</f>
        <v>0.66218109084945131</v>
      </c>
      <c r="AM124" s="50">
        <f>IF($C124="PC (13:0/13:0)",('Données brutes POS (Area)'!AL124/('Données brutes POS (Area)'!AL$88)*50),IF($C124="PE (12:0/12:0)",('Données brutes POS (Area)'!AL99/('Données brutes POS (Area)'!AL$82)*55)))</f>
        <v>1.9270703352139291</v>
      </c>
      <c r="AN124" s="50">
        <f>IF($C124="PC (13:0/13:0)",('Données brutes POS (Area)'!AM124/('Données brutes POS (Area)'!AM$88)*50),IF($C124="PE (12:0/12:0)",('Données brutes POS (Area)'!AM99/('Données brutes POS (Area)'!AM$82)*55)))</f>
        <v>1.6817816524983062</v>
      </c>
      <c r="AO124" s="50">
        <f>IF($C124="PC (13:0/13:0)",('Données brutes POS (Area)'!AN124/('Données brutes POS (Area)'!AN$88)*50),IF($C124="PE (12:0/12:0)",('Données brutes POS (Area)'!AN99/('Données brutes POS (Area)'!AN$82)*55)))</f>
        <v>2.4872297974227768</v>
      </c>
      <c r="AP124" s="50">
        <f>IF($C124="PC (13:0/13:0)",('Données brutes POS (Area)'!AO124/('Données brutes POS (Area)'!AO$88)*50),IF($C124="PE (12:0/12:0)",('Données brutes POS (Area)'!AO99/('Données brutes POS (Area)'!AO$82)*55)))</f>
        <v>3.3840921313257653</v>
      </c>
      <c r="AQ124" s="50">
        <f>IF($C124="PC (13:0/13:0)",('Données brutes POS (Area)'!AP124/('Données brutes POS (Area)'!AP$88)*50),IF($C124="PE (12:0/12:0)",('Données brutes POS (Area)'!AP99/('Données brutes POS (Area)'!AP$82)*55)))</f>
        <v>2.761688744092055</v>
      </c>
      <c r="AR124" s="50">
        <f>IF($C124="PC (13:0/13:0)",('Données brutes POS (Area)'!AQ124/('Données brutes POS (Area)'!AQ$88)*50),IF($C124="PE (12:0/12:0)",('Données brutes POS (Area)'!AQ99/('Données brutes POS (Area)'!AQ$82)*55)))</f>
        <v>3.2202008536627158</v>
      </c>
      <c r="AS124" s="50">
        <f>IF($C124="PC (13:0/13:0)",('Données brutes POS (Area)'!AR124/('Données brutes POS (Area)'!AR$88)*50),IF($C124="PE (12:0/12:0)",('Données brutes POS (Area)'!AR99/('Données brutes POS (Area)'!AR$82)*55)))</f>
        <v>4.4947624117715534</v>
      </c>
      <c r="AT124" s="50">
        <f>IF($C124="PC (13:0/13:0)",('Données brutes POS (Area)'!AS124/('Données brutes POS (Area)'!AS$88)*50),IF($C124="PE (12:0/12:0)",('Données brutes POS (Area)'!AS99/('Données brutes POS (Area)'!AS$82)*55)))</f>
        <v>2.1790799359223643</v>
      </c>
      <c r="AU124" s="50">
        <f>IF($C124="PC (13:0/13:0)",('Données brutes POS (Area)'!AT124/('Données brutes POS (Area)'!AT$88)*50),IF($C124="PE (12:0/12:0)",('Données brutes POS (Area)'!AT99/('Données brutes POS (Area)'!AT$82)*55)))</f>
        <v>1.9235651338915378</v>
      </c>
      <c r="AV124" s="50">
        <f>IF($C124="PC (13:0/13:0)",('Données brutes POS (Area)'!AU124/('Données brutes POS (Area)'!AU$88)*50),IF($C124="PE (12:0/12:0)",('Données brutes POS (Area)'!AU99/('Données brutes POS (Area)'!AU$82)*55)))</f>
        <v>5.7433902454172507</v>
      </c>
      <c r="AW124" s="50">
        <f>IF($C124="PC (13:0/13:0)",('Données brutes POS (Area)'!AV124/('Données brutes POS (Area)'!AV$88)*50),IF($C124="PE (12:0/12:0)",('Données brutes POS (Area)'!AV99/('Données brutes POS (Area)'!AV$82)*55)))</f>
        <v>2.5769771541685298</v>
      </c>
      <c r="AX124" s="50">
        <f>IF($C124="PC (13:0/13:0)",('Données brutes POS (Area)'!AW124/('Données brutes POS (Area)'!AW$88)*50),IF($C124="PE (12:0/12:0)",('Données brutes POS (Area)'!AW99/('Données brutes POS (Area)'!AW$82)*55)))</f>
        <v>0.95183476806592038</v>
      </c>
      <c r="AY124" s="50">
        <f>IF($C124="PC (13:0/13:0)",('Données brutes POS (Area)'!AX124/('Données brutes POS (Area)'!AX$88)*50),IF($C124="PE (12:0/12:0)",('Données brutes POS (Area)'!AX99/('Données brutes POS (Area)'!AX$82)*55)))</f>
        <v>1.0916740635079274</v>
      </c>
      <c r="AZ124" s="50">
        <f>IF($C124="PC (13:0/13:0)",('Données brutes POS (Area)'!AY124/('Données brutes POS (Area)'!AY$88)*50),IF($C124="PE (12:0/12:0)",('Données brutes POS (Area)'!AY99/('Données brutes POS (Area)'!AY$82)*55)))</f>
        <v>3.6123331852856664</v>
      </c>
      <c r="BA124" s="50">
        <f>IF($C124="PC (13:0/13:0)",('Données brutes POS (Area)'!AZ124/('Données brutes POS (Area)'!AZ$88)*50),IF($C124="PE (12:0/12:0)",('Données brutes POS (Area)'!AZ99/('Données brutes POS (Area)'!AZ$82)*55)))</f>
        <v>2.1221981217143728</v>
      </c>
      <c r="BB124" s="50">
        <f>IF($C124="PC (13:0/13:0)",('Données brutes POS (Area)'!BA124/('Données brutes POS (Area)'!BA$88)*50),IF($C124="PE (12:0/12:0)",('Données brutes POS (Area)'!BA99/('Données brutes POS (Area)'!BA$82)*55)))</f>
        <v>5.7064982444989969</v>
      </c>
      <c r="BC124" s="50">
        <f>IF($C124="PC (13:0/13:0)",('Données brutes POS (Area)'!BB124/('Données brutes POS (Area)'!BB$88)*50),IF($C124="PE (12:0/12:0)",('Données brutes POS (Area)'!BB99/('Données brutes POS (Area)'!BB$82)*55)))</f>
        <v>4.031483896722234</v>
      </c>
      <c r="BD124" s="50">
        <f>IF($C124="PC (13:0/13:0)",('Données brutes POS (Area)'!BC124/('Données brutes POS (Area)'!BC$88)*50),IF($C124="PE (12:0/12:0)",('Données brutes POS (Area)'!BC99/('Données brutes POS (Area)'!BC$82)*55)))</f>
        <v>3.9186511719782007</v>
      </c>
      <c r="BE124" s="50">
        <f>IF($C124="PC (13:0/13:0)",('Données brutes POS (Area)'!BD124/('Données brutes POS (Area)'!BD$88)*50),IF($C124="PE (12:0/12:0)",('Données brutes POS (Area)'!BD99/('Données brutes POS (Area)'!BD$82)*55)))</f>
        <v>1.4128468099150249</v>
      </c>
      <c r="BF124" s="50">
        <f>IF($C124="PC (13:0/13:0)",('Données brutes POS (Area)'!BE124/('Données brutes POS (Area)'!BE$88)*50),IF($C124="PE (12:0/12:0)",('Données brutes POS (Area)'!BE99/('Données brutes POS (Area)'!BE$82)*55)))</f>
        <v>1.5418695086956324</v>
      </c>
      <c r="BG124" s="50">
        <f>IF($C124="PC (13:0/13:0)",('Données brutes POS (Area)'!BF124/('Données brutes POS (Area)'!BF$88)*50),IF($C124="PE (12:0/12:0)",('Données brutes POS (Area)'!BF99/('Données brutes POS (Area)'!BF$82)*55)))</f>
        <v>0.87223460797390651</v>
      </c>
      <c r="BH124" s="50">
        <f>IF($C124="PC (13:0/13:0)",('Données brutes POS (Area)'!BG124/('Données brutes POS (Area)'!BG$88)*50),IF($C124="PE (12:0/12:0)",('Données brutes POS (Area)'!BG99/('Données brutes POS (Area)'!BG$82)*55)))</f>
        <v>2.1114705442831956</v>
      </c>
      <c r="BI124" s="50">
        <f>IF($C124="PC (13:0/13:0)",('Données brutes POS (Area)'!BH124/('Données brutes POS (Area)'!BH$88)*50),IF($C124="PE (12:0/12:0)",('Données brutes POS (Area)'!BH99/('Données brutes POS (Area)'!BH$82)*55)))</f>
        <v>1.5470974860718638</v>
      </c>
      <c r="BJ124" s="50">
        <f>IF($C124="PC (13:0/13:0)",('Données brutes POS (Area)'!BI124/('Données brutes POS (Area)'!BI$88)*50),IF($C124="PE (12:0/12:0)",('Données brutes POS (Area)'!BI99/('Données brutes POS (Area)'!BI$82)*55)))</f>
        <v>1.3388717823996104</v>
      </c>
      <c r="BK124" s="50">
        <f>IF($C124="PC (13:0/13:0)",('Données brutes POS (Area)'!BJ124/('Données brutes POS (Area)'!BJ$88)*50),IF($C124="PE (12:0/12:0)",('Données brutes POS (Area)'!BJ99/('Données brutes POS (Area)'!BJ$82)*55)))</f>
        <v>5.1532657042009955</v>
      </c>
      <c r="BL124" s="50">
        <f>IF($C124="PC (13:0/13:0)",('Données brutes POS (Area)'!BK124/('Données brutes POS (Area)'!BK$88)*50),IF($C124="PE (12:0/12:0)",('Données brutes POS (Area)'!BK99/('Données brutes POS (Area)'!BK$82)*55)))</f>
        <v>3.4559116632506686</v>
      </c>
      <c r="BM124" s="50">
        <f>IF($C124="PC (13:0/13:0)",('Données brutes POS (Area)'!BL124/('Données brutes POS (Area)'!BL$88)*50),IF($C124="PE (12:0/12:0)",('Données brutes POS (Area)'!BL99/('Données brutes POS (Area)'!BL$82)*55)))</f>
        <v>1.0350473884328659</v>
      </c>
      <c r="BN124" s="50">
        <f>IF($C124="PC (13:0/13:0)",('Données brutes POS (Area)'!BM124/('Données brutes POS (Area)'!BM$88)*50),IF($C124="PE (12:0/12:0)",('Données brutes POS (Area)'!BM99/('Données brutes POS (Area)'!BM$82)*55)))</f>
        <v>4.0651351776490134</v>
      </c>
      <c r="BO124" s="50">
        <f>IF($C124="PC (13:0/13:0)",('Données brutes POS (Area)'!BN124/('Données brutes POS (Area)'!BN$88)*50),IF($C124="PE (12:0/12:0)",('Données brutes POS (Area)'!BN99/('Données brutes POS (Area)'!BN$82)*55)))</f>
        <v>5.2647642561235823</v>
      </c>
      <c r="BP124" s="50">
        <f>IF($C124="PC (13:0/13:0)",('Données brutes POS (Area)'!BO124/('Données brutes POS (Area)'!BO$88)*50),IF($C124="PE (12:0/12:0)",('Données brutes POS (Area)'!BO99/('Données brutes POS (Area)'!BO$82)*55)))</f>
        <v>1.4249571790243289</v>
      </c>
      <c r="BQ124" s="50">
        <f>IF($C124="PC (13:0/13:0)",('Données brutes POS (Area)'!BP124/('Données brutes POS (Area)'!BP$88)*50),IF($C124="PE (12:0/12:0)",('Données brutes POS (Area)'!BP99/('Données brutes POS (Area)'!BP$82)*55)))</f>
        <v>1.0155623634619857</v>
      </c>
    </row>
    <row r="125" spans="1:69" x14ac:dyDescent="0.25">
      <c r="A125" s="9" t="s">
        <v>52</v>
      </c>
      <c r="B125" s="9" t="s">
        <v>209</v>
      </c>
      <c r="C125" s="9" t="s">
        <v>51</v>
      </c>
      <c r="D125" s="47">
        <f>IF($C125="PC (13:0/13:0)",('Données brutes POS (Area)'!C125/('Données brutes POS (Area)'!C$88)*50),IF($C125="PE (12:0/12:0)",('Données brutes POS (Area)'!C100/('Données brutes POS (Area)'!C$82)*55)))</f>
        <v>5.9404957166634675</v>
      </c>
      <c r="E125" s="47">
        <f>IF($C125="PC (13:0/13:0)",('Données brutes POS (Area)'!D125/('Données brutes POS (Area)'!D$88)*50),IF($C125="PE (12:0/12:0)",('Données brutes POS (Area)'!D100/('Données brutes POS (Area)'!D$82)*55)))</f>
        <v>9.0682419440348863</v>
      </c>
      <c r="F125" s="47">
        <f>IF($C125="PC (13:0/13:0)",('Données brutes POS (Area)'!E125/('Données brutes POS (Area)'!E$88)*50),IF($C125="PE (12:0/12:0)",('Données brutes POS (Area)'!E100/('Données brutes POS (Area)'!E$82)*55)))</f>
        <v>4.4292368709559531</v>
      </c>
      <c r="G125" s="47">
        <f>IF($C125="PC (13:0/13:0)",('Données brutes POS (Area)'!F125/('Données brutes POS (Area)'!F$88)*50),IF($C125="PE (12:0/12:0)",('Données brutes POS (Area)'!F100/('Données brutes POS (Area)'!F$82)*55)))</f>
        <v>5.1395379870818996</v>
      </c>
      <c r="H125" s="47">
        <f>IF($C125="PC (13:0/13:0)",('Données brutes POS (Area)'!G125/('Données brutes POS (Area)'!G$88)*50),IF($C125="PE (12:0/12:0)",('Données brutes POS (Area)'!G100/('Données brutes POS (Area)'!G$82)*55)))</f>
        <v>6.6661123260460489</v>
      </c>
      <c r="I125" s="47">
        <f>IF($C125="PC (13:0/13:0)",('Données brutes POS (Area)'!H125/('Données brutes POS (Area)'!H$88)*50),IF($C125="PE (12:0/12:0)",('Données brutes POS (Area)'!H100/('Données brutes POS (Area)'!H$82)*55)))</f>
        <v>9.1835379406624735</v>
      </c>
      <c r="J125" s="47">
        <f>IF($C125="PC (13:0/13:0)",('Données brutes POS (Area)'!I125/('Données brutes POS (Area)'!I$88)*50),IF($C125="PE (12:0/12:0)",('Données brutes POS (Area)'!I100/('Données brutes POS (Area)'!I$82)*55)))</f>
        <v>7.2688518120752388</v>
      </c>
      <c r="K125" s="47">
        <f>IF($C125="PC (13:0/13:0)",('Données brutes POS (Area)'!J125/('Données brutes POS (Area)'!J$88)*50),IF($C125="PE (12:0/12:0)",('Données brutes POS (Area)'!J100/('Données brutes POS (Area)'!J$82)*55)))</f>
        <v>16.738214518024172</v>
      </c>
      <c r="L125" s="47">
        <f>IF($C125="PC (13:0/13:0)",('Données brutes POS (Area)'!K125/('Données brutes POS (Area)'!K$88)*50),IF($C125="PE (12:0/12:0)",('Données brutes POS (Area)'!K100/('Données brutes POS (Area)'!K$82)*55)))</f>
        <v>4.9592284999176153</v>
      </c>
      <c r="M125" s="47">
        <f>IF($C125="PC (13:0/13:0)",('Données brutes POS (Area)'!L125/('Données brutes POS (Area)'!L$88)*50),IF($C125="PE (12:0/12:0)",('Données brutes POS (Area)'!L100/('Données brutes POS (Area)'!L$82)*55)))</f>
        <v>5.0230984242211845</v>
      </c>
      <c r="N125" s="47">
        <f>IF($C125="PC (13:0/13:0)",('Données brutes POS (Area)'!M125/('Données brutes POS (Area)'!M$88)*50),IF($C125="PE (12:0/12:0)",('Données brutes POS (Area)'!M100/('Données brutes POS (Area)'!M$82)*55)))</f>
        <v>5.5118205496314019</v>
      </c>
      <c r="O125" s="47">
        <f>IF($C125="PC (13:0/13:0)",('Données brutes POS (Area)'!N125/('Données brutes POS (Area)'!N$88)*50),IF($C125="PE (12:0/12:0)",('Données brutes POS (Area)'!N100/('Données brutes POS (Area)'!N$82)*55)))</f>
        <v>12.573857250561074</v>
      </c>
      <c r="P125" s="47">
        <f>IF($C125="PC (13:0/13:0)",('Données brutes POS (Area)'!O125/('Données brutes POS (Area)'!O$88)*50),IF($C125="PE (12:0/12:0)",('Données brutes POS (Area)'!O100/('Données brutes POS (Area)'!O$82)*55)))</f>
        <v>7.2680878993132092</v>
      </c>
      <c r="Q125" s="47">
        <f>IF($C125="PC (13:0/13:0)",('Données brutes POS (Area)'!P125/('Données brutes POS (Area)'!P$88)*50),IF($C125="PE (12:0/12:0)",('Données brutes POS (Area)'!P100/('Données brutes POS (Area)'!P$82)*55)))</f>
        <v>4.8970697617787282</v>
      </c>
      <c r="R125" s="47">
        <f>IF($C125="PC (13:0/13:0)",('Données brutes POS (Area)'!Q125/('Données brutes POS (Area)'!Q$88)*50),IF($C125="PE (12:0/12:0)",('Données brutes POS (Area)'!Q100/('Données brutes POS (Area)'!Q$82)*55)))</f>
        <v>5.8761309106189472</v>
      </c>
      <c r="S125" s="47">
        <f>IF($C125="PC (13:0/13:0)",('Données brutes POS (Area)'!R125/('Données brutes POS (Area)'!R$88)*50),IF($C125="PE (12:0/12:0)",('Données brutes POS (Area)'!R100/('Données brutes POS (Area)'!R$82)*55)))</f>
        <v>4.7455555393778166</v>
      </c>
      <c r="T125" s="47">
        <f>IF($C125="PC (13:0/13:0)",('Données brutes POS (Area)'!S125/('Données brutes POS (Area)'!S$88)*50),IF($C125="PE (12:0/12:0)",('Données brutes POS (Area)'!S100/('Données brutes POS (Area)'!S$82)*55)))</f>
        <v>5.1325453487350678</v>
      </c>
      <c r="U125" s="47">
        <f>IF($C125="PC (13:0/13:0)",('Données brutes POS (Area)'!T125/('Données brutes POS (Area)'!T$88)*50),IF($C125="PE (12:0/12:0)",('Données brutes POS (Area)'!T100/('Données brutes POS (Area)'!T$82)*55)))</f>
        <v>6.2501020560272806</v>
      </c>
      <c r="V125" s="47">
        <f>IF($C125="PC (13:0/13:0)",('Données brutes POS (Area)'!U125/('Données brutes POS (Area)'!U$88)*50),IF($C125="PE (12:0/12:0)",('Données brutes POS (Area)'!U100/('Données brutes POS (Area)'!U$82)*55)))</f>
        <v>18.027625936618119</v>
      </c>
      <c r="W125" s="47">
        <f>IF($C125="PC (13:0/13:0)",('Données brutes POS (Area)'!V125/('Données brutes POS (Area)'!V$88)*50),IF($C125="PE (12:0/12:0)",('Données brutes POS (Area)'!V100/('Données brutes POS (Area)'!V$82)*55)))</f>
        <v>9.1686921687664107</v>
      </c>
      <c r="X125" s="47">
        <f>IF($C125="PC (13:0/13:0)",('Données brutes POS (Area)'!W125/('Données brutes POS (Area)'!W$88)*50),IF($C125="PE (12:0/12:0)",('Données brutes POS (Area)'!W100/('Données brutes POS (Area)'!W$82)*55)))</f>
        <v>9.5862262244536431</v>
      </c>
      <c r="Y125" s="47">
        <f>IF($C125="PC (13:0/13:0)",('Données brutes POS (Area)'!X125/('Données brutes POS (Area)'!X$88)*50),IF($C125="PE (12:0/12:0)",('Données brutes POS (Area)'!X100/('Données brutes POS (Area)'!X$82)*55)))</f>
        <v>5.2515124723363575</v>
      </c>
      <c r="Z125" s="47">
        <f>IF($C125="PC (13:0/13:0)",('Données brutes POS (Area)'!Y125/('Données brutes POS (Area)'!Y$88)*50),IF($C125="PE (12:0/12:0)",('Données brutes POS (Area)'!Y100/('Données brutes POS (Area)'!Y$82)*55)))</f>
        <v>7.9698976732700517</v>
      </c>
      <c r="AA125" s="47">
        <f>IF($C125="PC (13:0/13:0)",('Données brutes POS (Area)'!Z125/('Données brutes POS (Area)'!Z$88)*50),IF($C125="PE (12:0/12:0)",('Données brutes POS (Area)'!Z100/('Données brutes POS (Area)'!Z$82)*55)))</f>
        <v>4.9448244528944985</v>
      </c>
      <c r="AB125" s="47">
        <f>IF($C125="PC (13:0/13:0)",('Données brutes POS (Area)'!AA125/('Données brutes POS (Area)'!AA$88)*50),IF($C125="PE (12:0/12:0)",('Données brutes POS (Area)'!AA100/('Données brutes POS (Area)'!AA$82)*55)))</f>
        <v>10.011360719515459</v>
      </c>
      <c r="AC125" s="47">
        <f>IF($C125="PC (13:0/13:0)",('Données brutes POS (Area)'!AB125/('Données brutes POS (Area)'!AB$88)*50),IF($C125="PE (12:0/12:0)",('Données brutes POS (Area)'!AB100/('Données brutes POS (Area)'!AB$82)*55)))</f>
        <v>11.154821960341225</v>
      </c>
      <c r="AD125" s="47">
        <f>IF($C125="PC (13:0/13:0)",('Données brutes POS (Area)'!AC125/('Données brutes POS (Area)'!AC$88)*50),IF($C125="PE (12:0/12:0)",('Données brutes POS (Area)'!AC100/('Données brutes POS (Area)'!AC$82)*55)))</f>
        <v>5.2056373462225469</v>
      </c>
      <c r="AE125" s="47">
        <f>IF($C125="PC (13:0/13:0)",('Données brutes POS (Area)'!AD125/('Données brutes POS (Area)'!AD$88)*50),IF($C125="PE (12:0/12:0)",('Données brutes POS (Area)'!AD100/('Données brutes POS (Area)'!AD$82)*55)))</f>
        <v>12.243824806508831</v>
      </c>
      <c r="AF125" s="47">
        <f>IF($C125="PC (13:0/13:0)",('Données brutes POS (Area)'!AE125/('Données brutes POS (Area)'!AE$88)*50),IF($C125="PE (12:0/12:0)",('Données brutes POS (Area)'!AE100/('Données brutes POS (Area)'!AE$82)*55)))</f>
        <v>15.29888873772663</v>
      </c>
      <c r="AG125" s="47">
        <f>IF($C125="PC (13:0/13:0)",('Données brutes POS (Area)'!AF125/('Données brutes POS (Area)'!AF$88)*50),IF($C125="PE (12:0/12:0)",('Données brutes POS (Area)'!AF100/('Données brutes POS (Area)'!AF$82)*55)))</f>
        <v>9.797681694161513</v>
      </c>
      <c r="AH125" s="47">
        <f>IF($C125="PC (13:0/13:0)",('Données brutes POS (Area)'!AG125/('Données brutes POS (Area)'!AG$88)*50),IF($C125="PE (12:0/12:0)",('Données brutes POS (Area)'!AG100/('Données brutes POS (Area)'!AG$82)*55)))</f>
        <v>5.384604313168853</v>
      </c>
      <c r="AI125" s="47">
        <f>IF($C125="PC (13:0/13:0)",('Données brutes POS (Area)'!AH125/('Données brutes POS (Area)'!AH$88)*50),IF($C125="PE (12:0/12:0)",('Données brutes POS (Area)'!AH100/('Données brutes POS (Area)'!AH$82)*55)))</f>
        <v>20.798427920569441</v>
      </c>
      <c r="AJ125" s="47">
        <f>IF($C125="PC (13:0/13:0)",('Données brutes POS (Area)'!AI125/('Données brutes POS (Area)'!AI$88)*50),IF($C125="PE (12:0/12:0)",('Données brutes POS (Area)'!AI100/('Données brutes POS (Area)'!AI$82)*55)))</f>
        <v>13.183801492575251</v>
      </c>
      <c r="AK125" s="47">
        <f>IF($C125="PC (13:0/13:0)",('Données brutes POS (Area)'!AJ125/('Données brutes POS (Area)'!AJ$88)*50),IF($C125="PE (12:0/12:0)",('Données brutes POS (Area)'!AJ100/('Données brutes POS (Area)'!AJ$82)*55)))</f>
        <v>8.6894371939526334</v>
      </c>
      <c r="AL125" s="47">
        <f>IF($C125="PC (13:0/13:0)",('Données brutes POS (Area)'!AK125/('Données brutes POS (Area)'!AK$88)*50),IF($C125="PE (12:0/12:0)",('Données brutes POS (Area)'!AK100/('Données brutes POS (Area)'!AK$82)*55)))</f>
        <v>4.2188993161531405</v>
      </c>
      <c r="AM125" s="47">
        <f>IF($C125="PC (13:0/13:0)",('Données brutes POS (Area)'!AL125/('Données brutes POS (Area)'!AL$88)*50),IF($C125="PE (12:0/12:0)",('Données brutes POS (Area)'!AL100/('Données brutes POS (Area)'!AL$82)*55)))</f>
        <v>13.412834427706667</v>
      </c>
      <c r="AN125" s="47">
        <f>IF($C125="PC (13:0/13:0)",('Données brutes POS (Area)'!AM125/('Données brutes POS (Area)'!AM$88)*50),IF($C125="PE (12:0/12:0)",('Données brutes POS (Area)'!AM100/('Données brutes POS (Area)'!AM$82)*55)))</f>
        <v>8.391902450460913</v>
      </c>
      <c r="AO125" s="47">
        <f>IF($C125="PC (13:0/13:0)",('Données brutes POS (Area)'!AN125/('Données brutes POS (Area)'!AN$88)*50),IF($C125="PE (12:0/12:0)",('Données brutes POS (Area)'!AN100/('Données brutes POS (Area)'!AN$82)*55)))</f>
        <v>11.67109754526791</v>
      </c>
      <c r="AP125" s="47">
        <f>IF($C125="PC (13:0/13:0)",('Données brutes POS (Area)'!AO125/('Données brutes POS (Area)'!AO$88)*50),IF($C125="PE (12:0/12:0)",('Données brutes POS (Area)'!AO100/('Données brutes POS (Area)'!AO$82)*55)))</f>
        <v>24.602718113769331</v>
      </c>
      <c r="AQ125" s="47">
        <f>IF($C125="PC (13:0/13:0)",('Données brutes POS (Area)'!AP125/('Données brutes POS (Area)'!AP$88)*50),IF($C125="PE (12:0/12:0)",('Données brutes POS (Area)'!AP100/('Données brutes POS (Area)'!AP$82)*55)))</f>
        <v>14.559696517417638</v>
      </c>
      <c r="AR125" s="47">
        <f>IF($C125="PC (13:0/13:0)",('Données brutes POS (Area)'!AQ125/('Données brutes POS (Area)'!AQ$88)*50),IF($C125="PE (12:0/12:0)",('Données brutes POS (Area)'!AQ100/('Données brutes POS (Area)'!AQ$82)*55)))</f>
        <v>17.326873600273679</v>
      </c>
      <c r="AS125" s="47">
        <f>IF($C125="PC (13:0/13:0)",('Données brutes POS (Area)'!AR125/('Données brutes POS (Area)'!AR$88)*50),IF($C125="PE (12:0/12:0)",('Données brutes POS (Area)'!AR100/('Données brutes POS (Area)'!AR$82)*55)))</f>
        <v>16.856112549822175</v>
      </c>
      <c r="AT125" s="47">
        <f>IF($C125="PC (13:0/13:0)",('Données brutes POS (Area)'!AS125/('Données brutes POS (Area)'!AS$88)*50),IF($C125="PE (12:0/12:0)",('Données brutes POS (Area)'!AS100/('Données brutes POS (Area)'!AS$82)*55)))</f>
        <v>13.247206399086872</v>
      </c>
      <c r="AU125" s="47">
        <f>IF($C125="PC (13:0/13:0)",('Données brutes POS (Area)'!AT125/('Données brutes POS (Area)'!AT$88)*50),IF($C125="PE (12:0/12:0)",('Données brutes POS (Area)'!AT100/('Données brutes POS (Area)'!AT$82)*55)))</f>
        <v>11.592424557509799</v>
      </c>
      <c r="AV125" s="47">
        <f>IF($C125="PC (13:0/13:0)",('Données brutes POS (Area)'!AU125/('Données brutes POS (Area)'!AU$88)*50),IF($C125="PE (12:0/12:0)",('Données brutes POS (Area)'!AU100/('Données brutes POS (Area)'!AU$82)*55)))</f>
        <v>22.734200043232665</v>
      </c>
      <c r="AW125" s="47">
        <f>IF($C125="PC (13:0/13:0)",('Données brutes POS (Area)'!AV125/('Données brutes POS (Area)'!AV$88)*50),IF($C125="PE (12:0/12:0)",('Données brutes POS (Area)'!AV100/('Données brutes POS (Area)'!AV$82)*55)))</f>
        <v>17.625082135261522</v>
      </c>
      <c r="AX125" s="47">
        <f>IF($C125="PC (13:0/13:0)",('Données brutes POS (Area)'!AW125/('Données brutes POS (Area)'!AW$88)*50),IF($C125="PE (12:0/12:0)",('Données brutes POS (Area)'!AW100/('Données brutes POS (Area)'!AW$82)*55)))</f>
        <v>3.8015884133569227</v>
      </c>
      <c r="AY125" s="47">
        <f>IF($C125="PC (13:0/13:0)",('Données brutes POS (Area)'!AX125/('Données brutes POS (Area)'!AX$88)*50),IF($C125="PE (12:0/12:0)",('Données brutes POS (Area)'!AX100/('Données brutes POS (Area)'!AX$82)*55)))</f>
        <v>5.3472868821714528</v>
      </c>
      <c r="AZ125" s="47">
        <f>IF($C125="PC (13:0/13:0)",('Données brutes POS (Area)'!AY125/('Données brutes POS (Area)'!AY$88)*50),IF($C125="PE (12:0/12:0)",('Données brutes POS (Area)'!AY100/('Données brutes POS (Area)'!AY$82)*55)))</f>
        <v>22.978162112913548</v>
      </c>
      <c r="BA125" s="47">
        <f>IF($C125="PC (13:0/13:0)",('Données brutes POS (Area)'!AZ125/('Données brutes POS (Area)'!AZ$88)*50),IF($C125="PE (12:0/12:0)",('Données brutes POS (Area)'!AZ100/('Données brutes POS (Area)'!AZ$82)*55)))</f>
        <v>10.732948376079783</v>
      </c>
      <c r="BB125" s="47">
        <f>IF($C125="PC (13:0/13:0)",('Données brutes POS (Area)'!BA125/('Données brutes POS (Area)'!BA$88)*50),IF($C125="PE (12:0/12:0)",('Données brutes POS (Area)'!BA100/('Données brutes POS (Area)'!BA$82)*55)))</f>
        <v>27.973989641494128</v>
      </c>
      <c r="BC125" s="47">
        <f>IF($C125="PC (13:0/13:0)",('Données brutes POS (Area)'!BB125/('Données brutes POS (Area)'!BB$88)*50),IF($C125="PE (12:0/12:0)",('Données brutes POS (Area)'!BB100/('Données brutes POS (Area)'!BB$82)*55)))</f>
        <v>18.639106531671562</v>
      </c>
      <c r="BD125" s="47">
        <f>IF($C125="PC (13:0/13:0)",('Données brutes POS (Area)'!BC125/('Données brutes POS (Area)'!BC$88)*50),IF($C125="PE (12:0/12:0)",('Données brutes POS (Area)'!BC100/('Données brutes POS (Area)'!BC$82)*55)))</f>
        <v>21.186609259053991</v>
      </c>
      <c r="BE125" s="47">
        <f>IF($C125="PC (13:0/13:0)",('Données brutes POS (Area)'!BD125/('Données brutes POS (Area)'!BD$88)*50),IF($C125="PE (12:0/12:0)",('Données brutes POS (Area)'!BD100/('Données brutes POS (Area)'!BD$82)*55)))</f>
        <v>7.8731739961206415</v>
      </c>
      <c r="BF125" s="47">
        <f>IF($C125="PC (13:0/13:0)",('Données brutes POS (Area)'!BE125/('Données brutes POS (Area)'!BE$88)*50),IF($C125="PE (12:0/12:0)",('Données brutes POS (Area)'!BE100/('Données brutes POS (Area)'!BE$82)*55)))</f>
        <v>7.1370711892664138</v>
      </c>
      <c r="BG125" s="47">
        <f>IF($C125="PC (13:0/13:0)",('Données brutes POS (Area)'!BF125/('Données brutes POS (Area)'!BF$88)*50),IF($C125="PE (12:0/12:0)",('Données brutes POS (Area)'!BF100/('Données brutes POS (Area)'!BF$82)*55)))</f>
        <v>5.233528587691807</v>
      </c>
      <c r="BH125" s="47">
        <f>IF($C125="PC (13:0/13:0)",('Données brutes POS (Area)'!BG125/('Données brutes POS (Area)'!BG$88)*50),IF($C125="PE (12:0/12:0)",('Données brutes POS (Area)'!BG100/('Données brutes POS (Area)'!BG$82)*55)))</f>
        <v>11.63307855259742</v>
      </c>
      <c r="BI125" s="47">
        <f>IF($C125="PC (13:0/13:0)",('Données brutes POS (Area)'!BH125/('Données brutes POS (Area)'!BH$88)*50),IF($C125="PE (12:0/12:0)",('Données brutes POS (Area)'!BH100/('Données brutes POS (Area)'!BH$82)*55)))</f>
        <v>9.528911430479873</v>
      </c>
      <c r="BJ125" s="47">
        <f>IF($C125="PC (13:0/13:0)",('Données brutes POS (Area)'!BI125/('Données brutes POS (Area)'!BI$88)*50),IF($C125="PE (12:0/12:0)",('Données brutes POS (Area)'!BI100/('Données brutes POS (Area)'!BI$82)*55)))</f>
        <v>6.399577696117988</v>
      </c>
      <c r="BK125" s="47">
        <f>IF($C125="PC (13:0/13:0)",('Données brutes POS (Area)'!BJ125/('Données brutes POS (Area)'!BJ$88)*50),IF($C125="PE (12:0/12:0)",('Données brutes POS (Area)'!BJ100/('Données brutes POS (Area)'!BJ$82)*55)))</f>
        <v>26.832600938006362</v>
      </c>
      <c r="BL125" s="47">
        <f>IF($C125="PC (13:0/13:0)",('Données brutes POS (Area)'!BK125/('Données brutes POS (Area)'!BK$88)*50),IF($C125="PE (12:0/12:0)",('Données brutes POS (Area)'!BK100/('Données brutes POS (Area)'!BK$82)*55)))</f>
        <v>14.478020291605578</v>
      </c>
      <c r="BM125" s="47">
        <f>IF($C125="PC (13:0/13:0)",('Données brutes POS (Area)'!BL125/('Données brutes POS (Area)'!BL$88)*50),IF($C125="PE (12:0/12:0)",('Données brutes POS (Area)'!BL100/('Données brutes POS (Area)'!BL$82)*55)))</f>
        <v>6.0176194022326355</v>
      </c>
      <c r="BN125" s="47">
        <f>IF($C125="PC (13:0/13:0)",('Données brutes POS (Area)'!BM125/('Données brutes POS (Area)'!BM$88)*50),IF($C125="PE (12:0/12:0)",('Données brutes POS (Area)'!BM100/('Données brutes POS (Area)'!BM$82)*55)))</f>
        <v>22.232457165080071</v>
      </c>
      <c r="BO125" s="47">
        <f>IF($C125="PC (13:0/13:0)",('Données brutes POS (Area)'!BN125/('Données brutes POS (Area)'!BN$88)*50),IF($C125="PE (12:0/12:0)",('Données brutes POS (Area)'!BN100/('Données brutes POS (Area)'!BN$82)*55)))</f>
        <v>25.101184590641108</v>
      </c>
      <c r="BP125" s="47">
        <f>IF($C125="PC (13:0/13:0)",('Données brutes POS (Area)'!BO125/('Données brutes POS (Area)'!BO$88)*50),IF($C125="PE (12:0/12:0)",('Données brutes POS (Area)'!BO100/('Données brutes POS (Area)'!BO$82)*55)))</f>
        <v>6.7158272205891238</v>
      </c>
      <c r="BQ125" s="47">
        <f>IF($C125="PC (13:0/13:0)",('Données brutes POS (Area)'!BP125/('Données brutes POS (Area)'!BP$88)*50),IF($C125="PE (12:0/12:0)",('Données brutes POS (Area)'!BP100/('Données brutes POS (Area)'!BP$82)*55)))</f>
        <v>8.0678137850751064</v>
      </c>
    </row>
    <row r="126" spans="1:69" x14ac:dyDescent="0.25">
      <c r="A126" s="16" t="s">
        <v>52</v>
      </c>
      <c r="B126" s="16" t="s">
        <v>210</v>
      </c>
      <c r="C126" s="16" t="s">
        <v>51</v>
      </c>
      <c r="D126" s="50">
        <f>IF($C126="PC (13:0/13:0)",('Données brutes POS (Area)'!C126/('Données brutes POS (Area)'!C$88)*50),IF($C126="PE (12:0/12:0)",('Données brutes POS (Area)'!C101/('Données brutes POS (Area)'!C$82)*55)))</f>
        <v>6.5429648362584389</v>
      </c>
      <c r="E126" s="50">
        <f>IF($C126="PC (13:0/13:0)",('Données brutes POS (Area)'!D126/('Données brutes POS (Area)'!D$88)*50),IF($C126="PE (12:0/12:0)",('Données brutes POS (Area)'!D101/('Données brutes POS (Area)'!D$82)*55)))</f>
        <v>7.7699190242375868</v>
      </c>
      <c r="F126" s="50">
        <f>IF($C126="PC (13:0/13:0)",('Données brutes POS (Area)'!E126/('Données brutes POS (Area)'!E$88)*50),IF($C126="PE (12:0/12:0)",('Données brutes POS (Area)'!E101/('Données brutes POS (Area)'!E$82)*55)))</f>
        <v>4.7559515466798512</v>
      </c>
      <c r="G126" s="50">
        <f>IF($C126="PC (13:0/13:0)",('Données brutes POS (Area)'!F126/('Données brutes POS (Area)'!F$88)*50),IF($C126="PE (12:0/12:0)",('Données brutes POS (Area)'!F101/('Données brutes POS (Area)'!F$82)*55)))</f>
        <v>4.6026715798082778</v>
      </c>
      <c r="H126" s="50">
        <f>IF($C126="PC (13:0/13:0)",('Données brutes POS (Area)'!G126/('Données brutes POS (Area)'!G$88)*50),IF($C126="PE (12:0/12:0)",('Données brutes POS (Area)'!G101/('Données brutes POS (Area)'!G$82)*55)))</f>
        <v>6.3223243694828843</v>
      </c>
      <c r="I126" s="50">
        <f>IF($C126="PC (13:0/13:0)",('Données brutes POS (Area)'!H126/('Données brutes POS (Area)'!H$88)*50),IF($C126="PE (12:0/12:0)",('Données brutes POS (Area)'!H101/('Données brutes POS (Area)'!H$82)*55)))</f>
        <v>7.0488020742421709</v>
      </c>
      <c r="J126" s="50">
        <f>IF($C126="PC (13:0/13:0)",('Données brutes POS (Area)'!I126/('Données brutes POS (Area)'!I$88)*50),IF($C126="PE (12:0/12:0)",('Données brutes POS (Area)'!I101/('Données brutes POS (Area)'!I$82)*55)))</f>
        <v>7.4675827815502913</v>
      </c>
      <c r="K126" s="50">
        <f>IF($C126="PC (13:0/13:0)",('Données brutes POS (Area)'!J126/('Données brutes POS (Area)'!J$88)*50),IF($C126="PE (12:0/12:0)",('Données brutes POS (Area)'!J101/('Données brutes POS (Area)'!J$82)*55)))</f>
        <v>9.3814203355631722</v>
      </c>
      <c r="L126" s="50">
        <f>IF($C126="PC (13:0/13:0)",('Données brutes POS (Area)'!K126/('Données brutes POS (Area)'!K$88)*50),IF($C126="PE (12:0/12:0)",('Données brutes POS (Area)'!K101/('Données brutes POS (Area)'!K$82)*55)))</f>
        <v>4.8128067211970009</v>
      </c>
      <c r="M126" s="50">
        <f>IF($C126="PC (13:0/13:0)",('Données brutes POS (Area)'!L126/('Données brutes POS (Area)'!L$88)*50),IF($C126="PE (12:0/12:0)",('Données brutes POS (Area)'!L101/('Données brutes POS (Area)'!L$82)*55)))</f>
        <v>5.60184324764941</v>
      </c>
      <c r="N126" s="50">
        <f>IF($C126="PC (13:0/13:0)",('Données brutes POS (Area)'!M126/('Données brutes POS (Area)'!M$88)*50),IF($C126="PE (12:0/12:0)",('Données brutes POS (Area)'!M101/('Données brutes POS (Area)'!M$82)*55)))</f>
        <v>7.2395832037964345</v>
      </c>
      <c r="O126" s="50">
        <f>IF($C126="PC (13:0/13:0)",('Données brutes POS (Area)'!N126/('Données brutes POS (Area)'!N$88)*50),IF($C126="PE (12:0/12:0)",('Données brutes POS (Area)'!N101/('Données brutes POS (Area)'!N$82)*55)))</f>
        <v>10.567284822365586</v>
      </c>
      <c r="P126" s="50">
        <f>IF($C126="PC (13:0/13:0)",('Données brutes POS (Area)'!O126/('Données brutes POS (Area)'!O$88)*50),IF($C126="PE (12:0/12:0)",('Données brutes POS (Area)'!O101/('Données brutes POS (Area)'!O$82)*55)))</f>
        <v>5.7324880656227357</v>
      </c>
      <c r="Q126" s="50">
        <f>IF($C126="PC (13:0/13:0)",('Données brutes POS (Area)'!P126/('Données brutes POS (Area)'!P$88)*50),IF($C126="PE (12:0/12:0)",('Données brutes POS (Area)'!P101/('Données brutes POS (Area)'!P$82)*55)))</f>
        <v>3.0886807664589346</v>
      </c>
      <c r="R126" s="50">
        <f>IF($C126="PC (13:0/13:0)",('Données brutes POS (Area)'!Q126/('Données brutes POS (Area)'!Q$88)*50),IF($C126="PE (12:0/12:0)",('Données brutes POS (Area)'!Q101/('Données brutes POS (Area)'!Q$82)*55)))</f>
        <v>5.6499697973609271</v>
      </c>
      <c r="S126" s="50">
        <f>IF($C126="PC (13:0/13:0)",('Données brutes POS (Area)'!R126/('Données brutes POS (Area)'!R$88)*50),IF($C126="PE (12:0/12:0)",('Données brutes POS (Area)'!R101/('Données brutes POS (Area)'!R$82)*55)))</f>
        <v>4.1363283233655954</v>
      </c>
      <c r="T126" s="50">
        <f>IF($C126="PC (13:0/13:0)",('Données brutes POS (Area)'!S126/('Données brutes POS (Area)'!S$88)*50),IF($C126="PE (12:0/12:0)",('Données brutes POS (Area)'!S101/('Données brutes POS (Area)'!S$82)*55)))</f>
        <v>3.9780765959129756</v>
      </c>
      <c r="U126" s="50">
        <f>IF($C126="PC (13:0/13:0)",('Données brutes POS (Area)'!T126/('Données brutes POS (Area)'!T$88)*50),IF($C126="PE (12:0/12:0)",('Données brutes POS (Area)'!T101/('Données brutes POS (Area)'!T$82)*55)))</f>
        <v>4.4397298690933518</v>
      </c>
      <c r="V126" s="50">
        <f>IF($C126="PC (13:0/13:0)",('Données brutes POS (Area)'!U126/('Données brutes POS (Area)'!U$88)*50),IF($C126="PE (12:0/12:0)",('Données brutes POS (Area)'!U101/('Données brutes POS (Area)'!U$82)*55)))</f>
        <v>15.960373818302392</v>
      </c>
      <c r="W126" s="50">
        <f>IF($C126="PC (13:0/13:0)",('Données brutes POS (Area)'!V126/('Données brutes POS (Area)'!V$88)*50),IF($C126="PE (12:0/12:0)",('Données brutes POS (Area)'!V101/('Données brutes POS (Area)'!V$82)*55)))</f>
        <v>7.7804772948239549</v>
      </c>
      <c r="X126" s="50">
        <f>IF($C126="PC (13:0/13:0)",('Données brutes POS (Area)'!W126/('Données brutes POS (Area)'!W$88)*50),IF($C126="PE (12:0/12:0)",('Données brutes POS (Area)'!W101/('Données brutes POS (Area)'!W$82)*55)))</f>
        <v>6.134743896365503</v>
      </c>
      <c r="Y126" s="50">
        <f>IF($C126="PC (13:0/13:0)",('Données brutes POS (Area)'!X126/('Données brutes POS (Area)'!X$88)*50),IF($C126="PE (12:0/12:0)",('Données brutes POS (Area)'!X101/('Données brutes POS (Area)'!X$82)*55)))</f>
        <v>5.8146583640691905</v>
      </c>
      <c r="Z126" s="50">
        <f>IF($C126="PC (13:0/13:0)",('Données brutes POS (Area)'!Y126/('Données brutes POS (Area)'!Y$88)*50),IF($C126="PE (12:0/12:0)",('Données brutes POS (Area)'!Y101/('Données brutes POS (Area)'!Y$82)*55)))</f>
        <v>4.1587674380307629</v>
      </c>
      <c r="AA126" s="50">
        <f>IF($C126="PC (13:0/13:0)",('Données brutes POS (Area)'!Z126/('Données brutes POS (Area)'!Z$88)*50),IF($C126="PE (12:0/12:0)",('Données brutes POS (Area)'!Z101/('Données brutes POS (Area)'!Z$82)*55)))</f>
        <v>4.9009265532482624</v>
      </c>
      <c r="AB126" s="50">
        <f>IF($C126="PC (13:0/13:0)",('Données brutes POS (Area)'!AA126/('Données brutes POS (Area)'!AA$88)*50),IF($C126="PE (12:0/12:0)",('Données brutes POS (Area)'!AA101/('Données brutes POS (Area)'!AA$82)*55)))</f>
        <v>2.8766642008756853</v>
      </c>
      <c r="AC126" s="50">
        <f>IF($C126="PC (13:0/13:0)",('Données brutes POS (Area)'!AB126/('Données brutes POS (Area)'!AB$88)*50),IF($C126="PE (12:0/12:0)",('Données brutes POS (Area)'!AB101/('Données brutes POS (Area)'!AB$82)*55)))</f>
        <v>7.8792540080865683</v>
      </c>
      <c r="AD126" s="50">
        <f>IF($C126="PC (13:0/13:0)",('Données brutes POS (Area)'!AC126/('Données brutes POS (Area)'!AC$88)*50),IF($C126="PE (12:0/12:0)",('Données brutes POS (Area)'!AC101/('Données brutes POS (Area)'!AC$82)*55)))</f>
        <v>5.0284071674862973</v>
      </c>
      <c r="AE126" s="50">
        <f>IF($C126="PC (13:0/13:0)",('Données brutes POS (Area)'!AD126/('Données brutes POS (Area)'!AD$88)*50),IF($C126="PE (12:0/12:0)",('Données brutes POS (Area)'!AD101/('Données brutes POS (Area)'!AD$82)*55)))</f>
        <v>14.922695024530833</v>
      </c>
      <c r="AF126" s="50">
        <f>IF($C126="PC (13:0/13:0)",('Données brutes POS (Area)'!AE126/('Données brutes POS (Area)'!AE$88)*50),IF($C126="PE (12:0/12:0)",('Données brutes POS (Area)'!AE101/('Données brutes POS (Area)'!AE$82)*55)))</f>
        <v>13.364808460263635</v>
      </c>
      <c r="AG126" s="50">
        <f>IF($C126="PC (13:0/13:0)",('Données brutes POS (Area)'!AF126/('Données brutes POS (Area)'!AF$88)*50),IF($C126="PE (12:0/12:0)",('Données brutes POS (Area)'!AF101/('Données brutes POS (Area)'!AF$82)*55)))</f>
        <v>9.3242474439017755</v>
      </c>
      <c r="AH126" s="50">
        <f>IF($C126="PC (13:0/13:0)",('Données brutes POS (Area)'!AG126/('Données brutes POS (Area)'!AG$88)*50),IF($C126="PE (12:0/12:0)",('Données brutes POS (Area)'!AG101/('Données brutes POS (Area)'!AG$82)*55)))</f>
        <v>4.6742687080358145</v>
      </c>
      <c r="AI126" s="50">
        <f>IF($C126="PC (13:0/13:0)",('Données brutes POS (Area)'!AH126/('Données brutes POS (Area)'!AH$88)*50),IF($C126="PE (12:0/12:0)",('Données brutes POS (Area)'!AH101/('Données brutes POS (Area)'!AH$82)*55)))</f>
        <v>9.5184199289371509</v>
      </c>
      <c r="AJ126" s="50">
        <f>IF($C126="PC (13:0/13:0)",('Données brutes POS (Area)'!AI126/('Données brutes POS (Area)'!AI$88)*50),IF($C126="PE (12:0/12:0)",('Données brutes POS (Area)'!AI101/('Données brutes POS (Area)'!AI$82)*55)))</f>
        <v>12.779107751329516</v>
      </c>
      <c r="AK126" s="50">
        <f>IF($C126="PC (13:0/13:0)",('Données brutes POS (Area)'!AJ126/('Données brutes POS (Area)'!AJ$88)*50),IF($C126="PE (12:0/12:0)",('Données brutes POS (Area)'!AJ101/('Données brutes POS (Area)'!AJ$82)*55)))</f>
        <v>6.2283352238548249</v>
      </c>
      <c r="AL126" s="50">
        <f>IF($C126="PC (13:0/13:0)",('Données brutes POS (Area)'!AK126/('Données brutes POS (Area)'!AK$88)*50),IF($C126="PE (12:0/12:0)",('Données brutes POS (Area)'!AK101/('Données brutes POS (Area)'!AK$82)*55)))</f>
        <v>5.429651263534403</v>
      </c>
      <c r="AM126" s="50">
        <f>IF($C126="PC (13:0/13:0)",('Données brutes POS (Area)'!AL126/('Données brutes POS (Area)'!AL$88)*50),IF($C126="PE (12:0/12:0)",('Données brutes POS (Area)'!AL101/('Données brutes POS (Area)'!AL$82)*55)))</f>
        <v>9.6650768258626361</v>
      </c>
      <c r="AN126" s="50">
        <f>IF($C126="PC (13:0/13:0)",('Données brutes POS (Area)'!AM126/('Données brutes POS (Area)'!AM$88)*50),IF($C126="PE (12:0/12:0)",('Données brutes POS (Area)'!AM101/('Données brutes POS (Area)'!AM$82)*55)))</f>
        <v>5.7701555346640054</v>
      </c>
      <c r="AO126" s="50">
        <f>IF($C126="PC (13:0/13:0)",('Données brutes POS (Area)'!AN126/('Données brutes POS (Area)'!AN$88)*50),IF($C126="PE (12:0/12:0)",('Données brutes POS (Area)'!AN101/('Données brutes POS (Area)'!AN$82)*55)))</f>
        <v>6.356904515762098</v>
      </c>
      <c r="AP126" s="50">
        <f>IF($C126="PC (13:0/13:0)",('Données brutes POS (Area)'!AO126/('Données brutes POS (Area)'!AO$88)*50),IF($C126="PE (12:0/12:0)",('Données brutes POS (Area)'!AO101/('Données brutes POS (Area)'!AO$82)*55)))</f>
        <v>21.747252000393587</v>
      </c>
      <c r="AQ126" s="50">
        <f>IF($C126="PC (13:0/13:0)",('Données brutes POS (Area)'!AP126/('Données brutes POS (Area)'!AP$88)*50),IF($C126="PE (12:0/12:0)",('Données brutes POS (Area)'!AP101/('Données brutes POS (Area)'!AP$82)*55)))</f>
        <v>20.093567655239191</v>
      </c>
      <c r="AR126" s="50">
        <f>IF($C126="PC (13:0/13:0)",('Données brutes POS (Area)'!AQ126/('Données brutes POS (Area)'!AQ$88)*50),IF($C126="PE (12:0/12:0)",('Données brutes POS (Area)'!AQ101/('Données brutes POS (Area)'!AQ$82)*55)))</f>
        <v>9.1736606942334085</v>
      </c>
      <c r="AS126" s="50">
        <f>IF($C126="PC (13:0/13:0)",('Données brutes POS (Area)'!AR126/('Données brutes POS (Area)'!AR$88)*50),IF($C126="PE (12:0/12:0)",('Données brutes POS (Area)'!AR101/('Données brutes POS (Area)'!AR$82)*55)))</f>
        <v>12.7014587812138</v>
      </c>
      <c r="AT126" s="50">
        <f>IF($C126="PC (13:0/13:0)",('Données brutes POS (Area)'!AS126/('Données brutes POS (Area)'!AS$88)*50),IF($C126="PE (12:0/12:0)",('Données brutes POS (Area)'!AS101/('Données brutes POS (Area)'!AS$82)*55)))</f>
        <v>11.561894467432275</v>
      </c>
      <c r="AU126" s="50">
        <f>IF($C126="PC (13:0/13:0)",('Données brutes POS (Area)'!AT126/('Données brutes POS (Area)'!AT$88)*50),IF($C126="PE (12:0/12:0)",('Données brutes POS (Area)'!AT101/('Données brutes POS (Area)'!AT$82)*55)))</f>
        <v>10.28752394064484</v>
      </c>
      <c r="AV126" s="50">
        <f>IF($C126="PC (13:0/13:0)",('Données brutes POS (Area)'!AU126/('Données brutes POS (Area)'!AU$88)*50),IF($C126="PE (12:0/12:0)",('Données brutes POS (Area)'!AU101/('Données brutes POS (Area)'!AU$82)*55)))</f>
        <v>12.175365342828176</v>
      </c>
      <c r="AW126" s="50">
        <f>IF($C126="PC (13:0/13:0)",('Données brutes POS (Area)'!AV126/('Données brutes POS (Area)'!AV$88)*50),IF($C126="PE (12:0/12:0)",('Données brutes POS (Area)'!AV101/('Données brutes POS (Area)'!AV$82)*55)))</f>
        <v>16.111313430557637</v>
      </c>
      <c r="AX126" s="50">
        <f>IF($C126="PC (13:0/13:0)",('Données brutes POS (Area)'!AW126/('Données brutes POS (Area)'!AW$88)*50),IF($C126="PE (12:0/12:0)",('Données brutes POS (Area)'!AW101/('Données brutes POS (Area)'!AW$82)*55)))</f>
        <v>4.678387528437173</v>
      </c>
      <c r="AY126" s="50">
        <f>IF($C126="PC (13:0/13:0)",('Données brutes POS (Area)'!AX126/('Données brutes POS (Area)'!AX$88)*50),IF($C126="PE (12:0/12:0)",('Données brutes POS (Area)'!AX101/('Données brutes POS (Area)'!AX$82)*55)))</f>
        <v>7.491764642134088</v>
      </c>
      <c r="AZ126" s="50">
        <f>IF($C126="PC (13:0/13:0)",('Données brutes POS (Area)'!AY126/('Données brutes POS (Area)'!AY$88)*50),IF($C126="PE (12:0/12:0)",('Données brutes POS (Area)'!AY101/('Données brutes POS (Area)'!AY$82)*55)))</f>
        <v>12.47898545258867</v>
      </c>
      <c r="BA126" s="50">
        <f>IF($C126="PC (13:0/13:0)",('Données brutes POS (Area)'!AZ126/('Données brutes POS (Area)'!AZ$88)*50),IF($C126="PE (12:0/12:0)",('Données brutes POS (Area)'!AZ101/('Données brutes POS (Area)'!AZ$82)*55)))</f>
        <v>5.8601729032786212</v>
      </c>
      <c r="BB126" s="50">
        <f>IF($C126="PC (13:0/13:0)",('Données brutes POS (Area)'!BA126/('Données brutes POS (Area)'!BA$88)*50),IF($C126="PE (12:0/12:0)",('Données brutes POS (Area)'!BA101/('Données brutes POS (Area)'!BA$82)*55)))</f>
        <v>14.025315875286545</v>
      </c>
      <c r="BC126" s="50">
        <f>IF($C126="PC (13:0/13:0)",('Données brutes POS (Area)'!BB126/('Données brutes POS (Area)'!BB$88)*50),IF($C126="PE (12:0/12:0)",('Données brutes POS (Area)'!BB101/('Données brutes POS (Area)'!BB$82)*55)))</f>
        <v>13.144400365993148</v>
      </c>
      <c r="BD126" s="50">
        <f>IF($C126="PC (13:0/13:0)",('Données brutes POS (Area)'!BC126/('Données brutes POS (Area)'!BC$88)*50),IF($C126="PE (12:0/12:0)",('Données brutes POS (Area)'!BC101/('Données brutes POS (Area)'!BC$82)*55)))</f>
        <v>12.373700838552143</v>
      </c>
      <c r="BE126" s="50">
        <f>IF($C126="PC (13:0/13:0)",('Données brutes POS (Area)'!BD126/('Données brutes POS (Area)'!BD$88)*50),IF($C126="PE (12:0/12:0)",('Données brutes POS (Area)'!BD101/('Données brutes POS (Area)'!BD$82)*55)))</f>
        <v>7.7122101807277303</v>
      </c>
      <c r="BF126" s="50">
        <f>IF($C126="PC (13:0/13:0)",('Données brutes POS (Area)'!BE126/('Données brutes POS (Area)'!BE$88)*50),IF($C126="PE (12:0/12:0)",('Données brutes POS (Area)'!BE101/('Données brutes POS (Area)'!BE$82)*55)))</f>
        <v>6.8318410085768315</v>
      </c>
      <c r="BG126" s="50">
        <f>IF($C126="PC (13:0/13:0)",('Données brutes POS (Area)'!BF126/('Données brutes POS (Area)'!BF$88)*50),IF($C126="PE (12:0/12:0)",('Données brutes POS (Area)'!BF101/('Données brutes POS (Area)'!BF$82)*55)))</f>
        <v>3.3958025773896789</v>
      </c>
      <c r="BH126" s="50">
        <f>IF($C126="PC (13:0/13:0)",('Données brutes POS (Area)'!BG126/('Données brutes POS (Area)'!BG$88)*50),IF($C126="PE (12:0/12:0)",('Données brutes POS (Area)'!BG101/('Données brutes POS (Area)'!BG$82)*55)))</f>
        <v>11.824622547788305</v>
      </c>
      <c r="BI126" s="50">
        <f>IF($C126="PC (13:0/13:0)",('Données brutes POS (Area)'!BH126/('Données brutes POS (Area)'!BH$88)*50),IF($C126="PE (12:0/12:0)",('Données brutes POS (Area)'!BH101/('Données brutes POS (Area)'!BH$82)*55)))</f>
        <v>7.0645788388165096</v>
      </c>
      <c r="BJ126" s="50">
        <f>IF($C126="PC (13:0/13:0)",('Données brutes POS (Area)'!BI126/('Données brutes POS (Area)'!BI$88)*50),IF($C126="PE (12:0/12:0)",('Données brutes POS (Area)'!BI101/('Données brutes POS (Area)'!BI$82)*55)))</f>
        <v>7.5874751512363767</v>
      </c>
      <c r="BK126" s="50">
        <f>IF($C126="PC (13:0/13:0)",('Données brutes POS (Area)'!BJ126/('Données brutes POS (Area)'!BJ$88)*50),IF($C126="PE (12:0/12:0)",('Données brutes POS (Area)'!BJ101/('Données brutes POS (Area)'!BJ$82)*55)))</f>
        <v>24.766617556083599</v>
      </c>
      <c r="BL126" s="50">
        <f>IF($C126="PC (13:0/13:0)",('Données brutes POS (Area)'!BK126/('Données brutes POS (Area)'!BK$88)*50),IF($C126="PE (12:0/12:0)",('Données brutes POS (Area)'!BK101/('Données brutes POS (Area)'!BK$82)*55)))</f>
        <v>8.5070101225452266</v>
      </c>
      <c r="BM126" s="50">
        <f>IF($C126="PC (13:0/13:0)",('Données brutes POS (Area)'!BL126/('Données brutes POS (Area)'!BL$88)*50),IF($C126="PE (12:0/12:0)",('Données brutes POS (Area)'!BL101/('Données brutes POS (Area)'!BL$82)*55)))</f>
        <v>13.336829387865389</v>
      </c>
      <c r="BN126" s="50">
        <f>IF($C126="PC (13:0/13:0)",('Données brutes POS (Area)'!BM126/('Données brutes POS (Area)'!BM$88)*50),IF($C126="PE (12:0/12:0)",('Données brutes POS (Area)'!BM101/('Données brutes POS (Area)'!BM$82)*55)))</f>
        <v>15.155233073401646</v>
      </c>
      <c r="BO126" s="50">
        <f>IF($C126="PC (13:0/13:0)",('Données brutes POS (Area)'!BN126/('Données brutes POS (Area)'!BN$88)*50),IF($C126="PE (12:0/12:0)",('Données brutes POS (Area)'!BN101/('Données brutes POS (Area)'!BN$82)*55)))</f>
        <v>20.076161313737042</v>
      </c>
      <c r="BP126" s="50">
        <f>IF($C126="PC (13:0/13:0)",('Données brutes POS (Area)'!BO126/('Données brutes POS (Area)'!BO$88)*50),IF($C126="PE (12:0/12:0)",('Données brutes POS (Area)'!BO101/('Données brutes POS (Area)'!BO$82)*55)))</f>
        <v>4.0944561928146097</v>
      </c>
      <c r="BQ126" s="50">
        <f>IF($C126="PC (13:0/13:0)",('Données brutes POS (Area)'!BP126/('Données brutes POS (Area)'!BP$88)*50),IF($C126="PE (12:0/12:0)",('Données brutes POS (Area)'!BP101/('Données brutes POS (Area)'!BP$82)*55)))</f>
        <v>7.7169023315895089</v>
      </c>
    </row>
    <row r="127" spans="1:69" x14ac:dyDescent="0.25">
      <c r="A127" s="9" t="s">
        <v>52</v>
      </c>
      <c r="B127" s="9" t="s">
        <v>211</v>
      </c>
      <c r="C127" s="9" t="s">
        <v>51</v>
      </c>
      <c r="D127" s="47">
        <f>IF($C127="PC (13:0/13:0)",('Données brutes POS (Area)'!C127/('Données brutes POS (Area)'!C$88)*50),IF($C127="PE (12:0/12:0)",('Données brutes POS (Area)'!C102/('Données brutes POS (Area)'!C$82)*55)))</f>
        <v>0.20739967505773305</v>
      </c>
      <c r="E127" s="47">
        <f>IF($C127="PC (13:0/13:0)",('Données brutes POS (Area)'!D127/('Données brutes POS (Area)'!D$88)*50),IF($C127="PE (12:0/12:0)",('Données brutes POS (Area)'!D102/('Données brutes POS (Area)'!D$82)*55)))</f>
        <v>0.24051428926403967</v>
      </c>
      <c r="F127" s="47">
        <f>IF($C127="PC (13:0/13:0)",('Données brutes POS (Area)'!E127/('Données brutes POS (Area)'!E$88)*50),IF($C127="PE (12:0/12:0)",('Données brutes POS (Area)'!E102/('Données brutes POS (Area)'!E$82)*55)))</f>
        <v>0.24291106859562761</v>
      </c>
      <c r="G127" s="47">
        <f>IF($C127="PC (13:0/13:0)",('Données brutes POS (Area)'!F127/('Données brutes POS (Area)'!F$88)*50),IF($C127="PE (12:0/12:0)",('Données brutes POS (Area)'!F102/('Données brutes POS (Area)'!F$82)*55)))</f>
        <v>0.26541612344011417</v>
      </c>
      <c r="H127" s="47">
        <f>IF($C127="PC (13:0/13:0)",('Données brutes POS (Area)'!G127/('Données brutes POS (Area)'!G$88)*50),IF($C127="PE (12:0/12:0)",('Données brutes POS (Area)'!G102/('Données brutes POS (Area)'!G$82)*55)))</f>
        <v>0.22372229571566357</v>
      </c>
      <c r="I127" s="47">
        <f>IF($C127="PC (13:0/13:0)",('Données brutes POS (Area)'!H127/('Données brutes POS (Area)'!H$88)*50),IF($C127="PE (12:0/12:0)",('Données brutes POS (Area)'!H102/('Données brutes POS (Area)'!H$82)*55)))</f>
        <v>0.41184393759115107</v>
      </c>
      <c r="J127" s="47">
        <f>IF($C127="PC (13:0/13:0)",('Données brutes POS (Area)'!I127/('Données brutes POS (Area)'!I$88)*50),IF($C127="PE (12:0/12:0)",('Données brutes POS (Area)'!I102/('Données brutes POS (Area)'!I$82)*55)))</f>
        <v>0.24921106065432211</v>
      </c>
      <c r="K127" s="47">
        <f>IF($C127="PC (13:0/13:0)",('Données brutes POS (Area)'!J127/('Données brutes POS (Area)'!J$88)*50),IF($C127="PE (12:0/12:0)",('Données brutes POS (Area)'!J102/('Données brutes POS (Area)'!J$82)*55)))</f>
        <v>0.46137961527094934</v>
      </c>
      <c r="L127" s="47" t="s">
        <v>326</v>
      </c>
      <c r="M127" s="47">
        <f>IF($C127="PC (13:0/13:0)",('Données brutes POS (Area)'!L127/('Données brutes POS (Area)'!L$88)*50),IF($C127="PE (12:0/12:0)",('Données brutes POS (Area)'!L102/('Données brutes POS (Area)'!L$82)*55)))</f>
        <v>0.19732492988732844</v>
      </c>
      <c r="N127" s="47">
        <f>IF($C127="PC (13:0/13:0)",('Données brutes POS (Area)'!M127/('Données brutes POS (Area)'!M$88)*50),IF($C127="PE (12:0/12:0)",('Données brutes POS (Area)'!M102/('Données brutes POS (Area)'!M$82)*55)))</f>
        <v>0.27733082120700409</v>
      </c>
      <c r="O127" s="47">
        <f>IF($C127="PC (13:0/13:0)",('Données brutes POS (Area)'!N127/('Données brutes POS (Area)'!N$88)*50),IF($C127="PE (12:0/12:0)",('Données brutes POS (Area)'!N102/('Données brutes POS (Area)'!N$82)*55)))</f>
        <v>0.49630584962496632</v>
      </c>
      <c r="P127" s="47">
        <f>IF($C127="PC (13:0/13:0)",('Données brutes POS (Area)'!O127/('Données brutes POS (Area)'!O$88)*50),IF($C127="PE (12:0/12:0)",('Données brutes POS (Area)'!O102/('Données brutes POS (Area)'!O$82)*55)))</f>
        <v>0.3892021175263265</v>
      </c>
      <c r="Q127" s="47" t="s">
        <v>326</v>
      </c>
      <c r="R127" s="43" t="s">
        <v>326</v>
      </c>
      <c r="S127" s="43" t="s">
        <v>326</v>
      </c>
      <c r="T127" s="47">
        <f>IF($C127="PC (13:0/13:0)",('Données brutes POS (Area)'!S127/('Données brutes POS (Area)'!S$88)*50),IF($C127="PE (12:0/12:0)",('Données brutes POS (Area)'!S102/('Données brutes POS (Area)'!S$82)*55)))</f>
        <v>0.16798661062109554</v>
      </c>
      <c r="U127" s="47">
        <f>IF($C127="PC (13:0/13:0)",('Données brutes POS (Area)'!T127/('Données brutes POS (Area)'!T$88)*50),IF($C127="PE (12:0/12:0)",('Données brutes POS (Area)'!T102/('Données brutes POS (Area)'!T$82)*55)))</f>
        <v>0.22040760927883304</v>
      </c>
      <c r="V127" s="47">
        <f>IF($C127="PC (13:0/13:0)",('Données brutes POS (Area)'!U127/('Données brutes POS (Area)'!U$88)*50),IF($C127="PE (12:0/12:0)",('Données brutes POS (Area)'!U102/('Données brutes POS (Area)'!U$82)*55)))</f>
        <v>0.41087057280122252</v>
      </c>
      <c r="W127" s="47">
        <f>IF($C127="PC (13:0/13:0)",('Données brutes POS (Area)'!V127/('Données brutes POS (Area)'!V$88)*50),IF($C127="PE (12:0/12:0)",('Données brutes POS (Area)'!V102/('Données brutes POS (Area)'!V$82)*55)))</f>
        <v>0.26041452284842609</v>
      </c>
      <c r="X127" s="47">
        <f>IF($C127="PC (13:0/13:0)",('Données brutes POS (Area)'!W127/('Données brutes POS (Area)'!W$88)*50),IF($C127="PE (12:0/12:0)",('Données brutes POS (Area)'!W102/('Données brutes POS (Area)'!W$82)*55)))</f>
        <v>0.38451005216959494</v>
      </c>
      <c r="Y127" s="43" t="s">
        <v>326</v>
      </c>
      <c r="Z127" s="43" t="s">
        <v>326</v>
      </c>
      <c r="AA127" s="47">
        <f>IF($C127="PC (13:0/13:0)",('Données brutes POS (Area)'!Z127/('Données brutes POS (Area)'!Z$88)*50),IF($C127="PE (12:0/12:0)",('Données brutes POS (Area)'!Z102/('Données brutes POS (Area)'!Z$82)*55)))</f>
        <v>0.19527433712202702</v>
      </c>
      <c r="AB127" s="47">
        <f>IF($C127="PC (13:0/13:0)",('Données brutes POS (Area)'!AA127/('Données brutes POS (Area)'!AA$88)*50),IF($C127="PE (12:0/12:0)",('Données brutes POS (Area)'!AA102/('Données brutes POS (Area)'!AA$82)*55)))</f>
        <v>0.26112230925452068</v>
      </c>
      <c r="AC127" s="43" t="s">
        <v>326</v>
      </c>
      <c r="AD127" s="43" t="s">
        <v>326</v>
      </c>
      <c r="AE127" s="47">
        <f>IF($C127="PC (13:0/13:0)",('Données brutes POS (Area)'!AD127/('Données brutes POS (Area)'!AD$88)*50),IF($C127="PE (12:0/12:0)",('Données brutes POS (Area)'!AD102/('Données brutes POS (Area)'!AD$82)*55)))</f>
        <v>0.40657530507466022</v>
      </c>
      <c r="AF127" s="47">
        <f>IF($C127="PC (13:0/13:0)",('Données brutes POS (Area)'!AE127/('Données brutes POS (Area)'!AE$88)*50),IF($C127="PE (12:0/12:0)",('Données brutes POS (Area)'!AE102/('Données brutes POS (Area)'!AE$82)*55)))</f>
        <v>0.76793001928495175</v>
      </c>
      <c r="AG127" s="47">
        <f>IF($C127="PC (13:0/13:0)",('Données brutes POS (Area)'!AF127/('Données brutes POS (Area)'!AF$88)*50),IF($C127="PE (12:0/12:0)",('Données brutes POS (Area)'!AF102/('Données brutes POS (Area)'!AF$82)*55)))</f>
        <v>0.24912388701706012</v>
      </c>
      <c r="AH127" s="43" t="s">
        <v>326</v>
      </c>
      <c r="AI127" s="47">
        <f>IF($C127="PC (13:0/13:0)",('Données brutes POS (Area)'!AH127/('Données brutes POS (Area)'!AH$88)*50),IF($C127="PE (12:0/12:0)",('Données brutes POS (Area)'!AH102/('Données brutes POS (Area)'!AH$82)*55)))</f>
        <v>0.53062440503472841</v>
      </c>
      <c r="AJ127" s="47">
        <f>IF($C127="PC (13:0/13:0)",('Données brutes POS (Area)'!AI127/('Données brutes POS (Area)'!AI$88)*50),IF($C127="PE (12:0/12:0)",('Données brutes POS (Area)'!AI102/('Données brutes POS (Area)'!AI$82)*55)))</f>
        <v>0.50667174024087658</v>
      </c>
      <c r="AK127" s="47">
        <f>IF($C127="PC (13:0/13:0)",('Données brutes POS (Area)'!AJ127/('Données brutes POS (Area)'!AJ$88)*50),IF($C127="PE (12:0/12:0)",('Données brutes POS (Area)'!AJ102/('Données brutes POS (Area)'!AJ$82)*55)))</f>
        <v>0.25143845708448609</v>
      </c>
      <c r="AL127" s="43" t="s">
        <v>326</v>
      </c>
      <c r="AM127" s="43" t="s">
        <v>326</v>
      </c>
      <c r="AN127" s="43" t="s">
        <v>326</v>
      </c>
      <c r="AO127" s="47">
        <f>IF($C127="PC (13:0/13:0)",('Données brutes POS (Area)'!AN127/('Données brutes POS (Area)'!AN$88)*50),IF($C127="PE (12:0/12:0)",('Données brutes POS (Area)'!AN102/('Données brutes POS (Area)'!AN$82)*55)))</f>
        <v>0.33928868756784769</v>
      </c>
      <c r="AP127" s="47">
        <f>IF($C127="PC (13:0/13:0)",('Données brutes POS (Area)'!AO127/('Données brutes POS (Area)'!AO$88)*50),IF($C127="PE (12:0/12:0)",('Données brutes POS (Area)'!AO102/('Données brutes POS (Area)'!AO$82)*55)))</f>
        <v>0.49449102513059362</v>
      </c>
      <c r="AQ127" s="47">
        <f>IF($C127="PC (13:0/13:0)",('Données brutes POS (Area)'!AP127/('Données brutes POS (Area)'!AP$88)*50),IF($C127="PE (12:0/12:0)",('Données brutes POS (Area)'!AP102/('Données brutes POS (Area)'!AP$82)*55)))</f>
        <v>0.71636782274338218</v>
      </c>
      <c r="AR127" s="47">
        <f>IF($C127="PC (13:0/13:0)",('Données brutes POS (Area)'!AQ127/('Données brutes POS (Area)'!AQ$88)*50),IF($C127="PE (12:0/12:0)",('Données brutes POS (Area)'!AQ102/('Données brutes POS (Area)'!AQ$82)*55)))</f>
        <v>0.6062174268702748</v>
      </c>
      <c r="AS127" s="47">
        <f>IF($C127="PC (13:0/13:0)",('Données brutes POS (Area)'!AR127/('Données brutes POS (Area)'!AR$88)*50),IF($C127="PE (12:0/12:0)",('Données brutes POS (Area)'!AR102/('Données brutes POS (Area)'!AR$82)*55)))</f>
        <v>1.2030762858638837</v>
      </c>
      <c r="AT127" s="43" t="s">
        <v>326</v>
      </c>
      <c r="AU127" s="47">
        <f>IF($C127="PC (13:0/13:0)",('Données brutes POS (Area)'!AT127/('Données brutes POS (Area)'!AT$88)*50),IF($C127="PE (12:0/12:0)",('Données brutes POS (Area)'!AT102/('Données brutes POS (Area)'!AT$82)*55)))</f>
        <v>0.40530771219042616</v>
      </c>
      <c r="AV127" s="47">
        <f>IF($C127="PC (13:0/13:0)",('Données brutes POS (Area)'!AU127/('Données brutes POS (Area)'!AU$88)*50),IF($C127="PE (12:0/12:0)",('Données brutes POS (Area)'!AU102/('Données brutes POS (Area)'!AU$82)*55)))</f>
        <v>1.1716873567397257</v>
      </c>
      <c r="AW127" s="47">
        <f>IF($C127="PC (13:0/13:0)",('Données brutes POS (Area)'!AV127/('Données brutes POS (Area)'!AV$88)*50),IF($C127="PE (12:0/12:0)",('Données brutes POS (Area)'!AV102/('Données brutes POS (Area)'!AV$82)*55)))</f>
        <v>0.41828452711908581</v>
      </c>
      <c r="AX127" s="43" t="s">
        <v>326</v>
      </c>
      <c r="AY127" s="43" t="s">
        <v>326</v>
      </c>
      <c r="AZ127" s="43" t="s">
        <v>326</v>
      </c>
      <c r="BA127" s="47">
        <f>IF($C127="PC (13:0/13:0)",('Données brutes POS (Area)'!AZ127/('Données brutes POS (Area)'!AZ$88)*50),IF($C127="PE (12:0/12:0)",('Données brutes POS (Area)'!AZ102/('Données brutes POS (Area)'!AZ$82)*55)))</f>
        <v>0.35250801682355126</v>
      </c>
      <c r="BB127" s="47">
        <f>IF($C127="PC (13:0/13:0)",('Données brutes POS (Area)'!BA127/('Données brutes POS (Area)'!BA$88)*50),IF($C127="PE (12:0/12:0)",('Données brutes POS (Area)'!BA102/('Données brutes POS (Area)'!BA$82)*55)))</f>
        <v>0.65734269990887872</v>
      </c>
      <c r="BC127" s="47">
        <f>IF($C127="PC (13:0/13:0)",('Données brutes POS (Area)'!BB127/('Données brutes POS (Area)'!BB$88)*50),IF($C127="PE (12:0/12:0)",('Données brutes POS (Area)'!BB102/('Données brutes POS (Area)'!BB$82)*55)))</f>
        <v>0.57990320364600501</v>
      </c>
      <c r="BD127" s="47">
        <f>IF($C127="PC (13:0/13:0)",('Données brutes POS (Area)'!BC127/('Données brutes POS (Area)'!BC$88)*50),IF($C127="PE (12:0/12:0)",('Données brutes POS (Area)'!BC102/('Données brutes POS (Area)'!BC$82)*55)))</f>
        <v>0.61791993991338934</v>
      </c>
      <c r="BE127" s="47">
        <f>IF($C127="PC (13:0/13:0)",('Données brutes POS (Area)'!BD127/('Données brutes POS (Area)'!BD$88)*50),IF($C127="PE (12:0/12:0)",('Données brutes POS (Area)'!BD102/('Données brutes POS (Area)'!BD$82)*55)))</f>
        <v>0.26508251313710335</v>
      </c>
      <c r="BF127" s="47">
        <f>IF($C127="PC (13:0/13:0)",('Données brutes POS (Area)'!BE127/('Données brutes POS (Area)'!BE$88)*50),IF($C127="PE (12:0/12:0)",('Données brutes POS (Area)'!BE102/('Données brutes POS (Area)'!BE$82)*55)))</f>
        <v>0.35619587025886784</v>
      </c>
      <c r="BG127" s="43" t="s">
        <v>326</v>
      </c>
      <c r="BH127" s="47">
        <f>IF($C127="PC (13:0/13:0)",('Données brutes POS (Area)'!BG127/('Données brutes POS (Area)'!BG$88)*50),IF($C127="PE (12:0/12:0)",('Données brutes POS (Area)'!BG102/('Données brutes POS (Area)'!BG$82)*55)))</f>
        <v>0.55461082096348413</v>
      </c>
      <c r="BI127" s="43" t="s">
        <v>326</v>
      </c>
      <c r="BJ127" s="47">
        <f>IF($C127="PC (13:0/13:0)",('Données brutes POS (Area)'!BI127/('Données brutes POS (Area)'!BI$88)*50),IF($C127="PE (12:0/12:0)",('Données brutes POS (Area)'!BI102/('Données brutes POS (Area)'!BI$82)*55)))</f>
        <v>0.2505789134810405</v>
      </c>
      <c r="BK127" s="47">
        <f>IF($C127="PC (13:0/13:0)",('Données brutes POS (Area)'!BJ127/('Données brutes POS (Area)'!BJ$88)*50),IF($C127="PE (12:0/12:0)",('Données brutes POS (Area)'!BJ102/('Données brutes POS (Area)'!BJ$82)*55)))</f>
        <v>0.76616908444336218</v>
      </c>
      <c r="BL127" s="47">
        <f>IF($C127="PC (13:0/13:0)",('Données brutes POS (Area)'!BK127/('Données brutes POS (Area)'!BK$88)*50),IF($C127="PE (12:0/12:0)",('Données brutes POS (Area)'!BK102/('Données brutes POS (Area)'!BK$82)*55)))</f>
        <v>0.79388144992788356</v>
      </c>
      <c r="BM127" s="43" t="s">
        <v>326</v>
      </c>
      <c r="BN127" s="47">
        <f>IF($C127="PC (13:0/13:0)",('Données brutes POS (Area)'!BM127/('Données brutes POS (Area)'!BM$88)*50),IF($C127="PE (12:0/12:0)",('Données brutes POS (Area)'!BM102/('Données brutes POS (Area)'!BM$82)*55)))</f>
        <v>0.59260563215689965</v>
      </c>
      <c r="BO127" s="47">
        <f>IF($C127="PC (13:0/13:0)",('Données brutes POS (Area)'!BN127/('Données brutes POS (Area)'!BN$88)*50),IF($C127="PE (12:0/12:0)",('Données brutes POS (Area)'!BN102/('Données brutes POS (Area)'!BN$82)*55)))</f>
        <v>0.61600300949217535</v>
      </c>
      <c r="BP127" s="43" t="s">
        <v>326</v>
      </c>
      <c r="BQ127" s="43" t="s">
        <v>326</v>
      </c>
    </row>
    <row r="128" spans="1:69" x14ac:dyDescent="0.25">
      <c r="A128" s="16" t="s">
        <v>52</v>
      </c>
      <c r="B128" s="16" t="s">
        <v>212</v>
      </c>
      <c r="C128" s="16" t="s">
        <v>51</v>
      </c>
      <c r="D128" s="50">
        <f>IF($C128="PC (13:0/13:0)",('Données brutes POS (Area)'!C128/('Données brutes POS (Area)'!C$88)*50),IF($C128="PE (12:0/12:0)",('Données brutes POS (Area)'!C103/('Données brutes POS (Area)'!C$82)*55)))</f>
        <v>0.60067473814344474</v>
      </c>
      <c r="E128" s="50">
        <f>IF($C128="PC (13:0/13:0)",('Données brutes POS (Area)'!D128/('Données brutes POS (Area)'!D$88)*50),IF($C128="PE (12:0/12:0)",('Données brutes POS (Area)'!D103/('Données brutes POS (Area)'!D$82)*55)))</f>
        <v>0.94047451279316541</v>
      </c>
      <c r="F128" s="50">
        <f>IF($C128="PC (13:0/13:0)",('Données brutes POS (Area)'!E128/('Données brutes POS (Area)'!E$88)*50),IF($C128="PE (12:0/12:0)",('Données brutes POS (Area)'!E103/('Données brutes POS (Area)'!E$82)*55)))</f>
        <v>0.74646660504310069</v>
      </c>
      <c r="G128" s="50">
        <f>IF($C128="PC (13:0/13:0)",('Données brutes POS (Area)'!F128/('Données brutes POS (Area)'!F$88)*50),IF($C128="PE (12:0/12:0)",('Données brutes POS (Area)'!F103/('Données brutes POS (Area)'!F$82)*55)))</f>
        <v>0.49841789030802502</v>
      </c>
      <c r="H128" s="50">
        <f>IF($C128="PC (13:0/13:0)",('Données brutes POS (Area)'!G128/('Données brutes POS (Area)'!G$88)*50),IF($C128="PE (12:0/12:0)",('Données brutes POS (Area)'!G103/('Données brutes POS (Area)'!G$82)*55)))</f>
        <v>1.0888526332908719</v>
      </c>
      <c r="I128" s="50">
        <f>IF($C128="PC (13:0/13:0)",('Données brutes POS (Area)'!H128/('Données brutes POS (Area)'!H$88)*50),IF($C128="PE (12:0/12:0)",('Données brutes POS (Area)'!H103/('Données brutes POS (Area)'!H$82)*55)))</f>
        <v>1.1405582363077509</v>
      </c>
      <c r="J128" s="50">
        <f>IF($C128="PC (13:0/13:0)",('Données brutes POS (Area)'!I128/('Données brutes POS (Area)'!I$88)*50),IF($C128="PE (12:0/12:0)",('Données brutes POS (Area)'!I103/('Données brutes POS (Area)'!I$82)*55)))</f>
        <v>1.1290609493581087</v>
      </c>
      <c r="K128" s="50">
        <f>IF($C128="PC (13:0/13:0)",('Données brutes POS (Area)'!J128/('Données brutes POS (Area)'!J$88)*50),IF($C128="PE (12:0/12:0)",('Données brutes POS (Area)'!J103/('Données brutes POS (Area)'!J$82)*55)))</f>
        <v>1.8763802241881251</v>
      </c>
      <c r="L128" s="50">
        <f>IF($C128="PC (13:0/13:0)",('Données brutes POS (Area)'!K128/('Données brutes POS (Area)'!K$88)*50),IF($C128="PE (12:0/12:0)",('Données brutes POS (Area)'!K103/('Données brutes POS (Area)'!K$82)*55)))</f>
        <v>0.56714494266747284</v>
      </c>
      <c r="M128" s="50">
        <f>IF($C128="PC (13:0/13:0)",('Données brutes POS (Area)'!L128/('Données brutes POS (Area)'!L$88)*50),IF($C128="PE (12:0/12:0)",('Données brutes POS (Area)'!L103/('Données brutes POS (Area)'!L$82)*55)))</f>
        <v>0.83497830265362638</v>
      </c>
      <c r="N128" s="50">
        <f>IF($C128="PC (13:0/13:0)",('Données brutes POS (Area)'!M128/('Données brutes POS (Area)'!M$88)*50),IF($C128="PE (12:0/12:0)",('Données brutes POS (Area)'!M103/('Données brutes POS (Area)'!M$82)*55)))</f>
        <v>0.71772318642515553</v>
      </c>
      <c r="O128" s="50">
        <f>IF($C128="PC (13:0/13:0)",('Données brutes POS (Area)'!N128/('Données brutes POS (Area)'!N$88)*50),IF($C128="PE (12:0/12:0)",('Données brutes POS (Area)'!N103/('Données brutes POS (Area)'!N$82)*55)))</f>
        <v>2.0895689218174431</v>
      </c>
      <c r="P128" s="50">
        <f>IF($C128="PC (13:0/13:0)",('Données brutes POS (Area)'!O128/('Données brutes POS (Area)'!O$88)*50),IF($C128="PE (12:0/12:0)",('Données brutes POS (Area)'!O103/('Données brutes POS (Area)'!O$82)*55)))</f>
        <v>0.98488085090406474</v>
      </c>
      <c r="Q128" s="50">
        <f>IF($C128="PC (13:0/13:0)",('Données brutes POS (Area)'!P128/('Données brutes POS (Area)'!P$88)*50),IF($C128="PE (12:0/12:0)",('Données brutes POS (Area)'!P103/('Données brutes POS (Area)'!P$82)*55)))</f>
        <v>0.40750151657935685</v>
      </c>
      <c r="R128" s="50">
        <f>IF($C128="PC (13:0/13:0)",('Données brutes POS (Area)'!Q128/('Données brutes POS (Area)'!Q$88)*50),IF($C128="PE (12:0/12:0)",('Données brutes POS (Area)'!Q103/('Données brutes POS (Area)'!Q$82)*55)))</f>
        <v>1.0944903632946015</v>
      </c>
      <c r="S128" s="50">
        <f>IF($C128="PC (13:0/13:0)",('Données brutes POS (Area)'!R128/('Données brutes POS (Area)'!R$88)*50),IF($C128="PE (12:0/12:0)",('Données brutes POS (Area)'!R103/('Données brutes POS (Area)'!R$82)*55)))</f>
        <v>0.31986569925733699</v>
      </c>
      <c r="T128" s="50">
        <f>IF($C128="PC (13:0/13:0)",('Données brutes POS (Area)'!S128/('Données brutes POS (Area)'!S$88)*50),IF($C128="PE (12:0/12:0)",('Données brutes POS (Area)'!S103/('Données brutes POS (Area)'!S$82)*55)))</f>
        <v>0.62066542544829584</v>
      </c>
      <c r="U128" s="50">
        <f>IF($C128="PC (13:0/13:0)",('Données brutes POS (Area)'!T128/('Données brutes POS (Area)'!T$88)*50),IF($C128="PE (12:0/12:0)",('Données brutes POS (Area)'!T103/('Données brutes POS (Area)'!T$82)*55)))</f>
        <v>0.69636629500369185</v>
      </c>
      <c r="V128" s="50">
        <f>IF($C128="PC (13:0/13:0)",('Données brutes POS (Area)'!U128/('Données brutes POS (Area)'!U$88)*50),IF($C128="PE (12:0/12:0)",('Données brutes POS (Area)'!U103/('Données brutes POS (Area)'!U$82)*55)))</f>
        <v>2.0942985140253945</v>
      </c>
      <c r="W128" s="50">
        <f>IF($C128="PC (13:0/13:0)",('Données brutes POS (Area)'!V128/('Données brutes POS (Area)'!V$88)*50),IF($C128="PE (12:0/12:0)",('Données brutes POS (Area)'!V103/('Données brutes POS (Area)'!V$82)*55)))</f>
        <v>1.188757916520041</v>
      </c>
      <c r="X128" s="50">
        <f>IF($C128="PC (13:0/13:0)",('Données brutes POS (Area)'!W128/('Données brutes POS (Area)'!W$88)*50),IF($C128="PE (12:0/12:0)",('Données brutes POS (Area)'!W103/('Données brutes POS (Area)'!W$82)*55)))</f>
        <v>1.3294483424695058</v>
      </c>
      <c r="Y128" s="50">
        <f>IF($C128="PC (13:0/13:0)",('Données brutes POS (Area)'!X128/('Données brutes POS (Area)'!X$88)*50),IF($C128="PE (12:0/12:0)",('Données brutes POS (Area)'!X103/('Données brutes POS (Area)'!X$82)*55)))</f>
        <v>0.58547343176586131</v>
      </c>
      <c r="Z128" s="50">
        <f>IF($C128="PC (13:0/13:0)",('Données brutes POS (Area)'!Y128/('Données brutes POS (Area)'!Y$88)*50),IF($C128="PE (12:0/12:0)",('Données brutes POS (Area)'!Y103/('Données brutes POS (Area)'!Y$82)*55)))</f>
        <v>0.87015447612816144</v>
      </c>
      <c r="AA128" s="50">
        <f>IF($C128="PC (13:0/13:0)",('Données brutes POS (Area)'!Z128/('Données brutes POS (Area)'!Z$88)*50),IF($C128="PE (12:0/12:0)",('Données brutes POS (Area)'!Z103/('Données brutes POS (Area)'!Z$82)*55)))</f>
        <v>0.70954314385089767</v>
      </c>
      <c r="AB128" s="50">
        <f>IF($C128="PC (13:0/13:0)",('Données brutes POS (Area)'!AA128/('Données brutes POS (Area)'!AA$88)*50),IF($C128="PE (12:0/12:0)",('Données brutes POS (Area)'!AA103/('Données brutes POS (Area)'!AA$82)*55)))</f>
        <v>1.2316241026625678</v>
      </c>
      <c r="AC128" s="50">
        <f>IF($C128="PC (13:0/13:0)",('Données brutes POS (Area)'!AB128/('Données brutes POS (Area)'!AB$88)*50),IF($C128="PE (12:0/12:0)",('Données brutes POS (Area)'!AB103/('Données brutes POS (Area)'!AB$82)*55)))</f>
        <v>0.97075698064497207</v>
      </c>
      <c r="AD128" s="50">
        <f>IF($C128="PC (13:0/13:0)",('Données brutes POS (Area)'!AC128/('Données brutes POS (Area)'!AC$88)*50),IF($C128="PE (12:0/12:0)",('Données brutes POS (Area)'!AC103/('Données brutes POS (Area)'!AC$82)*55)))</f>
        <v>0.53147293294435083</v>
      </c>
      <c r="AE128" s="50">
        <f>IF($C128="PC (13:0/13:0)",('Données brutes POS (Area)'!AD128/('Données brutes POS (Area)'!AD$88)*50),IF($C128="PE (12:0/12:0)",('Données brutes POS (Area)'!AD103/('Données brutes POS (Area)'!AD$82)*55)))</f>
        <v>1.0978994316018469</v>
      </c>
      <c r="AF128" s="50">
        <f>IF($C128="PC (13:0/13:0)",('Données brutes POS (Area)'!AE128/('Données brutes POS (Area)'!AE$88)*50),IF($C128="PE (12:0/12:0)",('Données brutes POS (Area)'!AE103/('Données brutes POS (Area)'!AE$82)*55)))</f>
        <v>2.0013071558507836</v>
      </c>
      <c r="AG128" s="50">
        <f>IF($C128="PC (13:0/13:0)",('Données brutes POS (Area)'!AF128/('Données brutes POS (Area)'!AF$88)*50),IF($C128="PE (12:0/12:0)",('Données brutes POS (Area)'!AF103/('Données brutes POS (Area)'!AF$82)*55)))</f>
        <v>1.0871920302168192</v>
      </c>
      <c r="AH128" s="50">
        <f>IF($C128="PC (13:0/13:0)",('Données brutes POS (Area)'!AG128/('Données brutes POS (Area)'!AG$88)*50),IF($C128="PE (12:0/12:0)",('Données brutes POS (Area)'!AG103/('Données brutes POS (Area)'!AG$82)*55)))</f>
        <v>0.57692335475109524</v>
      </c>
      <c r="AI128" s="50">
        <f>IF($C128="PC (13:0/13:0)",('Données brutes POS (Area)'!AH128/('Données brutes POS (Area)'!AH$88)*50),IF($C128="PE (12:0/12:0)",('Données brutes POS (Area)'!AH103/('Données brutes POS (Area)'!AH$82)*55)))</f>
        <v>3.3668351177394649</v>
      </c>
      <c r="AJ128" s="50">
        <f>IF($C128="PC (13:0/13:0)",('Données brutes POS (Area)'!AI128/('Données brutes POS (Area)'!AI$88)*50),IF($C128="PE (12:0/12:0)",('Données brutes POS (Area)'!AI103/('Données brutes POS (Area)'!AI$82)*55)))</f>
        <v>1.5558017182244441</v>
      </c>
      <c r="AK128" s="50">
        <f>IF($C128="PC (13:0/13:0)",('Données brutes POS (Area)'!AJ128/('Données brutes POS (Area)'!AJ$88)*50),IF($C128="PE (12:0/12:0)",('Données brutes POS (Area)'!AJ103/('Données brutes POS (Area)'!AJ$82)*55)))</f>
        <v>1.1118309824962602</v>
      </c>
      <c r="AL128" s="50">
        <f>IF($C128="PC (13:0/13:0)",('Données brutes POS (Area)'!AK128/('Données brutes POS (Area)'!AK$88)*50),IF($C128="PE (12:0/12:0)",('Données brutes POS (Area)'!AK103/('Données brutes POS (Area)'!AK$82)*55)))</f>
        <v>0.33809634894467666</v>
      </c>
      <c r="AM128" s="50">
        <f>IF($C128="PC (13:0/13:0)",('Données brutes POS (Area)'!AL128/('Données brutes POS (Area)'!AL$88)*50),IF($C128="PE (12:0/12:0)",('Données brutes POS (Area)'!AL103/('Données brutes POS (Area)'!AL$82)*55)))</f>
        <v>1.4372709694785413</v>
      </c>
      <c r="AN128" s="50">
        <f>IF($C128="PC (13:0/13:0)",('Données brutes POS (Area)'!AM128/('Données brutes POS (Area)'!AM$88)*50),IF($C128="PE (12:0/12:0)",('Données brutes POS (Area)'!AM103/('Données brutes POS (Area)'!AM$82)*55)))</f>
        <v>0.84732751829781938</v>
      </c>
      <c r="AO128" s="50">
        <f>IF($C128="PC (13:0/13:0)",('Données brutes POS (Area)'!AN128/('Données brutes POS (Area)'!AN$88)*50),IF($C128="PE (12:0/12:0)",('Données brutes POS (Area)'!AN103/('Données brutes POS (Area)'!AN$82)*55)))</f>
        <v>1.37293234618417</v>
      </c>
      <c r="AP128" s="50">
        <f>IF($C128="PC (13:0/13:0)",('Données brutes POS (Area)'!AO128/('Données brutes POS (Area)'!AO$88)*50),IF($C128="PE (12:0/12:0)",('Données brutes POS (Area)'!AO103/('Données brutes POS (Area)'!AO$82)*55)))</f>
        <v>2.4367135123189452</v>
      </c>
      <c r="AQ128" s="50">
        <f>IF($C128="PC (13:0/13:0)",('Données brutes POS (Area)'!AP128/('Données brutes POS (Area)'!AP$88)*50),IF($C128="PE (12:0/12:0)",('Données brutes POS (Area)'!AP103/('Données brutes POS (Area)'!AP$82)*55)))</f>
        <v>2.346526879521257</v>
      </c>
      <c r="AR128" s="50">
        <f>IF($C128="PC (13:0/13:0)",('Données brutes POS (Area)'!AQ128/('Données brutes POS (Area)'!AQ$88)*50),IF($C128="PE (12:0/12:0)",('Données brutes POS (Area)'!AQ103/('Données brutes POS (Area)'!AQ$82)*55)))</f>
        <v>1.795951788968607</v>
      </c>
      <c r="AS128" s="50">
        <f>IF($C128="PC (13:0/13:0)",('Données brutes POS (Area)'!AR128/('Données brutes POS (Area)'!AR$88)*50),IF($C128="PE (12:0/12:0)",('Données brutes POS (Area)'!AR103/('Données brutes POS (Area)'!AR$82)*55)))</f>
        <v>4.2926788603065358</v>
      </c>
      <c r="AT128" s="50">
        <f>IF($C128="PC (13:0/13:0)",('Données brutes POS (Area)'!AS128/('Données brutes POS (Area)'!AS$88)*50),IF($C128="PE (12:0/12:0)",('Données brutes POS (Area)'!AS103/('Données brutes POS (Area)'!AS$82)*55)))</f>
        <v>1.689171758714332</v>
      </c>
      <c r="AU128" s="50">
        <f>IF($C128="PC (13:0/13:0)",('Données brutes POS (Area)'!AT128/('Données brutes POS (Area)'!AT$88)*50),IF($C128="PE (12:0/12:0)",('Données brutes POS (Area)'!AT103/('Données brutes POS (Area)'!AT$82)*55)))</f>
        <v>1.6965445524929339</v>
      </c>
      <c r="AV128" s="50">
        <f>IF($C128="PC (13:0/13:0)",('Données brutes POS (Area)'!AU128/('Données brutes POS (Area)'!AU$88)*50),IF($C128="PE (12:0/12:0)",('Données brutes POS (Area)'!AU103/('Données brutes POS (Area)'!AU$82)*55)))</f>
        <v>3.4464111782970512</v>
      </c>
      <c r="AW128" s="50">
        <f>IF($C128="PC (13:0/13:0)",('Données brutes POS (Area)'!AV128/('Données brutes POS (Area)'!AV$88)*50),IF($C128="PE (12:0/12:0)",('Données brutes POS (Area)'!AV103/('Données brutes POS (Area)'!AV$82)*55)))</f>
        <v>1.5878164731129476</v>
      </c>
      <c r="AX128" s="50">
        <f>IF($C128="PC (13:0/13:0)",('Données brutes POS (Area)'!AW128/('Données brutes POS (Area)'!AW$88)*50),IF($C128="PE (12:0/12:0)",('Données brutes POS (Area)'!AW103/('Données brutes POS (Area)'!AW$82)*55)))</f>
        <v>0.4058245488261728</v>
      </c>
      <c r="AY128" s="50">
        <f>IF($C128="PC (13:0/13:0)",('Données brutes POS (Area)'!AX128/('Données brutes POS (Area)'!AX$88)*50),IF($C128="PE (12:0/12:0)",('Données brutes POS (Area)'!AX103/('Données brutes POS (Area)'!AX$82)*55)))</f>
        <v>1.1073931954845331</v>
      </c>
      <c r="AZ128" s="50">
        <f>IF($C128="PC (13:0/13:0)",('Données brutes POS (Area)'!AY128/('Données brutes POS (Area)'!AY$88)*50),IF($C128="PE (12:0/12:0)",('Données brutes POS (Area)'!AY103/('Données brutes POS (Area)'!AY$82)*55)))</f>
        <v>1.5431051567385907</v>
      </c>
      <c r="BA128" s="50">
        <f>IF($C128="PC (13:0/13:0)",('Données brutes POS (Area)'!AZ128/('Données brutes POS (Area)'!AZ$88)*50),IF($C128="PE (12:0/12:0)",('Données brutes POS (Area)'!AZ103/('Données brutes POS (Area)'!AZ$82)*55)))</f>
        <v>1.3090939757853848</v>
      </c>
      <c r="BB128" s="50">
        <f>IF($C128="PC (13:0/13:0)",('Données brutes POS (Area)'!BA128/('Données brutes POS (Area)'!BA$88)*50),IF($C128="PE (12:0/12:0)",('Données brutes POS (Area)'!BA103/('Données brutes POS (Area)'!BA$82)*55)))</f>
        <v>2.4239682202052473</v>
      </c>
      <c r="BC128" s="50">
        <f>IF($C128="PC (13:0/13:0)",('Données brutes POS (Area)'!BB128/('Données brutes POS (Area)'!BB$88)*50),IF($C128="PE (12:0/12:0)",('Données brutes POS (Area)'!BB103/('Données brutes POS (Area)'!BB$82)*55)))</f>
        <v>2.025175681156516</v>
      </c>
      <c r="BD128" s="50">
        <f>IF($C128="PC (13:0/13:0)",('Données brutes POS (Area)'!BC128/('Données brutes POS (Area)'!BC$88)*50),IF($C128="PE (12:0/12:0)",('Données brutes POS (Area)'!BC103/('Données brutes POS (Area)'!BC$82)*55)))</f>
        <v>2.4602865981342688</v>
      </c>
      <c r="BE128" s="50">
        <f>IF($C128="PC (13:0/13:0)",('Données brutes POS (Area)'!BD128/('Données brutes POS (Area)'!BD$88)*50),IF($C128="PE (12:0/12:0)",('Données brutes POS (Area)'!BD103/('Données brutes POS (Area)'!BD$82)*55)))</f>
        <v>0.98074513150270892</v>
      </c>
      <c r="BF128" s="50">
        <f>IF($C128="PC (13:0/13:0)",('Données brutes POS (Area)'!BE128/('Données brutes POS (Area)'!BE$88)*50),IF($C128="PE (12:0/12:0)",('Données brutes POS (Area)'!BE103/('Données brutes POS (Area)'!BE$82)*55)))</f>
        <v>1.0718415482192563</v>
      </c>
      <c r="BG128" s="50">
        <f>IF($C128="PC (13:0/13:0)",('Données brutes POS (Area)'!BF128/('Données brutes POS (Area)'!BF$88)*50),IF($C128="PE (12:0/12:0)",('Données brutes POS (Area)'!BF103/('Données brutes POS (Area)'!BF$82)*55)))</f>
        <v>0.45669456232494826</v>
      </c>
      <c r="BH128" s="50">
        <f>IF($C128="PC (13:0/13:0)",('Données brutes POS (Area)'!BG128/('Données brutes POS (Area)'!BG$88)*50),IF($C128="PE (12:0/12:0)",('Données brutes POS (Area)'!BG103/('Données brutes POS (Area)'!BG$82)*55)))</f>
        <v>1.6440845714400223</v>
      </c>
      <c r="BI128" s="50">
        <f>IF($C128="PC (13:0/13:0)",('Données brutes POS (Area)'!BH128/('Données brutes POS (Area)'!BH$88)*50),IF($C128="PE (12:0/12:0)",('Données brutes POS (Area)'!BH103/('Données brutes POS (Area)'!BH$82)*55)))</f>
        <v>0.81534605954711303</v>
      </c>
      <c r="BJ128" s="50">
        <f>IF($C128="PC (13:0/13:0)",('Données brutes POS (Area)'!BI128/('Données brutes POS (Area)'!BI$88)*50),IF($C128="PE (12:0/12:0)",('Données brutes POS (Area)'!BI103/('Données brutes POS (Area)'!BI$82)*55)))</f>
        <v>0.86923312591346247</v>
      </c>
      <c r="BK128" s="50">
        <f>IF($C128="PC (13:0/13:0)",('Données brutes POS (Area)'!BJ128/('Données brutes POS (Area)'!BJ$88)*50),IF($C128="PE (12:0/12:0)",('Données brutes POS (Area)'!BJ103/('Données brutes POS (Area)'!BJ$82)*55)))</f>
        <v>3.2086356282929391</v>
      </c>
      <c r="BL128" s="50">
        <f>IF($C128="PC (13:0/13:0)",('Données brutes POS (Area)'!BK128/('Données brutes POS (Area)'!BK$88)*50),IF($C128="PE (12:0/12:0)",('Données brutes POS (Area)'!BK103/('Données brutes POS (Area)'!BK$82)*55)))</f>
        <v>2.0859522317457593</v>
      </c>
      <c r="BM128" s="50">
        <f>IF($C128="PC (13:0/13:0)",('Données brutes POS (Area)'!BL128/('Données brutes POS (Area)'!BL$88)*50),IF($C128="PE (12:0/12:0)",('Données brutes POS (Area)'!BL103/('Données brutes POS (Area)'!BL$82)*55)))</f>
        <v>0.61618433963049002</v>
      </c>
      <c r="BN128" s="50">
        <f>IF($C128="PC (13:0/13:0)",('Données brutes POS (Area)'!BM128/('Données brutes POS (Area)'!BM$88)*50),IF($C128="PE (12:0/12:0)",('Données brutes POS (Area)'!BM103/('Données brutes POS (Area)'!BM$82)*55)))</f>
        <v>2.3515386343752041</v>
      </c>
      <c r="BO128" s="50">
        <f>IF($C128="PC (13:0/13:0)",('Données brutes POS (Area)'!BN128/('Données brutes POS (Area)'!BN$88)*50),IF($C128="PE (12:0/12:0)",('Données brutes POS (Area)'!BN103/('Données brutes POS (Area)'!BN$82)*55)))</f>
        <v>3.3118145801222112</v>
      </c>
      <c r="BP128" s="50">
        <f>IF($C128="PC (13:0/13:0)",('Données brutes POS (Area)'!BO128/('Données brutes POS (Area)'!BO$88)*50),IF($C128="PE (12:0/12:0)",('Données brutes POS (Area)'!BO103/('Données brutes POS (Area)'!BO$82)*55)))</f>
        <v>0.44162816389439613</v>
      </c>
      <c r="BQ128" s="50">
        <f>IF($C128="PC (13:0/13:0)",('Données brutes POS (Area)'!BP128/('Données brutes POS (Area)'!BP$88)*50),IF($C128="PE (12:0/12:0)",('Données brutes POS (Area)'!BP103/('Données brutes POS (Area)'!BP$82)*55)))</f>
        <v>0.75440963046705567</v>
      </c>
    </row>
    <row r="129" spans="1:69" x14ac:dyDescent="0.25">
      <c r="A129" s="7" t="s">
        <v>71</v>
      </c>
      <c r="B129" s="7" t="s">
        <v>213</v>
      </c>
      <c r="C129" s="8" t="s">
        <v>70</v>
      </c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</row>
    <row r="130" spans="1:69" x14ac:dyDescent="0.25">
      <c r="A130" s="9" t="s">
        <v>71</v>
      </c>
      <c r="B130" s="15" t="s">
        <v>214</v>
      </c>
      <c r="C130" s="10" t="s">
        <v>70</v>
      </c>
      <c r="D130" s="43">
        <f>IF($C130="PC (13:0/13:0)",('Données brutes POS (Area)'!C83/('Données brutes POS (Area)'!#REF!)*50),IF($C130="PE (12:0/12:0)",('Données brutes POS (Area)'!C130/('Données brutes POS (Area)'!C$129)*55)))</f>
        <v>5.7399951274581582</v>
      </c>
      <c r="E130" s="43">
        <f>IF($C130="PC (13:0/13:0)",('Données brutes POS (Area)'!D83/('Données brutes POS (Area)'!#REF!)*50),IF($C130="PE (12:0/12:0)",('Données brutes POS (Area)'!D130/('Données brutes POS (Area)'!D$129)*55)))</f>
        <v>1.7763366002298349</v>
      </c>
      <c r="F130" s="43">
        <f>IF($C130="PC (13:0/13:0)",('Données brutes POS (Area)'!E83/('Données brutes POS (Area)'!#REF!)*50),IF($C130="PE (12:0/12:0)",('Données brutes POS (Area)'!E130/('Données brutes POS (Area)'!E$129)*55)))</f>
        <v>4.1698374214883565</v>
      </c>
      <c r="G130" s="43">
        <f>IF($C130="PC (13:0/13:0)",('Données brutes POS (Area)'!F83/('Données brutes POS (Area)'!#REF!)*50),IF($C130="PE (12:0/12:0)",('Données brutes POS (Area)'!F130/('Données brutes POS (Area)'!F$129)*55)))</f>
        <v>5.576619831152323</v>
      </c>
      <c r="H130" s="43">
        <f>IF($C130="PC (13:0/13:0)",('Données brutes POS (Area)'!G83/('Données brutes POS (Area)'!#REF!)*50),IF($C130="PE (12:0/12:0)",('Données brutes POS (Area)'!G130/('Données brutes POS (Area)'!G$129)*55)))</f>
        <v>2.3476697265145994</v>
      </c>
      <c r="I130" s="43">
        <f>IF($C130="PC (13:0/13:0)",('Données brutes POS (Area)'!H83/('Données brutes POS (Area)'!#REF!)*50),IF($C130="PE (12:0/12:0)",('Données brutes POS (Area)'!H130/('Données brutes POS (Area)'!H$129)*55)))</f>
        <v>4.1027859114255749</v>
      </c>
      <c r="J130" s="43">
        <f>IF($C130="PC (13:0/13:0)",('Données brutes POS (Area)'!I83/('Données brutes POS (Area)'!#REF!)*50),IF($C130="PE (12:0/12:0)",('Données brutes POS (Area)'!I130/('Données brutes POS (Area)'!I$129)*55)))</f>
        <v>5.7867885083938635</v>
      </c>
      <c r="K130" s="43">
        <f>IF($C130="PC (13:0/13:0)",('Données brutes POS (Area)'!J83/('Données brutes POS (Area)'!#REF!)*50),IF($C130="PE (12:0/12:0)",('Données brutes POS (Area)'!J130/('Données brutes POS (Area)'!J$129)*55)))</f>
        <v>3.8516923688286586</v>
      </c>
      <c r="L130" s="43">
        <f>IF($C130="PC (13:0/13:0)",('Données brutes POS (Area)'!K83/('Données brutes POS (Area)'!#REF!)*50),IF($C130="PE (12:0/12:0)",('Données brutes POS (Area)'!K130/('Données brutes POS (Area)'!K$129)*55)))</f>
        <v>2.0450295325725749</v>
      </c>
      <c r="M130" s="43">
        <f>IF($C130="PC (13:0/13:0)",('Données brutes POS (Area)'!L83/('Données brutes POS (Area)'!#REF!)*50),IF($C130="PE (12:0/12:0)",('Données brutes POS (Area)'!L130/('Données brutes POS (Area)'!L$129)*55)))</f>
        <v>3.4934626011402599</v>
      </c>
      <c r="N130" s="43">
        <f>IF($C130="PC (13:0/13:0)",('Données brutes POS (Area)'!M83/('Données brutes POS (Area)'!#REF!)*50),IF($C130="PE (12:0/12:0)",('Données brutes POS (Area)'!M130/('Données brutes POS (Area)'!M$129)*55)))</f>
        <v>1.81129923556054</v>
      </c>
      <c r="O130" s="43">
        <f>IF($C130="PC (13:0/13:0)",('Données brutes POS (Area)'!N83/('Données brutes POS (Area)'!#REF!)*50),IF($C130="PE (12:0/12:0)",('Données brutes POS (Area)'!N130/('Données brutes POS (Area)'!N$129)*55)))</f>
        <v>2.6325785643910207</v>
      </c>
      <c r="P130" s="43">
        <f>IF($C130="PC (13:0/13:0)",('Données brutes POS (Area)'!O83/('Données brutes POS (Area)'!#REF!)*50),IF($C130="PE (12:0/12:0)",('Données brutes POS (Area)'!O130/('Données brutes POS (Area)'!O$129)*55)))</f>
        <v>3.0277991062544096</v>
      </c>
      <c r="Q130" s="47" t="s">
        <v>326</v>
      </c>
      <c r="R130" s="43">
        <f>IF($C130="PC (13:0/13:0)",('Données brutes POS (Area)'!Q83/('Données brutes POS (Area)'!#REF!)*50),IF($C130="PE (12:0/12:0)",('Données brutes POS (Area)'!Q130/('Données brutes POS (Area)'!Q$129)*55)))</f>
        <v>3.1772152638783662</v>
      </c>
      <c r="S130" s="43">
        <f>IF($C130="PC (13:0/13:0)",('Données brutes POS (Area)'!R83/('Données brutes POS (Area)'!#REF!)*50),IF($C130="PE (12:0/12:0)",('Données brutes POS (Area)'!R130/('Données brutes POS (Area)'!R$129)*55)))</f>
        <v>2.113153665869441</v>
      </c>
      <c r="T130" s="43" t="s">
        <v>326</v>
      </c>
      <c r="U130" s="43" t="s">
        <v>326</v>
      </c>
      <c r="V130" s="43" t="s">
        <v>326</v>
      </c>
      <c r="W130" s="43">
        <f>IF($C130="PC (13:0/13:0)",('Données brutes POS (Area)'!V83/('Données brutes POS (Area)'!#REF!)*50),IF($C130="PE (12:0/12:0)",('Données brutes POS (Area)'!V130/('Données brutes POS (Area)'!V$129)*55)))</f>
        <v>2.1749200990123589</v>
      </c>
      <c r="X130" s="43">
        <f>IF($C130="PC (13:0/13:0)",('Données brutes POS (Area)'!W83/('Données brutes POS (Area)'!#REF!)*50),IF($C130="PE (12:0/12:0)",('Données brutes POS (Area)'!W130/('Données brutes POS (Area)'!W$129)*55)))</f>
        <v>2.1852589543500311</v>
      </c>
      <c r="Y130" s="43" t="s">
        <v>326</v>
      </c>
      <c r="Z130" s="43">
        <f>IF($C130="PC (13:0/13:0)",('Données brutes POS (Area)'!Y83/('Données brutes POS (Area)'!#REF!)*50),IF($C130="PE (12:0/12:0)",('Données brutes POS (Area)'!Y130/('Données brutes POS (Area)'!Y$129)*55)))</f>
        <v>3.1677146777065088</v>
      </c>
      <c r="AA130" s="43">
        <f>IF($C130="PC (13:0/13:0)",('Données brutes POS (Area)'!Z83/('Données brutes POS (Area)'!#REF!)*50),IF($C130="PE (12:0/12:0)",('Données brutes POS (Area)'!Z130/('Données brutes POS (Area)'!Z$129)*55)))</f>
        <v>2.1699870303058901</v>
      </c>
      <c r="AB130" s="43">
        <f>IF($C130="PC (13:0/13:0)",('Données brutes POS (Area)'!AA83/('Données brutes POS (Area)'!#REF!)*50),IF($C130="PE (12:0/12:0)",('Données brutes POS (Area)'!AA130/('Données brutes POS (Area)'!AA$129)*55)))</f>
        <v>5.3228739002048222</v>
      </c>
      <c r="AC130" s="43">
        <f>IF($C130="PC (13:0/13:0)",('Données brutes POS (Area)'!AB83/('Données brutes POS (Area)'!#REF!)*50),IF($C130="PE (12:0/12:0)",('Données brutes POS (Area)'!AB130/('Données brutes POS (Area)'!AB$129)*55)))</f>
        <v>6.849396834509287</v>
      </c>
      <c r="AD130" s="43">
        <f>IF($C130="PC (13:0/13:0)",('Données brutes POS (Area)'!AC83/('Données brutes POS (Area)'!#REF!)*50),IF($C130="PE (12:0/12:0)",('Données brutes POS (Area)'!AC130/('Données brutes POS (Area)'!AC$129)*55)))</f>
        <v>2.8311058459478207</v>
      </c>
      <c r="AE130" s="43">
        <f>IF($C130="PC (13:0/13:0)",('Données brutes POS (Area)'!AD83/('Données brutes POS (Area)'!#REF!)*50),IF($C130="PE (12:0/12:0)",('Données brutes POS (Area)'!AD130/('Données brutes POS (Area)'!AD$129)*55)))</f>
        <v>2.5171929187758493</v>
      </c>
      <c r="AF130" s="43">
        <f>IF($C130="PC (13:0/13:0)",('Données brutes POS (Area)'!AE83/('Données brutes POS (Area)'!#REF!)*50),IF($C130="PE (12:0/12:0)",('Données brutes POS (Area)'!AE130/('Données brutes POS (Area)'!AE$129)*55)))</f>
        <v>3.9379040086696433</v>
      </c>
      <c r="AG130" s="43">
        <f>IF($C130="PC (13:0/13:0)",('Données brutes POS (Area)'!AF83/('Données brutes POS (Area)'!#REF!)*50),IF($C130="PE (12:0/12:0)",('Données brutes POS (Area)'!AF130/('Données brutes POS (Area)'!AF$129)*55)))</f>
        <v>2.9345924410534847</v>
      </c>
      <c r="AH130" s="43" t="s">
        <v>326</v>
      </c>
      <c r="AI130" s="43">
        <f>IF($C130="PC (13:0/13:0)",('Données brutes POS (Area)'!AH83/('Données brutes POS (Area)'!#REF!)*50),IF($C130="PE (12:0/12:0)",('Données brutes POS (Area)'!AH130/('Données brutes POS (Area)'!AH$129)*55)))</f>
        <v>3.6764670292124597</v>
      </c>
      <c r="AJ130" s="43">
        <f>IF($C130="PC (13:0/13:0)",('Données brutes POS (Area)'!AI83/('Données brutes POS (Area)'!#REF!)*50),IF($C130="PE (12:0/12:0)",('Données brutes POS (Area)'!AI130/('Données brutes POS (Area)'!AI$129)*55)))</f>
        <v>1.7096265032931917</v>
      </c>
      <c r="AK130" s="43">
        <f>IF($C130="PC (13:0/13:0)",('Données brutes POS (Area)'!AJ83/('Données brutes POS (Area)'!#REF!)*50),IF($C130="PE (12:0/12:0)",('Données brutes POS (Area)'!AJ130/('Données brutes POS (Area)'!AJ$129)*55)))</f>
        <v>2.1114994110909722</v>
      </c>
      <c r="AL130" s="43" t="s">
        <v>326</v>
      </c>
      <c r="AM130" s="43">
        <f>IF($C130="PC (13:0/13:0)",('Données brutes POS (Area)'!AL83/('Données brutes POS (Area)'!#REF!)*50),IF($C130="PE (12:0/12:0)",('Données brutes POS (Area)'!AL130/('Données brutes POS (Area)'!AL$129)*55)))</f>
        <v>4.199030556763006</v>
      </c>
      <c r="AN130" s="43">
        <f>IF($C130="PC (13:0/13:0)",('Données brutes POS (Area)'!AM83/('Données brutes POS (Area)'!#REF!)*50),IF($C130="PE (12:0/12:0)",('Données brutes POS (Area)'!AM130/('Données brutes POS (Area)'!AM$129)*55)))</f>
        <v>4.6575254629471363</v>
      </c>
      <c r="AO130" s="43">
        <f>IF($C130="PC (13:0/13:0)",('Données brutes POS (Area)'!AN83/('Données brutes POS (Area)'!#REF!)*50),IF($C130="PE (12:0/12:0)",('Données brutes POS (Area)'!AN130/('Données brutes POS (Area)'!AN$129)*55)))</f>
        <v>4.6082637760060754</v>
      </c>
      <c r="AP130" s="43">
        <f>IF($C130="PC (13:0/13:0)",('Données brutes POS (Area)'!AO83/('Données brutes POS (Area)'!#REF!)*50),IF($C130="PE (12:0/12:0)",('Données brutes POS (Area)'!AO130/('Données brutes POS (Area)'!AO$129)*55)))</f>
        <v>7.7204493072647136</v>
      </c>
      <c r="AQ130" s="43">
        <f>IF($C130="PC (13:0/13:0)",('Données brutes POS (Area)'!AP83/('Données brutes POS (Area)'!#REF!)*50),IF($C130="PE (12:0/12:0)",('Données brutes POS (Area)'!AP130/('Données brutes POS (Area)'!AP$129)*55)))</f>
        <v>3.3849431371784537</v>
      </c>
      <c r="AR130" s="43">
        <f>IF($C130="PC (13:0/13:0)",('Données brutes POS (Area)'!AQ83/('Données brutes POS (Area)'!#REF!)*50),IF($C130="PE (12:0/12:0)",('Données brutes POS (Area)'!AQ130/('Données brutes POS (Area)'!AQ$129)*55)))</f>
        <v>7.2910870217865069</v>
      </c>
      <c r="AS130" s="43">
        <f>IF($C130="PC (13:0/13:0)",('Données brutes POS (Area)'!AR83/('Données brutes POS (Area)'!#REF!)*50),IF($C130="PE (12:0/12:0)",('Données brutes POS (Area)'!AR130/('Données brutes POS (Area)'!AR$129)*55)))</f>
        <v>1.9053951137141489</v>
      </c>
      <c r="AT130" s="43">
        <f>IF($C130="PC (13:0/13:0)",('Données brutes POS (Area)'!AS83/('Données brutes POS (Area)'!#REF!)*50),IF($C130="PE (12:0/12:0)",('Données brutes POS (Area)'!AS130/('Données brutes POS (Area)'!AS$129)*55)))</f>
        <v>2.7227532925160869</v>
      </c>
      <c r="AU130" s="43">
        <f>IF($C130="PC (13:0/13:0)",('Données brutes POS (Area)'!AT83/('Données brutes POS (Area)'!#REF!)*50),IF($C130="PE (12:0/12:0)",('Données brutes POS (Area)'!AT130/('Données brutes POS (Area)'!AT$129)*55)))</f>
        <v>2.2456903177679783</v>
      </c>
      <c r="AV130" s="43" t="s">
        <v>326</v>
      </c>
      <c r="AW130" s="43">
        <f>IF($C130="PC (13:0/13:0)",('Données brutes POS (Area)'!AV83/('Données brutes POS (Area)'!#REF!)*50),IF($C130="PE (12:0/12:0)",('Données brutes POS (Area)'!AV130/('Données brutes POS (Area)'!AV$129)*55)))</f>
        <v>2.3264846012142422</v>
      </c>
      <c r="AX130" s="43">
        <f>IF($C130="PC (13:0/13:0)",('Données brutes POS (Area)'!AW83/('Données brutes POS (Area)'!#REF!)*50),IF($C130="PE (12:0/12:0)",('Données brutes POS (Area)'!AW130/('Données brutes POS (Area)'!AW$129)*55)))</f>
        <v>6.168256406280948</v>
      </c>
      <c r="AY130" s="43">
        <f>IF($C130="PC (13:0/13:0)",('Données brutes POS (Area)'!AX83/('Données brutes POS (Area)'!#REF!)*50),IF($C130="PE (12:0/12:0)",('Données brutes POS (Area)'!AX130/('Données brutes POS (Area)'!AX$129)*55)))</f>
        <v>2.0424727955555766</v>
      </c>
      <c r="AZ130" s="43">
        <f>IF($C130="PC (13:0/13:0)",('Données brutes POS (Area)'!AY83/('Données brutes POS (Area)'!#REF!)*50),IF($C130="PE (12:0/12:0)",('Données brutes POS (Area)'!AY130/('Données brutes POS (Area)'!AY$129)*55)))</f>
        <v>6.2079112087245658</v>
      </c>
      <c r="BA130" s="43">
        <f>IF($C130="PC (13:0/13:0)",('Données brutes POS (Area)'!AZ83/('Données brutes POS (Area)'!#REF!)*50),IF($C130="PE (12:0/12:0)",('Données brutes POS (Area)'!AZ130/('Données brutes POS (Area)'!AZ$129)*55)))</f>
        <v>2.2431892436260643</v>
      </c>
      <c r="BB130" s="43">
        <f>IF($C130="PC (13:0/13:0)",('Données brutes POS (Area)'!BA83/('Données brutes POS (Area)'!#REF!)*50),IF($C130="PE (12:0/12:0)",('Données brutes POS (Area)'!BA130/('Données brutes POS (Area)'!BA$129)*55)))</f>
        <v>4.6300634837342409</v>
      </c>
      <c r="BC130" s="43">
        <f>IF($C130="PC (13:0/13:0)",('Données brutes POS (Area)'!BB83/('Données brutes POS (Area)'!#REF!)*50),IF($C130="PE (12:0/12:0)",('Données brutes POS (Area)'!BB130/('Données brutes POS (Area)'!BB$129)*55)))</f>
        <v>3.4097096169773136</v>
      </c>
      <c r="BD130" s="43">
        <f>IF($C130="PC (13:0/13:0)",('Données brutes POS (Area)'!BC83/('Données brutes POS (Area)'!#REF!)*50),IF($C130="PE (12:0/12:0)",('Données brutes POS (Area)'!BC130/('Données brutes POS (Area)'!BC$129)*55)))</f>
        <v>4.3800223355768146</v>
      </c>
      <c r="BE130" s="43">
        <f>IF($C130="PC (13:0/13:0)",('Données brutes POS (Area)'!BD83/('Données brutes POS (Area)'!#REF!)*50),IF($C130="PE (12:0/12:0)",('Données brutes POS (Area)'!BD130/('Données brutes POS (Area)'!BD$129)*55)))</f>
        <v>2.2348689537918554</v>
      </c>
      <c r="BF130" s="43" t="s">
        <v>326</v>
      </c>
      <c r="BG130" s="43">
        <f>IF($C130="PC (13:0/13:0)",('Données brutes POS (Area)'!BF83/('Données brutes POS (Area)'!#REF!)*50),IF($C130="PE (12:0/12:0)",('Données brutes POS (Area)'!BF130/('Données brutes POS (Area)'!BF$129)*55)))</f>
        <v>4.8126045740368673</v>
      </c>
      <c r="BH130" s="43">
        <f>IF($C130="PC (13:0/13:0)",('Données brutes POS (Area)'!BG83/('Données brutes POS (Area)'!#REF!)*50),IF($C130="PE (12:0/12:0)",('Données brutes POS (Area)'!BG130/('Données brutes POS (Area)'!BG$129)*55)))</f>
        <v>3.1110291297017416</v>
      </c>
      <c r="BI130" s="43">
        <f>IF($C130="PC (13:0/13:0)",('Données brutes POS (Area)'!BH83/('Données brutes POS (Area)'!#REF!)*50),IF($C130="PE (12:0/12:0)",('Données brutes POS (Area)'!BH130/('Données brutes POS (Area)'!BH$129)*55)))</f>
        <v>2.2149388612351131</v>
      </c>
      <c r="BJ130" s="43">
        <f>IF($C130="PC (13:0/13:0)",('Données brutes POS (Area)'!BI83/('Données brutes POS (Area)'!#REF!)*50),IF($C130="PE (12:0/12:0)",('Données brutes POS (Area)'!BI130/('Données brutes POS (Area)'!BI$129)*55)))</f>
        <v>1.8197818150754272</v>
      </c>
      <c r="BK130" s="43">
        <f>IF($C130="PC (13:0/13:0)",('Données brutes POS (Area)'!BJ83/('Données brutes POS (Area)'!#REF!)*50),IF($C130="PE (12:0/12:0)",('Données brutes POS (Area)'!BJ130/('Données brutes POS (Area)'!BJ$129)*55)))</f>
        <v>3.1303846662195172</v>
      </c>
      <c r="BL130" s="43">
        <f>IF($C130="PC (13:0/13:0)",('Données brutes POS (Area)'!BK83/('Données brutes POS (Area)'!#REF!)*50),IF($C130="PE (12:0/12:0)",('Données brutes POS (Area)'!BK130/('Données brutes POS (Area)'!BK$129)*55)))</f>
        <v>3.4531556098173315</v>
      </c>
      <c r="BM130" s="43">
        <f>IF($C130="PC (13:0/13:0)",('Données brutes POS (Area)'!BL83/('Données brutes POS (Area)'!#REF!)*50),IF($C130="PE (12:0/12:0)",('Données brutes POS (Area)'!BL130/('Données brutes POS (Area)'!BL$129)*55)))</f>
        <v>3.870260918819374</v>
      </c>
      <c r="BN130" s="43">
        <f>IF($C130="PC (13:0/13:0)",('Données brutes POS (Area)'!BM83/('Données brutes POS (Area)'!#REF!)*50),IF($C130="PE (12:0/12:0)",('Données brutes POS (Area)'!BM130/('Données brutes POS (Area)'!BM$129)*55)))</f>
        <v>5.4478065236588931</v>
      </c>
      <c r="BO130" s="43">
        <f>IF($C130="PC (13:0/13:0)",('Données brutes POS (Area)'!BN83/('Données brutes POS (Area)'!#REF!)*50),IF($C130="PE (12:0/12:0)",('Données brutes POS (Area)'!BN130/('Données brutes POS (Area)'!BN$129)*55)))</f>
        <v>6.3065140928319163</v>
      </c>
      <c r="BP130" s="43" t="s">
        <v>326</v>
      </c>
      <c r="BQ130" s="43" t="s">
        <v>326</v>
      </c>
    </row>
    <row r="131" spans="1:69" x14ac:dyDescent="0.25">
      <c r="A131" s="11" t="s">
        <v>71</v>
      </c>
      <c r="B131" s="16" t="s">
        <v>72</v>
      </c>
      <c r="C131" s="12" t="s">
        <v>70</v>
      </c>
      <c r="D131" s="44">
        <f>IF($C131="PC (13:0/13:0)",('Données brutes POS (Area)'!C84/('Données brutes POS (Area)'!#REF!)*50),IF($C131="PE (12:0/12:0)",('Données brutes POS (Area)'!C131/('Données brutes POS (Area)'!C$129)*55)))</f>
        <v>18.777548270426195</v>
      </c>
      <c r="E131" s="44">
        <f>IF($C131="PC (13:0/13:0)",('Données brutes POS (Area)'!D84/('Données brutes POS (Area)'!#REF!)*50),IF($C131="PE (12:0/12:0)",('Données brutes POS (Area)'!D131/('Données brutes POS (Area)'!D$129)*55)))</f>
        <v>5.3943548725303438</v>
      </c>
      <c r="F131" s="44">
        <f>IF($C131="PC (13:0/13:0)",('Données brutes POS (Area)'!E84/('Données brutes POS (Area)'!#REF!)*50),IF($C131="PE (12:0/12:0)",('Données brutes POS (Area)'!E131/('Données brutes POS (Area)'!E$129)*55)))</f>
        <v>13.501870941967224</v>
      </c>
      <c r="G131" s="44">
        <f>IF($C131="PC (13:0/13:0)",('Données brutes POS (Area)'!F84/('Données brutes POS (Area)'!#REF!)*50),IF($C131="PE (12:0/12:0)",('Données brutes POS (Area)'!F131/('Données brutes POS (Area)'!F$129)*55)))</f>
        <v>19.323720744724913</v>
      </c>
      <c r="H131" s="44">
        <f>IF($C131="PC (13:0/13:0)",('Données brutes POS (Area)'!G84/('Données brutes POS (Area)'!#REF!)*50),IF($C131="PE (12:0/12:0)",('Données brutes POS (Area)'!G131/('Données brutes POS (Area)'!G$129)*55)))</f>
        <v>7.3770004777741667</v>
      </c>
      <c r="I131" s="44">
        <f>IF($C131="PC (13:0/13:0)",('Données brutes POS (Area)'!H84/('Données brutes POS (Area)'!#REF!)*50),IF($C131="PE (12:0/12:0)",('Données brutes POS (Area)'!H131/('Données brutes POS (Area)'!H$129)*55)))</f>
        <v>13.148965622700507</v>
      </c>
      <c r="J131" s="44">
        <f>IF($C131="PC (13:0/13:0)",('Données brutes POS (Area)'!I84/('Données brutes POS (Area)'!#REF!)*50),IF($C131="PE (12:0/12:0)",('Données brutes POS (Area)'!I131/('Données brutes POS (Area)'!I$129)*55)))</f>
        <v>17.137682122762261</v>
      </c>
      <c r="K131" s="44">
        <f>IF($C131="PC (13:0/13:0)",('Données brutes POS (Area)'!J84/('Données brutes POS (Area)'!#REF!)*50),IF($C131="PE (12:0/12:0)",('Données brutes POS (Area)'!J131/('Données brutes POS (Area)'!J$129)*55)))</f>
        <v>18.867302605138022</v>
      </c>
      <c r="L131" s="44">
        <f>IF($C131="PC (13:0/13:0)",('Données brutes POS (Area)'!K84/('Données brutes POS (Area)'!#REF!)*50),IF($C131="PE (12:0/12:0)",('Données brutes POS (Area)'!K131/('Données brutes POS (Area)'!K$129)*55)))</f>
        <v>9.539153244252466</v>
      </c>
      <c r="M131" s="44">
        <f>IF($C131="PC (13:0/13:0)",('Données brutes POS (Area)'!L84/('Données brutes POS (Area)'!#REF!)*50),IF($C131="PE (12:0/12:0)",('Données brutes POS (Area)'!L131/('Données brutes POS (Area)'!L$129)*55)))</f>
        <v>10.724645334493205</v>
      </c>
      <c r="N131" s="44">
        <f>IF($C131="PC (13:0/13:0)",('Données brutes POS (Area)'!M84/('Données brutes POS (Area)'!#REF!)*50),IF($C131="PE (12:0/12:0)",('Données brutes POS (Area)'!M131/('Données brutes POS (Area)'!M$129)*55)))</f>
        <v>4.781147403380702</v>
      </c>
      <c r="O131" s="44">
        <f>IF($C131="PC (13:0/13:0)",('Données brutes POS (Area)'!N84/('Données brutes POS (Area)'!#REF!)*50),IF($C131="PE (12:0/12:0)",('Données brutes POS (Area)'!N131/('Données brutes POS (Area)'!N$129)*55)))</f>
        <v>7.6314175726538247</v>
      </c>
      <c r="P131" s="44">
        <f>IF($C131="PC (13:0/13:0)",('Données brutes POS (Area)'!O84/('Données brutes POS (Area)'!#REF!)*50),IF($C131="PE (12:0/12:0)",('Données brutes POS (Area)'!O131/('Données brutes POS (Area)'!O$129)*55)))</f>
        <v>10.660399652633293</v>
      </c>
      <c r="Q131" s="44">
        <f>IF($C131="PC (13:0/13:0)",('Données brutes POS (Area)'!P84/('Données brutes POS (Area)'!#REF!)*50),IF($C131="PE (12:0/12:0)",('Données brutes POS (Area)'!P131/('Données brutes POS (Area)'!P$129)*55)))</f>
        <v>3.9109862879073174</v>
      </c>
      <c r="R131" s="44">
        <f>IF($C131="PC (13:0/13:0)",('Données brutes POS (Area)'!Q84/('Données brutes POS (Area)'!#REF!)*50),IF($C131="PE (12:0/12:0)",('Données brutes POS (Area)'!Q131/('Données brutes POS (Area)'!Q$129)*55)))</f>
        <v>9.5199257938432869</v>
      </c>
      <c r="S131" s="44">
        <f>IF($C131="PC (13:0/13:0)",('Données brutes POS (Area)'!R84/('Données brutes POS (Area)'!#REF!)*50),IF($C131="PE (12:0/12:0)",('Données brutes POS (Area)'!R131/('Données brutes POS (Area)'!R$129)*55)))</f>
        <v>7.4042307822118572</v>
      </c>
      <c r="T131" s="44">
        <f>IF($C131="PC (13:0/13:0)",('Données brutes POS (Area)'!S84/('Données brutes POS (Area)'!#REF!)*50),IF($C131="PE (12:0/12:0)",('Données brutes POS (Area)'!S131/('Données brutes POS (Area)'!S$129)*55)))</f>
        <v>4.3309713557938876</v>
      </c>
      <c r="U131" s="44">
        <f>IF($C131="PC (13:0/13:0)",('Données brutes POS (Area)'!T84/('Données brutes POS (Area)'!#REF!)*50),IF($C131="PE (12:0/12:0)",('Données brutes POS (Area)'!T131/('Données brutes POS (Area)'!T$129)*55)))</f>
        <v>4.5180509326343854</v>
      </c>
      <c r="V131" s="44">
        <f>IF($C131="PC (13:0/13:0)",('Données brutes POS (Area)'!U84/('Données brutes POS (Area)'!#REF!)*50),IF($C131="PE (12:0/12:0)",('Données brutes POS (Area)'!U131/('Données brutes POS (Area)'!U$129)*55)))</f>
        <v>5.054338972904433</v>
      </c>
      <c r="W131" s="44">
        <f>IF($C131="PC (13:0/13:0)",('Données brutes POS (Area)'!V84/('Données brutes POS (Area)'!#REF!)*50),IF($C131="PE (12:0/12:0)",('Données brutes POS (Area)'!V131/('Données brutes POS (Area)'!V$129)*55)))</f>
        <v>8.0566043741936824</v>
      </c>
      <c r="X131" s="44">
        <f>IF($C131="PC (13:0/13:0)",('Données brutes POS (Area)'!W84/('Données brutes POS (Area)'!#REF!)*50),IF($C131="PE (12:0/12:0)",('Données brutes POS (Area)'!W131/('Données brutes POS (Area)'!W$129)*55)))</f>
        <v>8.463649183029105</v>
      </c>
      <c r="Y131" s="44">
        <f>IF($C131="PC (13:0/13:0)",('Données brutes POS (Area)'!X84/('Données brutes POS (Area)'!#REF!)*50),IF($C131="PE (12:0/12:0)",('Données brutes POS (Area)'!X131/('Données brutes POS (Area)'!X$129)*55)))</f>
        <v>2.0434429321668759</v>
      </c>
      <c r="Z131" s="44">
        <f>IF($C131="PC (13:0/13:0)",('Données brutes POS (Area)'!Y84/('Données brutes POS (Area)'!#REF!)*50),IF($C131="PE (12:0/12:0)",('Données brutes POS (Area)'!Y131/('Données brutes POS (Area)'!Y$129)*55)))</f>
        <v>11.133688309228264</v>
      </c>
      <c r="AA131" s="44">
        <f>IF($C131="PC (13:0/13:0)",('Données brutes POS (Area)'!Z84/('Données brutes POS (Area)'!#REF!)*50),IF($C131="PE (12:0/12:0)",('Données brutes POS (Area)'!Z131/('Données brutes POS (Area)'!Z$129)*55)))</f>
        <v>10.452083135058816</v>
      </c>
      <c r="AB131" s="44">
        <f>IF($C131="PC (13:0/13:0)",('Données brutes POS (Area)'!AA84/('Données brutes POS (Area)'!#REF!)*50),IF($C131="PE (12:0/12:0)",('Données brutes POS (Area)'!AA131/('Données brutes POS (Area)'!AA$129)*55)))</f>
        <v>14.415243916735248</v>
      </c>
      <c r="AC131" s="44">
        <f>IF($C131="PC (13:0/13:0)",('Données brutes POS (Area)'!AB84/('Données brutes POS (Area)'!#REF!)*50),IF($C131="PE (12:0/12:0)",('Données brutes POS (Area)'!AB131/('Données brutes POS (Area)'!AB$129)*55)))</f>
        <v>20.706683661149871</v>
      </c>
      <c r="AD131" s="44">
        <f>IF($C131="PC (13:0/13:0)",('Données brutes POS (Area)'!AC84/('Données brutes POS (Area)'!#REF!)*50),IF($C131="PE (12:0/12:0)",('Données brutes POS (Area)'!AC131/('Données brutes POS (Area)'!AC$129)*55)))</f>
        <v>8.565011920326679</v>
      </c>
      <c r="AE131" s="44">
        <f>IF($C131="PC (13:0/13:0)",('Données brutes POS (Area)'!AD84/('Données brutes POS (Area)'!#REF!)*50),IF($C131="PE (12:0/12:0)",('Données brutes POS (Area)'!AD131/('Données brutes POS (Area)'!AD$129)*55)))</f>
        <v>13.753333543987624</v>
      </c>
      <c r="AF131" s="44">
        <f>IF($C131="PC (13:0/13:0)",('Données brutes POS (Area)'!AE84/('Données brutes POS (Area)'!#REF!)*50),IF($C131="PE (12:0/12:0)",('Données brutes POS (Area)'!AE131/('Données brutes POS (Area)'!AE$129)*55)))</f>
        <v>9.9200563595675764</v>
      </c>
      <c r="AG131" s="44">
        <f>IF($C131="PC (13:0/13:0)",('Données brutes POS (Area)'!AF84/('Données brutes POS (Area)'!#REF!)*50),IF($C131="PE (12:0/12:0)",('Données brutes POS (Area)'!AF131/('Données brutes POS (Area)'!AF$129)*55)))</f>
        <v>10.718156458614207</v>
      </c>
      <c r="AH131" s="44">
        <f>IF($C131="PC (13:0/13:0)",('Données brutes POS (Area)'!AG84/('Données brutes POS (Area)'!#REF!)*50),IF($C131="PE (12:0/12:0)",('Données brutes POS (Area)'!AG131/('Données brutes POS (Area)'!AG$129)*55)))</f>
        <v>2.8349833318600202</v>
      </c>
      <c r="AI131" s="44">
        <f>IF($C131="PC (13:0/13:0)",('Données brutes POS (Area)'!AH84/('Données brutes POS (Area)'!#REF!)*50),IF($C131="PE (12:0/12:0)",('Données brutes POS (Area)'!AH131/('Données brutes POS (Area)'!AH$129)*55)))</f>
        <v>11.13696854891521</v>
      </c>
      <c r="AJ131" s="44">
        <f>IF($C131="PC (13:0/13:0)",('Données brutes POS (Area)'!AI84/('Données brutes POS (Area)'!#REF!)*50),IF($C131="PE (12:0/12:0)",('Données brutes POS (Area)'!AI131/('Données brutes POS (Area)'!AI$129)*55)))</f>
        <v>5.7797375790332568</v>
      </c>
      <c r="AK131" s="44">
        <f>IF($C131="PC (13:0/13:0)",('Données brutes POS (Area)'!AJ84/('Données brutes POS (Area)'!#REF!)*50),IF($C131="PE (12:0/12:0)",('Données brutes POS (Area)'!AJ131/('Données brutes POS (Area)'!AJ$129)*55)))</f>
        <v>7.7478196749557329</v>
      </c>
      <c r="AL131" s="44">
        <f>IF($C131="PC (13:0/13:0)",('Données brutes POS (Area)'!AK84/('Données brutes POS (Area)'!#REF!)*50),IF($C131="PE (12:0/12:0)",('Données brutes POS (Area)'!AK131/('Données brutes POS (Area)'!AK$129)*55)))</f>
        <v>5.2944179378968359</v>
      </c>
      <c r="AM131" s="44">
        <f>IF($C131="PC (13:0/13:0)",('Données brutes POS (Area)'!AL84/('Données brutes POS (Area)'!#REF!)*50),IF($C131="PE (12:0/12:0)",('Données brutes POS (Area)'!AL131/('Données brutes POS (Area)'!AL$129)*55)))</f>
        <v>18.416962547183026</v>
      </c>
      <c r="AN131" s="44">
        <f>IF($C131="PC (13:0/13:0)",('Données brutes POS (Area)'!AM84/('Données brutes POS (Area)'!#REF!)*50),IF($C131="PE (12:0/12:0)",('Données brutes POS (Area)'!AM131/('Données brutes POS (Area)'!AM$129)*55)))</f>
        <v>11.942776577802817</v>
      </c>
      <c r="AO131" s="44">
        <f>IF($C131="PC (13:0/13:0)",('Données brutes POS (Area)'!AN84/('Données brutes POS (Area)'!#REF!)*50),IF($C131="PE (12:0/12:0)",('Données brutes POS (Area)'!AN131/('Données brutes POS (Area)'!AN$129)*55)))</f>
        <v>11.665080443158024</v>
      </c>
      <c r="AP131" s="44">
        <f>IF($C131="PC (13:0/13:0)",('Données brutes POS (Area)'!AO84/('Données brutes POS (Area)'!#REF!)*50),IF($C131="PE (12:0/12:0)",('Données brutes POS (Area)'!AO131/('Données brutes POS (Area)'!AO$129)*55)))</f>
        <v>18.199803622782152</v>
      </c>
      <c r="AQ131" s="44">
        <f>IF($C131="PC (13:0/13:0)",('Données brutes POS (Area)'!AP84/('Données brutes POS (Area)'!#REF!)*50),IF($C131="PE (12:0/12:0)",('Données brutes POS (Area)'!AP131/('Données brutes POS (Area)'!AP$129)*55)))</f>
        <v>9.6160813500371205</v>
      </c>
      <c r="AR131" s="44">
        <f>IF($C131="PC (13:0/13:0)",('Données brutes POS (Area)'!AQ84/('Données brutes POS (Area)'!#REF!)*50),IF($C131="PE (12:0/12:0)",('Données brutes POS (Area)'!AQ131/('Données brutes POS (Area)'!AQ$129)*55)))</f>
        <v>23.014239151814866</v>
      </c>
      <c r="AS131" s="44">
        <f>IF($C131="PC (13:0/13:0)",('Données brutes POS (Area)'!AR84/('Données brutes POS (Area)'!#REF!)*50),IF($C131="PE (12:0/12:0)",('Données brutes POS (Area)'!AR131/('Données brutes POS (Area)'!AR$129)*55)))</f>
        <v>6.4601125748651214</v>
      </c>
      <c r="AT131" s="44">
        <f>IF($C131="PC (13:0/13:0)",('Données brutes POS (Area)'!AS84/('Données brutes POS (Area)'!#REF!)*50),IF($C131="PE (12:0/12:0)",('Données brutes POS (Area)'!AS131/('Données brutes POS (Area)'!AS$129)*55)))</f>
        <v>12.246977951404922</v>
      </c>
      <c r="AU131" s="44">
        <f>IF($C131="PC (13:0/13:0)",('Données brutes POS (Area)'!AT84/('Données brutes POS (Area)'!#REF!)*50),IF($C131="PE (12:0/12:0)",('Données brutes POS (Area)'!AT131/('Données brutes POS (Area)'!AT$129)*55)))</f>
        <v>9.0112934688520205</v>
      </c>
      <c r="AV131" s="44">
        <f>IF($C131="PC (13:0/13:0)",('Données brutes POS (Area)'!AU84/('Données brutes POS (Area)'!#REF!)*50),IF($C131="PE (12:0/12:0)",('Données brutes POS (Area)'!AU131/('Données brutes POS (Area)'!AU$129)*55)))</f>
        <v>2.9255854523450244</v>
      </c>
      <c r="AW131" s="44">
        <f>IF($C131="PC (13:0/13:0)",('Données brutes POS (Area)'!AV84/('Données brutes POS (Area)'!#REF!)*50),IF($C131="PE (12:0/12:0)",('Données brutes POS (Area)'!AV131/('Données brutes POS (Area)'!AV$129)*55)))</f>
        <v>9.7392135932082819</v>
      </c>
      <c r="AX131" s="44">
        <f>IF($C131="PC (13:0/13:0)",('Données brutes POS (Area)'!AW84/('Données brutes POS (Area)'!#REF!)*50),IF($C131="PE (12:0/12:0)",('Données brutes POS (Area)'!AW131/('Données brutes POS (Area)'!AW$129)*55)))</f>
        <v>14.271952034165322</v>
      </c>
      <c r="AY131" s="44">
        <f>IF($C131="PC (13:0/13:0)",('Données brutes POS (Area)'!AX84/('Données brutes POS (Area)'!#REF!)*50),IF($C131="PE (12:0/12:0)",('Données brutes POS (Area)'!AX131/('Données brutes POS (Area)'!AX$129)*55)))</f>
        <v>7.1514010746196304</v>
      </c>
      <c r="AZ131" s="44">
        <f>IF($C131="PC (13:0/13:0)",('Données brutes POS (Area)'!AY84/('Données brutes POS (Area)'!#REF!)*50),IF($C131="PE (12:0/12:0)",('Données brutes POS (Area)'!AY131/('Données brutes POS (Area)'!AY$129)*55)))</f>
        <v>22.358850773884033</v>
      </c>
      <c r="BA131" s="44">
        <f>IF($C131="PC (13:0/13:0)",('Données brutes POS (Area)'!AZ84/('Données brutes POS (Area)'!#REF!)*50),IF($C131="PE (12:0/12:0)",('Données brutes POS (Area)'!AZ131/('Données brutes POS (Area)'!AZ$129)*55)))</f>
        <v>9.6207332992202801</v>
      </c>
      <c r="BB131" s="44">
        <f>IF($C131="PC (13:0/13:0)",('Données brutes POS (Area)'!BA84/('Données brutes POS (Area)'!#REF!)*50),IF($C131="PE (12:0/12:0)",('Données brutes POS (Area)'!BA131/('Données brutes POS (Area)'!BA$129)*55)))</f>
        <v>11.713814774626895</v>
      </c>
      <c r="BC131" s="44">
        <f>IF($C131="PC (13:0/13:0)",('Données brutes POS (Area)'!BB84/('Données brutes POS (Area)'!#REF!)*50),IF($C131="PE (12:0/12:0)",('Données brutes POS (Area)'!BB131/('Données brutes POS (Area)'!BB$129)*55)))</f>
        <v>10.987343009812143</v>
      </c>
      <c r="BD131" s="44">
        <f>IF($C131="PC (13:0/13:0)",('Données brutes POS (Area)'!BC84/('Données brutes POS (Area)'!#REF!)*50),IF($C131="PE (12:0/12:0)",('Données brutes POS (Area)'!BC131/('Données brutes POS (Area)'!BC$129)*55)))</f>
        <v>13.37952101090565</v>
      </c>
      <c r="BE131" s="44">
        <f>IF($C131="PC (13:0/13:0)",('Données brutes POS (Area)'!BD84/('Données brutes POS (Area)'!#REF!)*50),IF($C131="PE (12:0/12:0)",('Données brutes POS (Area)'!BD131/('Données brutes POS (Area)'!BD$129)*55)))</f>
        <v>7.0026688324886202</v>
      </c>
      <c r="BF131" s="44">
        <f>IF($C131="PC (13:0/13:0)",('Données brutes POS (Area)'!BE84/('Données brutes POS (Area)'!#REF!)*50),IF($C131="PE (12:0/12:0)",('Données brutes POS (Area)'!BE131/('Données brutes POS (Area)'!BE$129)*55)))</f>
        <v>2.430436773407521</v>
      </c>
      <c r="BG131" s="44">
        <f>IF($C131="PC (13:0/13:0)",('Données brutes POS (Area)'!BF84/('Données brutes POS (Area)'!#REF!)*50),IF($C131="PE (12:0/12:0)",('Données brutes POS (Area)'!BF131/('Données brutes POS (Area)'!BF$129)*55)))</f>
        <v>15.148283860488341</v>
      </c>
      <c r="BH131" s="44">
        <f>IF($C131="PC (13:0/13:0)",('Données brutes POS (Area)'!BG84/('Données brutes POS (Area)'!#REF!)*50),IF($C131="PE (12:0/12:0)",('Données brutes POS (Area)'!BG131/('Données brutes POS (Area)'!BG$129)*55)))</f>
        <v>4.8521357477409364</v>
      </c>
      <c r="BI131" s="44">
        <f>IF($C131="PC (13:0/13:0)",('Données brutes POS (Area)'!BH84/('Données brutes POS (Area)'!#REF!)*50),IF($C131="PE (12:0/12:0)",('Données brutes POS (Area)'!BH131/('Données brutes POS (Area)'!BH$129)*55)))</f>
        <v>8.1431111811360317</v>
      </c>
      <c r="BJ131" s="44">
        <f>IF($C131="PC (13:0/13:0)",('Données brutes POS (Area)'!BI84/('Données brutes POS (Area)'!#REF!)*50),IF($C131="PE (12:0/12:0)",('Données brutes POS (Area)'!BI131/('Données brutes POS (Area)'!BI$129)*55)))</f>
        <v>8.6089768372014017</v>
      </c>
      <c r="BK131" s="44">
        <f>IF($C131="PC (13:0/13:0)",('Données brutes POS (Area)'!BJ84/('Données brutes POS (Area)'!#REF!)*50),IF($C131="PE (12:0/12:0)",('Données brutes POS (Area)'!BJ131/('Données brutes POS (Area)'!BJ$129)*55)))</f>
        <v>13.139903427448054</v>
      </c>
      <c r="BL131" s="44">
        <f>IF($C131="PC (13:0/13:0)",('Données brutes POS (Area)'!BK84/('Données brutes POS (Area)'!#REF!)*50),IF($C131="PE (12:0/12:0)",('Données brutes POS (Area)'!BK131/('Données brutes POS (Area)'!BK$129)*55)))</f>
        <v>8.6263843226703472</v>
      </c>
      <c r="BM131" s="44">
        <f>IF($C131="PC (13:0/13:0)",('Données brutes POS (Area)'!BL84/('Données brutes POS (Area)'!#REF!)*50),IF($C131="PE (12:0/12:0)",('Données brutes POS (Area)'!BL131/('Données brutes POS (Area)'!BL$129)*55)))</f>
        <v>13.717313916563025</v>
      </c>
      <c r="BN131" s="44">
        <f>IF($C131="PC (13:0/13:0)",('Données brutes POS (Area)'!BM84/('Données brutes POS (Area)'!#REF!)*50),IF($C131="PE (12:0/12:0)",('Données brutes POS (Area)'!BM131/('Données brutes POS (Area)'!BM$129)*55)))</f>
        <v>15.244232505014706</v>
      </c>
      <c r="BO131" s="44">
        <f>IF($C131="PC (13:0/13:0)",('Données brutes POS (Area)'!BN84/('Données brutes POS (Area)'!#REF!)*50),IF($C131="PE (12:0/12:0)",('Données brutes POS (Area)'!BN131/('Données brutes POS (Area)'!BN$129)*55)))</f>
        <v>19.883845757237378</v>
      </c>
      <c r="BP131" s="44">
        <f>IF($C131="PC (13:0/13:0)",('Données brutes POS (Area)'!BO84/('Données brutes POS (Area)'!#REF!)*50),IF($C131="PE (12:0/12:0)",('Données brutes POS (Area)'!BO131/('Données brutes POS (Area)'!BO$129)*55)))</f>
        <v>6.2964066922989748</v>
      </c>
      <c r="BQ131" s="44">
        <f>IF($C131="PC (13:0/13:0)",('Données brutes POS (Area)'!BP84/('Données brutes POS (Area)'!#REF!)*50),IF($C131="PE (12:0/12:0)",('Données brutes POS (Area)'!BP131/('Données brutes POS (Area)'!BP$129)*55)))</f>
        <v>5.3115907451205491</v>
      </c>
    </row>
    <row r="132" spans="1:69" x14ac:dyDescent="0.25">
      <c r="A132" s="9" t="s">
        <v>71</v>
      </c>
      <c r="B132" s="15" t="s">
        <v>73</v>
      </c>
      <c r="C132" s="10" t="s">
        <v>70</v>
      </c>
      <c r="D132" s="43">
        <f>IF($C132="PC (13:0/13:0)",('Données brutes POS (Area)'!C85/('Données brutes POS (Area)'!#REF!)*50),IF($C132="PE (12:0/12:0)",('Données brutes POS (Area)'!C132/('Données brutes POS (Area)'!C$129)*55)))</f>
        <v>5.5661759400114619</v>
      </c>
      <c r="E132" s="43" t="s">
        <v>326</v>
      </c>
      <c r="F132" s="43">
        <f>IF($C132="PC (13:0/13:0)",('Données brutes POS (Area)'!E85/('Données brutes POS (Area)'!#REF!)*50),IF($C132="PE (12:0/12:0)",('Données brutes POS (Area)'!E132/('Données brutes POS (Area)'!E$129)*55)))</f>
        <v>3.2166657990637897</v>
      </c>
      <c r="G132" s="43">
        <f>IF($C132="PC (13:0/13:0)",('Données brutes POS (Area)'!F85/('Données brutes POS (Area)'!#REF!)*50),IF($C132="PE (12:0/12:0)",('Données brutes POS (Area)'!F132/('Données brutes POS (Area)'!F$129)*55)))</f>
        <v>5.9310846720686792</v>
      </c>
      <c r="H132" s="43">
        <f>IF($C132="PC (13:0/13:0)",('Données brutes POS (Area)'!G85/('Données brutes POS (Area)'!#REF!)*50),IF($C132="PE (12:0/12:0)",('Données brutes POS (Area)'!G132/('Données brutes POS (Area)'!G$129)*55)))</f>
        <v>2.0496138345747257</v>
      </c>
      <c r="I132" s="43">
        <f>IF($C132="PC (13:0/13:0)",('Données brutes POS (Area)'!H85/('Données brutes POS (Area)'!#REF!)*50),IF($C132="PE (12:0/12:0)",('Données brutes POS (Area)'!H132/('Données brutes POS (Area)'!H$129)*55)))</f>
        <v>3.2574023759941189</v>
      </c>
      <c r="J132" s="43">
        <f>IF($C132="PC (13:0/13:0)",('Données brutes POS (Area)'!I85/('Données brutes POS (Area)'!#REF!)*50),IF($C132="PE (12:0/12:0)",('Données brutes POS (Area)'!I132/('Données brutes POS (Area)'!I$129)*55)))</f>
        <v>4.0000761547417891</v>
      </c>
      <c r="K132" s="43">
        <f>IF($C132="PC (13:0/13:0)",('Données brutes POS (Area)'!J85/('Données brutes POS (Area)'!#REF!)*50),IF($C132="PE (12:0/12:0)",('Données brutes POS (Area)'!J132/('Données brutes POS (Area)'!J$129)*55)))</f>
        <v>3.4521562269978823</v>
      </c>
      <c r="L132" s="43">
        <f>IF($C132="PC (13:0/13:0)",('Données brutes POS (Area)'!K85/('Données brutes POS (Area)'!#REF!)*50),IF($C132="PE (12:0/12:0)",('Données brutes POS (Area)'!K132/('Données brutes POS (Area)'!K$129)*55)))</f>
        <v>1.596152047375845</v>
      </c>
      <c r="M132" s="43">
        <f>IF($C132="PC (13:0/13:0)",('Données brutes POS (Area)'!L85/('Données brutes POS (Area)'!#REF!)*50),IF($C132="PE (12:0/12:0)",('Données brutes POS (Area)'!L132/('Données brutes POS (Area)'!L$129)*55)))</f>
        <v>2.2824925769966549</v>
      </c>
      <c r="N132" s="47" t="s">
        <v>326</v>
      </c>
      <c r="O132" s="43">
        <f>IF($C132="PC (13:0/13:0)",('Données brutes POS (Area)'!N85/('Données brutes POS (Area)'!#REF!)*50),IF($C132="PE (12:0/12:0)",('Données brutes POS (Area)'!N132/('Données brutes POS (Area)'!N$129)*55)))</f>
        <v>2.2100171315118184</v>
      </c>
      <c r="P132" s="43">
        <f>IF($C132="PC (13:0/13:0)",('Données brutes POS (Area)'!O85/('Données brutes POS (Area)'!#REF!)*50),IF($C132="PE (12:0/12:0)",('Données brutes POS (Area)'!O132/('Données brutes POS (Area)'!O$129)*55)))</f>
        <v>2.4957917970799488</v>
      </c>
      <c r="Q132" s="47" t="s">
        <v>326</v>
      </c>
      <c r="R132" s="43">
        <f>IF($C132="PC (13:0/13:0)",('Données brutes POS (Area)'!Q85/('Données brutes POS (Area)'!#REF!)*50),IF($C132="PE (12:0/12:0)",('Données brutes POS (Area)'!Q132/('Données brutes POS (Area)'!Q$129)*55)))</f>
        <v>1.8374247373769279</v>
      </c>
      <c r="S132" s="43" t="s">
        <v>326</v>
      </c>
      <c r="T132" s="43" t="s">
        <v>326</v>
      </c>
      <c r="U132" s="43" t="s">
        <v>326</v>
      </c>
      <c r="V132" s="43" t="s">
        <v>326</v>
      </c>
      <c r="W132" s="43" t="s">
        <v>326</v>
      </c>
      <c r="X132" s="43">
        <f>IF($C132="PC (13:0/13:0)",('Données brutes POS (Area)'!W85/('Données brutes POS (Area)'!#REF!)*50),IF($C132="PE (12:0/12:0)",('Données brutes POS (Area)'!W132/('Données brutes POS (Area)'!W$129)*55)))</f>
        <v>1.9026839592694671</v>
      </c>
      <c r="Y132" s="43" t="s">
        <v>326</v>
      </c>
      <c r="Z132" s="43" t="s">
        <v>326</v>
      </c>
      <c r="AA132" s="43">
        <f>IF($C132="PC (13:0/13:0)",('Données brutes POS (Area)'!Z85/('Données brutes POS (Area)'!#REF!)*50),IF($C132="PE (12:0/12:0)",('Données brutes POS (Area)'!Z132/('Données brutes POS (Area)'!Z$129)*55)))</f>
        <v>3.0254935301312322</v>
      </c>
      <c r="AB132" s="43">
        <f>IF($C132="PC (13:0/13:0)",('Données brutes POS (Area)'!AA85/('Données brutes POS (Area)'!#REF!)*50),IF($C132="PE (12:0/12:0)",('Données brutes POS (Area)'!AA132/('Données brutes POS (Area)'!AA$129)*55)))</f>
        <v>2.8034240535487274</v>
      </c>
      <c r="AC132" s="43">
        <f>IF($C132="PC (13:0/13:0)",('Données brutes POS (Area)'!AB85/('Données brutes POS (Area)'!#REF!)*50),IF($C132="PE (12:0/12:0)",('Données brutes POS (Area)'!AB132/('Données brutes POS (Area)'!AB$129)*55)))</f>
        <v>5.2058583801388432</v>
      </c>
      <c r="AD132" s="43" t="s">
        <v>326</v>
      </c>
      <c r="AE132" s="43">
        <f>IF($C132="PC (13:0/13:0)",('Données brutes POS (Area)'!AD85/('Données brutes POS (Area)'!#REF!)*50),IF($C132="PE (12:0/12:0)",('Données brutes POS (Area)'!AD132/('Données brutes POS (Area)'!AD$129)*55)))</f>
        <v>2.5254236737621607</v>
      </c>
      <c r="AF132" s="43">
        <f>IF($C132="PC (13:0/13:0)",('Données brutes POS (Area)'!AE85/('Données brutes POS (Area)'!#REF!)*50),IF($C132="PE (12:0/12:0)",('Données brutes POS (Area)'!AE132/('Données brutes POS (Area)'!AE$129)*55)))</f>
        <v>4.1670386562424788</v>
      </c>
      <c r="AG132" s="43">
        <f>IF($C132="PC (13:0/13:0)",('Données brutes POS (Area)'!AF85/('Données brutes POS (Area)'!#REF!)*50),IF($C132="PE (12:0/12:0)",('Données brutes POS (Area)'!AF132/('Données brutes POS (Area)'!AF$129)*55)))</f>
        <v>2.6457109138153325</v>
      </c>
      <c r="AH132" s="43" t="s">
        <v>326</v>
      </c>
      <c r="AI132" s="43">
        <f>IF($C132="PC (13:0/13:0)",('Données brutes POS (Area)'!AH85/('Données brutes POS (Area)'!#REF!)*50),IF($C132="PE (12:0/12:0)",('Données brutes POS (Area)'!AH132/('Données brutes POS (Area)'!AH$129)*55)))</f>
        <v>2.4093281098741528</v>
      </c>
      <c r="AJ132" s="43" t="s">
        <v>326</v>
      </c>
      <c r="AK132" s="43" t="s">
        <v>326</v>
      </c>
      <c r="AL132" s="43" t="s">
        <v>326</v>
      </c>
      <c r="AM132" s="43">
        <f>IF($C132="PC (13:0/13:0)",('Données brutes POS (Area)'!AL85/('Données brutes POS (Area)'!#REF!)*50),IF($C132="PE (12:0/12:0)",('Données brutes POS (Area)'!AL132/('Données brutes POS (Area)'!AL$129)*55)))</f>
        <v>4.125719302449955</v>
      </c>
      <c r="AN132" s="43">
        <f>IF($C132="PC (13:0/13:0)",('Données brutes POS (Area)'!AM85/('Données brutes POS (Area)'!#REF!)*50),IF($C132="PE (12:0/12:0)",('Données brutes POS (Area)'!AM132/('Données brutes POS (Area)'!AM$129)*55)))</f>
        <v>2.4935258173652692</v>
      </c>
      <c r="AO132" s="43">
        <f>IF($C132="PC (13:0/13:0)",('Données brutes POS (Area)'!AN85/('Données brutes POS (Area)'!#REF!)*50),IF($C132="PE (12:0/12:0)",('Données brutes POS (Area)'!AN132/('Données brutes POS (Area)'!AN$129)*55)))</f>
        <v>2.7094537436426975</v>
      </c>
      <c r="AP132" s="43">
        <f>IF($C132="PC (13:0/13:0)",('Données brutes POS (Area)'!AO85/('Données brutes POS (Area)'!#REF!)*50),IF($C132="PE (12:0/12:0)",('Données brutes POS (Area)'!AO132/('Données brutes POS (Area)'!AO$129)*55)))</f>
        <v>4.1373489160080501</v>
      </c>
      <c r="AQ132" s="43">
        <f>IF($C132="PC (13:0/13:0)",('Données brutes POS (Area)'!AP85/('Données brutes POS (Area)'!#REF!)*50),IF($C132="PE (12:0/12:0)",('Données brutes POS (Area)'!AP132/('Données brutes POS (Area)'!AP$129)*55)))</f>
        <v>4.619700961058018</v>
      </c>
      <c r="AR132" s="43">
        <f>IF($C132="PC (13:0/13:0)",('Données brutes POS (Area)'!AQ85/('Données brutes POS (Area)'!#REF!)*50),IF($C132="PE (12:0/12:0)",('Données brutes POS (Area)'!AQ132/('Données brutes POS (Area)'!AQ$129)*55)))</f>
        <v>6.9228630393031292</v>
      </c>
      <c r="AS132" s="43">
        <f>IF($C132="PC (13:0/13:0)",('Données brutes POS (Area)'!AR85/('Données brutes POS (Area)'!#REF!)*50),IF($C132="PE (12:0/12:0)",('Données brutes POS (Area)'!AR132/('Données brutes POS (Area)'!AR$129)*55)))</f>
        <v>2.4654030185967613</v>
      </c>
      <c r="AT132" s="43" t="s">
        <v>326</v>
      </c>
      <c r="AU132" s="43" t="s">
        <v>326</v>
      </c>
      <c r="AV132" s="43" t="s">
        <v>326</v>
      </c>
      <c r="AW132" s="43">
        <f>IF($C132="PC (13:0/13:0)",('Données brutes POS (Area)'!AV85/('Données brutes POS (Area)'!#REF!)*50),IF($C132="PE (12:0/12:0)",('Données brutes POS (Area)'!AV132/('Données brutes POS (Area)'!AV$129)*55)))</f>
        <v>1.9654972628448766</v>
      </c>
      <c r="AX132" s="43">
        <f>IF($C132="PC (13:0/13:0)",('Données brutes POS (Area)'!AW85/('Données brutes POS (Area)'!#REF!)*50),IF($C132="PE (12:0/12:0)",('Données brutes POS (Area)'!AW132/('Données brutes POS (Area)'!AW$129)*55)))</f>
        <v>5.2671596246525194</v>
      </c>
      <c r="AY132" s="43" t="s">
        <v>326</v>
      </c>
      <c r="AZ132" s="43">
        <f>IF($C132="PC (13:0/13:0)",('Données brutes POS (Area)'!AY85/('Données brutes POS (Area)'!#REF!)*50),IF($C132="PE (12:0/12:0)",('Données brutes POS (Area)'!AY132/('Données brutes POS (Area)'!AY$129)*55)))</f>
        <v>3.8445387243854308</v>
      </c>
      <c r="BA132" s="43">
        <f>IF($C132="PC (13:0/13:0)",('Données brutes POS (Area)'!AZ85/('Données brutes POS (Area)'!#REF!)*50),IF($C132="PE (12:0/12:0)",('Données brutes POS (Area)'!AZ132/('Données brutes POS (Area)'!AZ$129)*55)))</f>
        <v>2.0329158103880611</v>
      </c>
      <c r="BB132" s="43">
        <f>IF($C132="PC (13:0/13:0)",('Données brutes POS (Area)'!BA85/('Données brutes POS (Area)'!#REF!)*50),IF($C132="PE (12:0/12:0)",('Données brutes POS (Area)'!BA132/('Données brutes POS (Area)'!BA$129)*55)))</f>
        <v>2.3676947011367218</v>
      </c>
      <c r="BC132" s="43">
        <f>IF($C132="PC (13:0/13:0)",('Données brutes POS (Area)'!BB85/('Données brutes POS (Area)'!#REF!)*50),IF($C132="PE (12:0/12:0)",('Données brutes POS (Area)'!BB132/('Données brutes POS (Area)'!BB$129)*55)))</f>
        <v>3.8026379972167952</v>
      </c>
      <c r="BD132" s="43">
        <f>IF($C132="PC (13:0/13:0)",('Données brutes POS (Area)'!BC85/('Données brutes POS (Area)'!#REF!)*50),IF($C132="PE (12:0/12:0)",('Données brutes POS (Area)'!BC132/('Données brutes POS (Area)'!BC$129)*55)))</f>
        <v>3.8051400987178292</v>
      </c>
      <c r="BE132" s="43">
        <f>IF($C132="PC (13:0/13:0)",('Données brutes POS (Area)'!BD85/('Données brutes POS (Area)'!#REF!)*50),IF($C132="PE (12:0/12:0)",('Données brutes POS (Area)'!BD132/('Données brutes POS (Area)'!BD$129)*55)))</f>
        <v>2.2514997564256838</v>
      </c>
      <c r="BF132" s="43" t="s">
        <v>326</v>
      </c>
      <c r="BG132" s="43">
        <f>IF($C132="PC (13:0/13:0)",('Données brutes POS (Area)'!BF85/('Données brutes POS (Area)'!#REF!)*50),IF($C132="PE (12:0/12:0)",('Données brutes POS (Area)'!BF132/('Données brutes POS (Area)'!BF$129)*55)))</f>
        <v>3.748615510008066</v>
      </c>
      <c r="BH132" s="43">
        <f>IF($C132="PC (13:0/13:0)",('Données brutes POS (Area)'!BG85/('Données brutes POS (Area)'!#REF!)*50),IF($C132="PE (12:0/12:0)",('Données brutes POS (Area)'!BG132/('Données brutes POS (Area)'!BG$129)*55)))</f>
        <v>2.0552841207852497</v>
      </c>
      <c r="BI132" s="43" t="s">
        <v>326</v>
      </c>
      <c r="BJ132" s="43">
        <f>IF($C132="PC (13:0/13:0)",('Données brutes POS (Area)'!BI85/('Données brutes POS (Area)'!#REF!)*50),IF($C132="PE (12:0/12:0)",('Données brutes POS (Area)'!BI132/('Données brutes POS (Area)'!BI$129)*55)))</f>
        <v>1.9664645727298098</v>
      </c>
      <c r="BK132" s="43">
        <f>IF($C132="PC (13:0/13:0)",('Données brutes POS (Area)'!BJ85/('Données brutes POS (Area)'!#REF!)*50),IF($C132="PE (12:0/12:0)",('Données brutes POS (Area)'!BJ132/('Données brutes POS (Area)'!BJ$129)*55)))</f>
        <v>3.7192958131896328</v>
      </c>
      <c r="BL132" s="43" t="s">
        <v>326</v>
      </c>
      <c r="BM132" s="43" t="s">
        <v>326</v>
      </c>
      <c r="BN132" s="43">
        <f>IF($C132="PC (13:0/13:0)",('Données brutes POS (Area)'!BM85/('Données brutes POS (Area)'!#REF!)*50),IF($C132="PE (12:0/12:0)",('Données brutes POS (Area)'!BM132/('Données brutes POS (Area)'!BM$129)*55)))</f>
        <v>4.4313865403911858</v>
      </c>
      <c r="BO132" s="43">
        <f>IF($C132="PC (13:0/13:0)",('Données brutes POS (Area)'!BN85/('Données brutes POS (Area)'!#REF!)*50),IF($C132="PE (12:0/12:0)",('Données brutes POS (Area)'!BN132/('Données brutes POS (Area)'!BN$129)*55)))</f>
        <v>6.0960957363227335</v>
      </c>
      <c r="BP132" s="43" t="s">
        <v>326</v>
      </c>
      <c r="BQ132" s="43" t="s">
        <v>326</v>
      </c>
    </row>
    <row r="133" spans="1:69" x14ac:dyDescent="0.25">
      <c r="A133" s="11" t="s">
        <v>71</v>
      </c>
      <c r="B133" s="16" t="s">
        <v>215</v>
      </c>
      <c r="C133" s="12" t="s">
        <v>70</v>
      </c>
      <c r="D133" s="44">
        <f>IF($C133="PC (13:0/13:0)",('Données brutes POS (Area)'!C86/('Données brutes POS (Area)'!#REF!)*50),IF($C133="PE (12:0/12:0)",('Données brutes POS (Area)'!C133/('Données brutes POS (Area)'!C$129)*55)))</f>
        <v>9.7229571465055251</v>
      </c>
      <c r="E133" s="44">
        <f>IF($C133="PC (13:0/13:0)",('Données brutes POS (Area)'!D86/('Données brutes POS (Area)'!#REF!)*50),IF($C133="PE (12:0/12:0)",('Données brutes POS (Area)'!D133/('Données brutes POS (Area)'!D$129)*55)))</f>
        <v>3.6420962293579247</v>
      </c>
      <c r="F133" s="44">
        <f>IF($C133="PC (13:0/13:0)",('Données brutes POS (Area)'!E86/('Données brutes POS (Area)'!#REF!)*50),IF($C133="PE (12:0/12:0)",('Données brutes POS (Area)'!E133/('Données brutes POS (Area)'!E$129)*55)))</f>
        <v>13.687141632524696</v>
      </c>
      <c r="G133" s="44">
        <f>IF($C133="PC (13:0/13:0)",('Données brutes POS (Area)'!F86/('Données brutes POS (Area)'!#REF!)*50),IF($C133="PE (12:0/12:0)",('Données brutes POS (Area)'!F133/('Données brutes POS (Area)'!F$129)*55)))</f>
        <v>16.036197295897576</v>
      </c>
      <c r="H133" s="44">
        <f>IF($C133="PC (13:0/13:0)",('Données brutes POS (Area)'!G86/('Données brutes POS (Area)'!#REF!)*50),IF($C133="PE (12:0/12:0)",('Données brutes POS (Area)'!G133/('Données brutes POS (Area)'!G$129)*55)))</f>
        <v>3.9431752548623913</v>
      </c>
      <c r="I133" s="44">
        <f>IF($C133="PC (13:0/13:0)",('Données brutes POS (Area)'!H86/('Données brutes POS (Area)'!#REF!)*50),IF($C133="PE (12:0/12:0)",('Données brutes POS (Area)'!H133/('Données brutes POS (Area)'!H$129)*55)))</f>
        <v>8.7452183412426727</v>
      </c>
      <c r="J133" s="44">
        <f>IF($C133="PC (13:0/13:0)",('Données brutes POS (Area)'!I86/('Données brutes POS (Area)'!#REF!)*50),IF($C133="PE (12:0/12:0)",('Données brutes POS (Area)'!I133/('Données brutes POS (Area)'!I$129)*55)))</f>
        <v>8.5543962239553366</v>
      </c>
      <c r="K133" s="44">
        <f>IF($C133="PC (13:0/13:0)",('Données brutes POS (Area)'!J86/('Données brutes POS (Area)'!#REF!)*50),IF($C133="PE (12:0/12:0)",('Données brutes POS (Area)'!J133/('Données brutes POS (Area)'!J$129)*55)))</f>
        <v>7.6205376455765945</v>
      </c>
      <c r="L133" s="44">
        <f>IF($C133="PC (13:0/13:0)",('Données brutes POS (Area)'!K86/('Données brutes POS (Area)'!#REF!)*50),IF($C133="PE (12:0/12:0)",('Données brutes POS (Area)'!K133/('Données brutes POS (Area)'!K$129)*55)))</f>
        <v>3.7954797482141154</v>
      </c>
      <c r="M133" s="44">
        <f>IF($C133="PC (13:0/13:0)",('Données brutes POS (Area)'!L86/('Données brutes POS (Area)'!#REF!)*50),IF($C133="PE (12:0/12:0)",('Données brutes POS (Area)'!L133/('Données brutes POS (Area)'!L$129)*55)))</f>
        <v>6.6113186164326958</v>
      </c>
      <c r="N133" s="44">
        <f>IF($C133="PC (13:0/13:0)",('Données brutes POS (Area)'!M86/('Données brutes POS (Area)'!#REF!)*50),IF($C133="PE (12:0/12:0)",('Données brutes POS (Area)'!M133/('Données brutes POS (Area)'!M$129)*55)))</f>
        <v>3.0447691192072117</v>
      </c>
      <c r="O133" s="44">
        <f>IF($C133="PC (13:0/13:0)",('Données brutes POS (Area)'!N86/('Données brutes POS (Area)'!#REF!)*50),IF($C133="PE (12:0/12:0)",('Données brutes POS (Area)'!N133/('Données brutes POS (Area)'!N$129)*55)))</f>
        <v>4.5282419343662896</v>
      </c>
      <c r="P133" s="44">
        <f>IF($C133="PC (13:0/13:0)",('Données brutes POS (Area)'!O86/('Données brutes POS (Area)'!#REF!)*50),IF($C133="PE (12:0/12:0)",('Données brutes POS (Area)'!O133/('Données brutes POS (Area)'!O$129)*55)))</f>
        <v>10.122358294284732</v>
      </c>
      <c r="Q133" s="44">
        <f>IF($C133="PC (13:0/13:0)",('Données brutes POS (Area)'!P86/('Données brutes POS (Area)'!#REF!)*50),IF($C133="PE (12:0/12:0)",('Données brutes POS (Area)'!P133/('Données brutes POS (Area)'!P$129)*55)))</f>
        <v>1.8490856130700304</v>
      </c>
      <c r="R133" s="44">
        <f>IF($C133="PC (13:0/13:0)",('Données brutes POS (Area)'!Q86/('Données brutes POS (Area)'!#REF!)*50),IF($C133="PE (12:0/12:0)",('Données brutes POS (Area)'!Q133/('Données brutes POS (Area)'!Q$129)*55)))</f>
        <v>8.9550097034969252</v>
      </c>
      <c r="S133" s="44">
        <f>IF($C133="PC (13:0/13:0)",('Données brutes POS (Area)'!R86/('Données brutes POS (Area)'!#REF!)*50),IF($C133="PE (12:0/12:0)",('Données brutes POS (Area)'!R133/('Données brutes POS (Area)'!R$129)*55)))</f>
        <v>3.5489323322352178</v>
      </c>
      <c r="T133" s="44">
        <f>IF($C133="PC (13:0/13:0)",('Données brutes POS (Area)'!S86/('Données brutes POS (Area)'!#REF!)*50),IF($C133="PE (12:0/12:0)",('Données brutes POS (Area)'!S133/('Données brutes POS (Area)'!S$129)*55)))</f>
        <v>6.2095074931112535</v>
      </c>
      <c r="U133" s="44">
        <f>IF($C133="PC (13:0/13:0)",('Données brutes POS (Area)'!T86/('Données brutes POS (Area)'!#REF!)*50),IF($C133="PE (12:0/12:0)",('Données brutes POS (Area)'!T133/('Données brutes POS (Area)'!T$129)*55)))</f>
        <v>2.1601433100418359</v>
      </c>
      <c r="V133" s="44" t="s">
        <v>326</v>
      </c>
      <c r="W133" s="44">
        <f>IF($C133="PC (13:0/13:0)",('Données brutes POS (Area)'!V86/('Données brutes POS (Area)'!#REF!)*50),IF($C133="PE (12:0/12:0)",('Données brutes POS (Area)'!V133/('Données brutes POS (Area)'!V$129)*55)))</f>
        <v>5.1172190131917707</v>
      </c>
      <c r="X133" s="44">
        <f>IF($C133="PC (13:0/13:0)",('Données brutes POS (Area)'!W86/('Données brutes POS (Area)'!#REF!)*50),IF($C133="PE (12:0/12:0)",('Données brutes POS (Area)'!W133/('Données brutes POS (Area)'!W$129)*55)))</f>
        <v>5.9194527326788062</v>
      </c>
      <c r="Y133" s="44" t="s">
        <v>326</v>
      </c>
      <c r="Z133" s="44">
        <f>IF($C133="PC (13:0/13:0)",('Données brutes POS (Area)'!Y86/('Données brutes POS (Area)'!#REF!)*50),IF($C133="PE (12:0/12:0)",('Données brutes POS (Area)'!Y133/('Données brutes POS (Area)'!Y$129)*55)))</f>
        <v>6.0723624868779389</v>
      </c>
      <c r="AA133" s="44">
        <f>IF($C133="PC (13:0/13:0)",('Données brutes POS (Area)'!Z86/('Données brutes POS (Area)'!#REF!)*50),IF($C133="PE (12:0/12:0)",('Données brutes POS (Area)'!Z133/('Données brutes POS (Area)'!Z$129)*55)))</f>
        <v>6.2113934658085483</v>
      </c>
      <c r="AB133" s="44">
        <f>IF($C133="PC (13:0/13:0)",('Données brutes POS (Area)'!AA86/('Données brutes POS (Area)'!#REF!)*50),IF($C133="PE (12:0/12:0)",('Données brutes POS (Area)'!AA133/('Données brutes POS (Area)'!AA$129)*55)))</f>
        <v>8.2134545564749679</v>
      </c>
      <c r="AC133" s="44">
        <f>IF($C133="PC (13:0/13:0)",('Données brutes POS (Area)'!AB86/('Données brutes POS (Area)'!#REF!)*50),IF($C133="PE (12:0/12:0)",('Données brutes POS (Area)'!AB133/('Données brutes POS (Area)'!AB$129)*55)))</f>
        <v>15.001382750127219</v>
      </c>
      <c r="AD133" s="44">
        <f>IF($C133="PC (13:0/13:0)",('Données brutes POS (Area)'!AC86/('Données brutes POS (Area)'!#REF!)*50),IF($C133="PE (12:0/12:0)",('Données brutes POS (Area)'!AC133/('Données brutes POS (Area)'!AC$129)*55)))</f>
        <v>7.5916168538682598</v>
      </c>
      <c r="AE133" s="44">
        <f>IF($C133="PC (13:0/13:0)",('Données brutes POS (Area)'!AD86/('Données brutes POS (Area)'!#REF!)*50),IF($C133="PE (12:0/12:0)",('Données brutes POS (Area)'!AD133/('Données brutes POS (Area)'!AD$129)*55)))</f>
        <v>4.1633637651257072</v>
      </c>
      <c r="AF133" s="44">
        <f>IF($C133="PC (13:0/13:0)",('Données brutes POS (Area)'!AE86/('Données brutes POS (Area)'!#REF!)*50),IF($C133="PE (12:0/12:0)",('Données brutes POS (Area)'!AE133/('Données brutes POS (Area)'!AE$129)*55)))</f>
        <v>4.9513980547495784</v>
      </c>
      <c r="AG133" s="44">
        <f>IF($C133="PC (13:0/13:0)",('Données brutes POS (Area)'!AF86/('Données brutes POS (Area)'!#REF!)*50),IF($C133="PE (12:0/12:0)",('Données brutes POS (Area)'!AF133/('Données brutes POS (Area)'!AF$129)*55)))</f>
        <v>8.0577731201179841</v>
      </c>
      <c r="AH133" s="44">
        <f>IF($C133="PC (13:0/13:0)",('Données brutes POS (Area)'!AG86/('Données brutes POS (Area)'!#REF!)*50),IF($C133="PE (12:0/12:0)",('Données brutes POS (Area)'!AG133/('Données brutes POS (Area)'!AG$129)*55)))</f>
        <v>2.2069812328593028</v>
      </c>
      <c r="AI133" s="44">
        <f>IF($C133="PC (13:0/13:0)",('Données brutes POS (Area)'!AH86/('Données brutes POS (Area)'!#REF!)*50),IF($C133="PE (12:0/12:0)",('Données brutes POS (Area)'!AH133/('Données brutes POS (Area)'!AH$129)*55)))</f>
        <v>6.313785696999032</v>
      </c>
      <c r="AJ133" s="44">
        <f>IF($C133="PC (13:0/13:0)",('Données brutes POS (Area)'!AI86/('Données brutes POS (Area)'!#REF!)*50),IF($C133="PE (12:0/12:0)",('Données brutes POS (Area)'!AI133/('Données brutes POS (Area)'!AI$129)*55)))</f>
        <v>6.6351396586324816</v>
      </c>
      <c r="AK133" s="44">
        <f>IF($C133="PC (13:0/13:0)",('Données brutes POS (Area)'!AJ86/('Données brutes POS (Area)'!#REF!)*50),IF($C133="PE (12:0/12:0)",('Données brutes POS (Area)'!AJ133/('Données brutes POS (Area)'!AJ$129)*55)))</f>
        <v>5.5579674569686413</v>
      </c>
      <c r="AL133" s="44">
        <f>IF($C133="PC (13:0/13:0)",('Données brutes POS (Area)'!AK86/('Données brutes POS (Area)'!#REF!)*50),IF($C133="PE (12:0/12:0)",('Données brutes POS (Area)'!AK133/('Données brutes POS (Area)'!AK$129)*55)))</f>
        <v>3.6376699885652379</v>
      </c>
      <c r="AM133" s="44">
        <f>IF($C133="PC (13:0/13:0)",('Données brutes POS (Area)'!AL86/('Données brutes POS (Area)'!#REF!)*50),IF($C133="PE (12:0/12:0)",('Données brutes POS (Area)'!AL133/('Données brutes POS (Area)'!AL$129)*55)))</f>
        <v>9.8077204863613119</v>
      </c>
      <c r="AN133" s="44">
        <f>IF($C133="PC (13:0/13:0)",('Données brutes POS (Area)'!AM86/('Données brutes POS (Area)'!#REF!)*50),IF($C133="PE (12:0/12:0)",('Données brutes POS (Area)'!AM133/('Données brutes POS (Area)'!AM$129)*55)))</f>
        <v>6.8468492357373965</v>
      </c>
      <c r="AO133" s="44">
        <f>IF($C133="PC (13:0/13:0)",('Données brutes POS (Area)'!AN86/('Données brutes POS (Area)'!#REF!)*50),IF($C133="PE (12:0/12:0)",('Données brutes POS (Area)'!AN133/('Données brutes POS (Area)'!AN$129)*55)))</f>
        <v>6.9089032728573274</v>
      </c>
      <c r="AP133" s="44">
        <f>IF($C133="PC (13:0/13:0)",('Données brutes POS (Area)'!AO86/('Données brutes POS (Area)'!#REF!)*50),IF($C133="PE (12:0/12:0)",('Données brutes POS (Area)'!AO133/('Données brutes POS (Area)'!AO$129)*55)))</f>
        <v>14.319700643604497</v>
      </c>
      <c r="AQ133" s="44">
        <f>IF($C133="PC (13:0/13:0)",('Données brutes POS (Area)'!AP86/('Données brutes POS (Area)'!#REF!)*50),IF($C133="PE (12:0/12:0)",('Données brutes POS (Area)'!AP133/('Données brutes POS (Area)'!AP$129)*55)))</f>
        <v>8.1262901779457692</v>
      </c>
      <c r="AR133" s="44">
        <f>IF($C133="PC (13:0/13:0)",('Données brutes POS (Area)'!AQ86/('Données brutes POS (Area)'!#REF!)*50),IF($C133="PE (12:0/12:0)",('Données brutes POS (Area)'!AQ133/('Données brutes POS (Area)'!AQ$129)*55)))</f>
        <v>18.805449219930939</v>
      </c>
      <c r="AS133" s="44">
        <f>IF($C133="PC (13:0/13:0)",('Données brutes POS (Area)'!AR86/('Données brutes POS (Area)'!#REF!)*50),IF($C133="PE (12:0/12:0)",('Données brutes POS (Area)'!AR133/('Données brutes POS (Area)'!AR$129)*55)))</f>
        <v>5.5843891257577374</v>
      </c>
      <c r="AT133" s="44">
        <f>IF($C133="PC (13:0/13:0)",('Données brutes POS (Area)'!AS86/('Données brutes POS (Area)'!#REF!)*50),IF($C133="PE (12:0/12:0)",('Données brutes POS (Area)'!AS133/('Données brutes POS (Area)'!AS$129)*55)))</f>
        <v>6.463237257527731</v>
      </c>
      <c r="AU133" s="44">
        <f>IF($C133="PC (13:0/13:0)",('Données brutes POS (Area)'!AT86/('Données brutes POS (Area)'!#REF!)*50),IF($C133="PE (12:0/12:0)",('Données brutes POS (Area)'!AT133/('Données brutes POS (Area)'!AT$129)*55)))</f>
        <v>4.8464127117613085</v>
      </c>
      <c r="AV133" s="44" t="s">
        <v>326</v>
      </c>
      <c r="AW133" s="44">
        <f>IF($C133="PC (13:0/13:0)",('Données brutes POS (Area)'!AV86/('Données brutes POS (Area)'!#REF!)*50),IF($C133="PE (12:0/12:0)",('Données brutes POS (Area)'!AV133/('Données brutes POS (Area)'!AV$129)*55)))</f>
        <v>3.5659599795429133</v>
      </c>
      <c r="AX133" s="44">
        <f>IF($C133="PC (13:0/13:0)",('Données brutes POS (Area)'!AW86/('Données brutes POS (Area)'!#REF!)*50),IF($C133="PE (12:0/12:0)",('Données brutes POS (Area)'!AW133/('Données brutes POS (Area)'!AW$129)*55)))</f>
        <v>6.4610514982360652</v>
      </c>
      <c r="AY133" s="44">
        <f>IF($C133="PC (13:0/13:0)",('Données brutes POS (Area)'!AX86/('Données brutes POS (Area)'!#REF!)*50),IF($C133="PE (12:0/12:0)",('Données brutes POS (Area)'!AX133/('Données brutes POS (Area)'!AX$129)*55)))</f>
        <v>3.1064513928884132</v>
      </c>
      <c r="AZ133" s="44">
        <f>IF($C133="PC (13:0/13:0)",('Données brutes POS (Area)'!AY86/('Données brutes POS (Area)'!#REF!)*50),IF($C133="PE (12:0/12:0)",('Données brutes POS (Area)'!AY133/('Données brutes POS (Area)'!AY$129)*55)))</f>
        <v>9.9369603784281129</v>
      </c>
      <c r="BA133" s="44">
        <f>IF($C133="PC (13:0/13:0)",('Données brutes POS (Area)'!AZ86/('Données brutes POS (Area)'!#REF!)*50),IF($C133="PE (12:0/12:0)",('Données brutes POS (Area)'!AZ133/('Données brutes POS (Area)'!AZ$129)*55)))</f>
        <v>5.7330456400021728</v>
      </c>
      <c r="BB133" s="44">
        <f>IF($C133="PC (13:0/13:0)",('Données brutes POS (Area)'!BA86/('Données brutes POS (Area)'!#REF!)*50),IF($C133="PE (12:0/12:0)",('Données brutes POS (Area)'!BA133/('Données brutes POS (Area)'!BA$129)*55)))</f>
        <v>6.8171348650358086</v>
      </c>
      <c r="BC133" s="44">
        <f>IF($C133="PC (13:0/13:0)",('Données brutes POS (Area)'!BB86/('Données brutes POS (Area)'!#REF!)*50),IF($C133="PE (12:0/12:0)",('Données brutes POS (Area)'!BB133/('Données brutes POS (Area)'!BB$129)*55)))</f>
        <v>7.4676679127353776</v>
      </c>
      <c r="BD133" s="44">
        <f>IF($C133="PC (13:0/13:0)",('Données brutes POS (Area)'!BC86/('Données brutes POS (Area)'!#REF!)*50),IF($C133="PE (12:0/12:0)",('Données brutes POS (Area)'!BC133/('Données brutes POS (Area)'!BC$129)*55)))</f>
        <v>10.377840018157174</v>
      </c>
      <c r="BE133" s="44">
        <f>IF($C133="PC (13:0/13:0)",('Données brutes POS (Area)'!BD86/('Données brutes POS (Area)'!#REF!)*50),IF($C133="PE (12:0/12:0)",('Données brutes POS (Area)'!BD133/('Données brutes POS (Area)'!BD$129)*55)))</f>
        <v>3.5964634945010272</v>
      </c>
      <c r="BF133" s="44" t="s">
        <v>326</v>
      </c>
      <c r="BG133" s="44">
        <f>IF($C133="PC (13:0/13:0)",('Données brutes POS (Area)'!BF86/('Données brutes POS (Area)'!#REF!)*50),IF($C133="PE (12:0/12:0)",('Données brutes POS (Area)'!BF133/('Données brutes POS (Area)'!BF$129)*55)))</f>
        <v>12.157543909319015</v>
      </c>
      <c r="BH133" s="44">
        <f>IF($C133="PC (13:0/13:0)",('Données brutes POS (Area)'!BG86/('Données brutes POS (Area)'!#REF!)*50),IF($C133="PE (12:0/12:0)",('Données brutes POS (Area)'!BG133/('Données brutes POS (Area)'!BG$129)*55)))</f>
        <v>5.8244714195092469</v>
      </c>
      <c r="BI133" s="44">
        <f>IF($C133="PC (13:0/13:0)",('Données brutes POS (Area)'!BH86/('Données brutes POS (Area)'!#REF!)*50),IF($C133="PE (12:0/12:0)",('Données brutes POS (Area)'!BH133/('Données brutes POS (Area)'!BH$129)*55)))</f>
        <v>7.8094625493217364</v>
      </c>
      <c r="BJ133" s="44">
        <f>IF($C133="PC (13:0/13:0)",('Données brutes POS (Area)'!BI86/('Données brutes POS (Area)'!#REF!)*50),IF($C133="PE (12:0/12:0)",('Données brutes POS (Area)'!BI133/('Données brutes POS (Area)'!BI$129)*55)))</f>
        <v>7.7278831013892022</v>
      </c>
      <c r="BK133" s="44">
        <f>IF($C133="PC (13:0/13:0)",('Données brutes POS (Area)'!BJ86/('Données brutes POS (Area)'!#REF!)*50),IF($C133="PE (12:0/12:0)",('Données brutes POS (Area)'!BJ133/('Données brutes POS (Area)'!BJ$129)*55)))</f>
        <v>6.0884584711654162</v>
      </c>
      <c r="BL133" s="44">
        <f>IF($C133="PC (13:0/13:0)",('Données brutes POS (Area)'!BK86/('Données brutes POS (Area)'!#REF!)*50),IF($C133="PE (12:0/12:0)",('Données brutes POS (Area)'!BK133/('Données brutes POS (Area)'!BK$129)*55)))</f>
        <v>5.5916534891503913</v>
      </c>
      <c r="BM133" s="44">
        <f>IF($C133="PC (13:0/13:0)",('Données brutes POS (Area)'!BL86/('Données brutes POS (Area)'!#REF!)*50),IF($C133="PE (12:0/12:0)",('Données brutes POS (Area)'!BL133/('Données brutes POS (Area)'!BL$129)*55)))</f>
        <v>7.1854450046740004</v>
      </c>
      <c r="BN133" s="44">
        <f>IF($C133="PC (13:0/13:0)",('Données brutes POS (Area)'!BM86/('Données brutes POS (Area)'!#REF!)*50),IF($C133="PE (12:0/12:0)",('Données brutes POS (Area)'!BM133/('Données brutes POS (Area)'!BM$129)*55)))</f>
        <v>5.3125623724046926</v>
      </c>
      <c r="BO133" s="44">
        <f>IF($C133="PC (13:0/13:0)",('Données brutes POS (Area)'!BN86/('Données brutes POS (Area)'!#REF!)*50),IF($C133="PE (12:0/12:0)",('Données brutes POS (Area)'!BN133/('Données brutes POS (Area)'!BN$129)*55)))</f>
        <v>14.061225116121735</v>
      </c>
      <c r="BP133" s="44">
        <f>IF($C133="PC (13:0/13:0)",('Données brutes POS (Area)'!BO86/('Données brutes POS (Area)'!#REF!)*50),IF($C133="PE (12:0/12:0)",('Données brutes POS (Area)'!BO133/('Données brutes POS (Area)'!BO$129)*55)))</f>
        <v>4.7301830623389121</v>
      </c>
      <c r="BQ133" s="44">
        <f>IF($C133="PC (13:0/13:0)",('Données brutes POS (Area)'!BP86/('Données brutes POS (Area)'!#REF!)*50),IF($C133="PE (12:0/12:0)",('Données brutes POS (Area)'!BP133/('Données brutes POS (Area)'!BP$129)*55)))</f>
        <v>3.8920863040904377</v>
      </c>
    </row>
    <row r="134" spans="1:69" x14ac:dyDescent="0.25">
      <c r="A134" s="9" t="s">
        <v>71</v>
      </c>
      <c r="B134" s="15" t="s">
        <v>216</v>
      </c>
      <c r="C134" s="10" t="s">
        <v>70</v>
      </c>
      <c r="D134" s="43">
        <f>IF($C134="PC (13:0/13:0)",('Données brutes POS (Area)'!C87/('Données brutes POS (Area)'!#REF!)*50),IF($C134="PE (12:0/12:0)",('Données brutes POS (Area)'!C134/('Données brutes POS (Area)'!C$129)*55)))</f>
        <v>4.4870327525440779</v>
      </c>
      <c r="E134" s="43">
        <f>IF($C134="PC (13:0/13:0)",('Données brutes POS (Area)'!D87/('Données brutes POS (Area)'!#REF!)*50),IF($C134="PE (12:0/12:0)",('Données brutes POS (Area)'!D134/('Données brutes POS (Area)'!D$129)*55)))</f>
        <v>2.5507972117731348</v>
      </c>
      <c r="F134" s="43">
        <f>IF($C134="PC (13:0/13:0)",('Données brutes POS (Area)'!E87/('Données brutes POS (Area)'!#REF!)*50),IF($C134="PE (12:0/12:0)",('Données brutes POS (Area)'!E134/('Données brutes POS (Area)'!E$129)*55)))</f>
        <v>9.1402454895174579</v>
      </c>
      <c r="G134" s="43">
        <f>IF($C134="PC (13:0/13:0)",('Données brutes POS (Area)'!F87/('Données brutes POS (Area)'!#REF!)*50),IF($C134="PE (12:0/12:0)",('Données brutes POS (Area)'!F134/('Données brutes POS (Area)'!F$129)*55)))</f>
        <v>10.074509741105327</v>
      </c>
      <c r="H134" s="43">
        <f>IF($C134="PC (13:0/13:0)",('Données brutes POS (Area)'!G87/('Données brutes POS (Area)'!#REF!)*50),IF($C134="PE (12:0/12:0)",('Données brutes POS (Area)'!G134/('Données brutes POS (Area)'!G$129)*55)))</f>
        <v>2.1498569647677619</v>
      </c>
      <c r="I134" s="43">
        <f>IF($C134="PC (13:0/13:0)",('Données brutes POS (Area)'!H87/('Données brutes POS (Area)'!#REF!)*50),IF($C134="PE (12:0/12:0)",('Données brutes POS (Area)'!H134/('Données brutes POS (Area)'!H$129)*55)))</f>
        <v>5.6258635552438658</v>
      </c>
      <c r="J134" s="43">
        <f>IF($C134="PC (13:0/13:0)",('Données brutes POS (Area)'!I87/('Données brutes POS (Area)'!#REF!)*50),IF($C134="PE (12:0/12:0)",('Données brutes POS (Area)'!I134/('Données brutes POS (Area)'!I$129)*55)))</f>
        <v>4.0420683062830705</v>
      </c>
      <c r="K134" s="43">
        <f>IF($C134="PC (13:0/13:0)",('Données brutes POS (Area)'!J87/('Données brutes POS (Area)'!#REF!)*50),IF($C134="PE (12:0/12:0)",('Données brutes POS (Area)'!J134/('Données brutes POS (Area)'!J$129)*55)))</f>
        <v>5.5622813585191944</v>
      </c>
      <c r="L134" s="43">
        <f>IF($C134="PC (13:0/13:0)",('Données brutes POS (Area)'!K87/('Données brutes POS (Area)'!#REF!)*50),IF($C134="PE (12:0/12:0)",('Données brutes POS (Area)'!K134/('Données brutes POS (Area)'!K$129)*55)))</f>
        <v>2.3448162277614721</v>
      </c>
      <c r="M134" s="43">
        <f>IF($C134="PC (13:0/13:0)",('Données brutes POS (Area)'!L87/('Données brutes POS (Area)'!#REF!)*50),IF($C134="PE (12:0/12:0)",('Données brutes POS (Area)'!L134/('Données brutes POS (Area)'!L$129)*55)))</f>
        <v>2.9728515126370803</v>
      </c>
      <c r="N134" s="47" t="s">
        <v>326</v>
      </c>
      <c r="O134" s="43">
        <f>IF($C134="PC (13:0/13:0)",('Données brutes POS (Area)'!N87/('Données brutes POS (Area)'!#REF!)*50),IF($C134="PE (12:0/12:0)",('Données brutes POS (Area)'!N134/('Données brutes POS (Area)'!N$129)*55)))</f>
        <v>2.3321650686968325</v>
      </c>
      <c r="P134" s="43">
        <f>IF($C134="PC (13:0/13:0)",('Données brutes POS (Area)'!O87/('Données brutes POS (Area)'!#REF!)*50),IF($C134="PE (12:0/12:0)",('Données brutes POS (Area)'!O134/('Données brutes POS (Area)'!O$129)*55)))</f>
        <v>5.9225446420494636</v>
      </c>
      <c r="Q134" s="47" t="s">
        <v>326</v>
      </c>
      <c r="R134" s="43">
        <f>IF($C134="PC (13:0/13:0)",('Données brutes POS (Area)'!Q87/('Données brutes POS (Area)'!#REF!)*50),IF($C134="PE (12:0/12:0)",('Données brutes POS (Area)'!Q134/('Données brutes POS (Area)'!Q$129)*55)))</f>
        <v>4.2753154858698608</v>
      </c>
      <c r="S134" s="43">
        <f>IF($C134="PC (13:0/13:0)",('Données brutes POS (Area)'!R87/('Données brutes POS (Area)'!#REF!)*50),IF($C134="PE (12:0/12:0)",('Données brutes POS (Area)'!R134/('Données brutes POS (Area)'!R$129)*55)))</f>
        <v>2.352568024464718</v>
      </c>
      <c r="T134" s="43">
        <f>IF($C134="PC (13:0/13:0)",('Données brutes POS (Area)'!S87/('Données brutes POS (Area)'!#REF!)*50),IF($C134="PE (12:0/12:0)",('Données brutes POS (Area)'!S134/('Données brutes POS (Area)'!S$129)*55)))</f>
        <v>3.169041448565741</v>
      </c>
      <c r="U134" s="43" t="s">
        <v>326</v>
      </c>
      <c r="V134" s="43" t="s">
        <v>326</v>
      </c>
      <c r="W134" s="43">
        <f>IF($C134="PC (13:0/13:0)",('Données brutes POS (Area)'!V87/('Données brutes POS (Area)'!#REF!)*50),IF($C134="PE (12:0/12:0)",('Données brutes POS (Area)'!V134/('Données brutes POS (Area)'!V$129)*55)))</f>
        <v>2.0670283399253484</v>
      </c>
      <c r="X134" s="43">
        <f>IF($C134="PC (13:0/13:0)",('Données brutes POS (Area)'!W87/('Données brutes POS (Area)'!#REF!)*50),IF($C134="PE (12:0/12:0)",('Données brutes POS (Area)'!W134/('Données brutes POS (Area)'!W$129)*55)))</f>
        <v>3.9205333487741076</v>
      </c>
      <c r="Y134" s="43" t="s">
        <v>326</v>
      </c>
      <c r="Z134" s="43">
        <f>IF($C134="PC (13:0/13:0)",('Données brutes POS (Area)'!Y87/('Données brutes POS (Area)'!#REF!)*50),IF($C134="PE (12:0/12:0)",('Données brutes POS (Area)'!Y134/('Données brutes POS (Area)'!Y$129)*55)))</f>
        <v>3.8644141467964044</v>
      </c>
      <c r="AA134" s="43">
        <f>IF($C134="PC (13:0/13:0)",('Données brutes POS (Area)'!Z87/('Données brutes POS (Area)'!#REF!)*50),IF($C134="PE (12:0/12:0)",('Données brutes POS (Area)'!Z134/('Données brutes POS (Area)'!Z$129)*55)))</f>
        <v>3.1501214920211682</v>
      </c>
      <c r="AB134" s="43">
        <f>IF($C134="PC (13:0/13:0)",('Données brutes POS (Area)'!AA87/('Données brutes POS (Area)'!#REF!)*50),IF($C134="PE (12:0/12:0)",('Données brutes POS (Area)'!AA134/('Données brutes POS (Area)'!AA$129)*55)))</f>
        <v>4.7694667902132801</v>
      </c>
      <c r="AC134" s="43">
        <f>IF($C134="PC (13:0/13:0)",('Données brutes POS (Area)'!AB87/('Données brutes POS (Area)'!#REF!)*50),IF($C134="PE (12:0/12:0)",('Données brutes POS (Area)'!AB134/('Données brutes POS (Area)'!AB$129)*55)))</f>
        <v>10.428209222695374</v>
      </c>
      <c r="AD134" s="43">
        <f>IF($C134="PC (13:0/13:0)",('Données brutes POS (Area)'!AC87/('Données brutes POS (Area)'!#REF!)*50),IF($C134="PE (12:0/12:0)",('Données brutes POS (Area)'!AC134/('Données brutes POS (Area)'!AC$129)*55)))</f>
        <v>4.6575506089714551</v>
      </c>
      <c r="AE134" s="43">
        <f>IF($C134="PC (13:0/13:0)",('Données brutes POS (Area)'!AD87/('Données brutes POS (Area)'!#REF!)*50),IF($C134="PE (12:0/12:0)",('Données brutes POS (Area)'!AD134/('Données brutes POS (Area)'!AD$129)*55)))</f>
        <v>2.580943777198764</v>
      </c>
      <c r="AF134" s="43">
        <f>IF($C134="PC (13:0/13:0)",('Données brutes POS (Area)'!AE87/('Données brutes POS (Area)'!#REF!)*50),IF($C134="PE (12:0/12:0)",('Données brutes POS (Area)'!AE134/('Données brutes POS (Area)'!AE$129)*55)))</f>
        <v>2.4669696112672495</v>
      </c>
      <c r="AG134" s="43">
        <f>IF($C134="PC (13:0/13:0)",('Données brutes POS (Area)'!AF87/('Données brutes POS (Area)'!#REF!)*50),IF($C134="PE (12:0/12:0)",('Données brutes POS (Area)'!AF134/('Données brutes POS (Area)'!AF$129)*55)))</f>
        <v>3.4467815031092801</v>
      </c>
      <c r="AH134" s="43">
        <f>IF($C134="PC (13:0/13:0)",('Données brutes POS (Area)'!AG87/('Données brutes POS (Area)'!#REF!)*50),IF($C134="PE (12:0/12:0)",('Données brutes POS (Area)'!AG134/('Données brutes POS (Area)'!AG$129)*55)))</f>
        <v>1.81497498099695</v>
      </c>
      <c r="AI134" s="43">
        <f>IF($C134="PC (13:0/13:0)",('Données brutes POS (Area)'!AH87/('Données brutes POS (Area)'!#REF!)*50),IF($C134="PE (12:0/12:0)",('Données brutes POS (Area)'!AH134/('Données brutes POS (Area)'!AH$129)*55)))</f>
        <v>4.1934182100962358</v>
      </c>
      <c r="AJ134" s="43">
        <f>IF($C134="PC (13:0/13:0)",('Données brutes POS (Area)'!AI87/('Données brutes POS (Area)'!#REF!)*50),IF($C134="PE (12:0/12:0)",('Données brutes POS (Area)'!AI134/('Données brutes POS (Area)'!AI$129)*55)))</f>
        <v>3.4478816782209454</v>
      </c>
      <c r="AK134" s="43">
        <f>IF($C134="PC (13:0/13:0)",('Données brutes POS (Area)'!AJ87/('Données brutes POS (Area)'!#REF!)*50),IF($C134="PE (12:0/12:0)",('Données brutes POS (Area)'!AJ134/('Données brutes POS (Area)'!AJ$129)*55)))</f>
        <v>2.8933033603090053</v>
      </c>
      <c r="AL134" s="43">
        <f>IF($C134="PC (13:0/13:0)",('Données brutes POS (Area)'!AK87/('Données brutes POS (Area)'!#REF!)*50),IF($C134="PE (12:0/12:0)",('Données brutes POS (Area)'!AK134/('Données brutes POS (Area)'!AK$129)*55)))</f>
        <v>1.8208984588129957</v>
      </c>
      <c r="AM134" s="43">
        <f>IF($C134="PC (13:0/13:0)",('Données brutes POS (Area)'!AL87/('Données brutes POS (Area)'!#REF!)*50),IF($C134="PE (12:0/12:0)",('Données brutes POS (Area)'!AL134/('Données brutes POS (Area)'!AL$129)*55)))</f>
        <v>7.8399235214752689</v>
      </c>
      <c r="AN134" s="43">
        <f>IF($C134="PC (13:0/13:0)",('Données brutes POS (Area)'!AM87/('Données brutes POS (Area)'!#REF!)*50),IF($C134="PE (12:0/12:0)",('Données brutes POS (Area)'!AM134/('Données brutes POS (Area)'!AM$129)*55)))</f>
        <v>4.0288508925220547</v>
      </c>
      <c r="AO134" s="43">
        <f>IF($C134="PC (13:0/13:0)",('Données brutes POS (Area)'!AN87/('Données brutes POS (Area)'!#REF!)*50),IF($C134="PE (12:0/12:0)",('Données brutes POS (Area)'!AN134/('Données brutes POS (Area)'!AN$129)*55)))</f>
        <v>2.8930684860941729</v>
      </c>
      <c r="AP134" s="43">
        <f>IF($C134="PC (13:0/13:0)",('Données brutes POS (Area)'!AO87/('Données brutes POS (Area)'!#REF!)*50),IF($C134="PE (12:0/12:0)",('Données brutes POS (Area)'!AO134/('Données brutes POS (Area)'!AO$129)*55)))</f>
        <v>5.3176326802045351</v>
      </c>
      <c r="AQ134" s="43" t="s">
        <v>326</v>
      </c>
      <c r="AR134" s="43">
        <f>IF($C134="PC (13:0/13:0)",('Données brutes POS (Area)'!AQ87/('Données brutes POS (Area)'!#REF!)*50),IF($C134="PE (12:0/12:0)",('Données brutes POS (Area)'!AQ134/('Données brutes POS (Area)'!AQ$129)*55)))</f>
        <v>12.66403070873799</v>
      </c>
      <c r="AS134" s="43">
        <f>IF($C134="PC (13:0/13:0)",('Données brutes POS (Area)'!AR87/('Données brutes POS (Area)'!#REF!)*50),IF($C134="PE (12:0/12:0)",('Données brutes POS (Area)'!AR134/('Données brutes POS (Area)'!AR$129)*55)))</f>
        <v>3.148797822601181</v>
      </c>
      <c r="AT134" s="43">
        <f>IF($C134="PC (13:0/13:0)",('Données brutes POS (Area)'!AS87/('Données brutes POS (Area)'!#REF!)*50),IF($C134="PE (12:0/12:0)",('Données brutes POS (Area)'!AS134/('Données brutes POS (Area)'!AS$129)*55)))</f>
        <v>3.0848843070466145</v>
      </c>
      <c r="AU134" s="43">
        <f>IF($C134="PC (13:0/13:0)",('Données brutes POS (Area)'!AT87/('Données brutes POS (Area)'!#REF!)*50),IF($C134="PE (12:0/12:0)",('Données brutes POS (Area)'!AT134/('Données brutes POS (Area)'!AT$129)*55)))</f>
        <v>3.530298399385432</v>
      </c>
      <c r="AV134" s="43" t="s">
        <v>326</v>
      </c>
      <c r="AW134" s="43">
        <f>IF($C134="PC (13:0/13:0)",('Données brutes POS (Area)'!AV87/('Données brutes POS (Area)'!#REF!)*50),IF($C134="PE (12:0/12:0)",('Données brutes POS (Area)'!AV134/('Données brutes POS (Area)'!AV$129)*55)))</f>
        <v>2.1926128060096453</v>
      </c>
      <c r="AX134" s="43">
        <f>IF($C134="PC (13:0/13:0)",('Données brutes POS (Area)'!AW87/('Données brutes POS (Area)'!#REF!)*50),IF($C134="PE (12:0/12:0)",('Données brutes POS (Area)'!AW134/('Données brutes POS (Area)'!AW$129)*55)))</f>
        <v>2.847129881384749</v>
      </c>
      <c r="AY134" s="43">
        <f>IF($C134="PC (13:0/13:0)",('Données brutes POS (Area)'!AX87/('Données brutes POS (Area)'!#REF!)*50),IF($C134="PE (12:0/12:0)",('Données brutes POS (Area)'!AX134/('Données brutes POS (Area)'!AX$129)*55)))</f>
        <v>2.2553996267619589</v>
      </c>
      <c r="AZ134" s="43">
        <f>IF($C134="PC (13:0/13:0)",('Données brutes POS (Area)'!AY87/('Données brutes POS (Area)'!#REF!)*50),IF($C134="PE (12:0/12:0)",('Données brutes POS (Area)'!AY134/('Données brutes POS (Area)'!AY$129)*55)))</f>
        <v>6.5874866081217229</v>
      </c>
      <c r="BA134" s="43">
        <f>IF($C134="PC (13:0/13:0)",('Données brutes POS (Area)'!AZ87/('Données brutes POS (Area)'!#REF!)*50),IF($C134="PE (12:0/12:0)",('Données brutes POS (Area)'!AZ134/('Données brutes POS (Area)'!AZ$129)*55)))</f>
        <v>2.7031040668171609</v>
      </c>
      <c r="BB134" s="43">
        <f>IF($C134="PC (13:0/13:0)",('Données brutes POS (Area)'!BA87/('Données brutes POS (Area)'!#REF!)*50),IF($C134="PE (12:0/12:0)",('Données brutes POS (Area)'!BA134/('Données brutes POS (Area)'!BA$129)*55)))</f>
        <v>2.9392309548183686</v>
      </c>
      <c r="BC134" s="43">
        <f>IF($C134="PC (13:0/13:0)",('Données brutes POS (Area)'!BB87/('Données brutes POS (Area)'!#REF!)*50),IF($C134="PE (12:0/12:0)",('Données brutes POS (Area)'!BB134/('Données brutes POS (Area)'!BB$129)*55)))</f>
        <v>2.4372273440569847</v>
      </c>
      <c r="BD134" s="43">
        <f>IF($C134="PC (13:0/13:0)",('Données brutes POS (Area)'!BC87/('Données brutes POS (Area)'!#REF!)*50),IF($C134="PE (12:0/12:0)",('Données brutes POS (Area)'!BC134/('Données brutes POS (Area)'!BC$129)*55)))</f>
        <v>5.9848132772121767</v>
      </c>
      <c r="BE134" s="43">
        <f>IF($C134="PC (13:0/13:0)",('Données brutes POS (Area)'!BD87/('Données brutes POS (Area)'!#REF!)*50),IF($C134="PE (12:0/12:0)",('Données brutes POS (Area)'!BD134/('Données brutes POS (Area)'!BD$129)*55)))</f>
        <v>2.0115185648794869</v>
      </c>
      <c r="BF134" s="43" t="s">
        <v>326</v>
      </c>
      <c r="BG134" s="43">
        <f>IF($C134="PC (13:0/13:0)",('Données brutes POS (Area)'!BF87/('Données brutes POS (Area)'!#REF!)*50),IF($C134="PE (12:0/12:0)",('Données brutes POS (Area)'!BF134/('Données brutes POS (Area)'!BF$129)*55)))</f>
        <v>6.3790273208440755</v>
      </c>
      <c r="BH134" s="43" t="s">
        <v>326</v>
      </c>
      <c r="BI134" s="43">
        <f>IF($C134="PC (13:0/13:0)",('Données brutes POS (Area)'!BH87/('Données brutes POS (Area)'!#REF!)*50),IF($C134="PE (12:0/12:0)",('Données brutes POS (Area)'!BH134/('Données brutes POS (Area)'!BH$129)*55)))</f>
        <v>4.023657190325455</v>
      </c>
      <c r="BJ134" s="43">
        <f>IF($C134="PC (13:0/13:0)",('Données brutes POS (Area)'!BI87/('Données brutes POS (Area)'!#REF!)*50),IF($C134="PE (12:0/12:0)",('Données brutes POS (Area)'!BI134/('Données brutes POS (Area)'!BI$129)*55)))</f>
        <v>6.5021878668667892</v>
      </c>
      <c r="BK134" s="43">
        <f>IF($C134="PC (13:0/13:0)",('Données brutes POS (Area)'!BJ87/('Données brutes POS (Area)'!#REF!)*50),IF($C134="PE (12:0/12:0)",('Données brutes POS (Area)'!BJ134/('Données brutes POS (Area)'!BJ$129)*55)))</f>
        <v>3.7854187136809982</v>
      </c>
      <c r="BL134" s="43">
        <f>IF($C134="PC (13:0/13:0)",('Données brutes POS (Area)'!BK87/('Données brutes POS (Area)'!#REF!)*50),IF($C134="PE (12:0/12:0)",('Données brutes POS (Area)'!BK134/('Données brutes POS (Area)'!BK$129)*55)))</f>
        <v>2.8699659362818011</v>
      </c>
      <c r="BM134" s="43">
        <f>IF($C134="PC (13:0/13:0)",('Données brutes POS (Area)'!BL87/('Données brutes POS (Area)'!#REF!)*50),IF($C134="PE (12:0/12:0)",('Données brutes POS (Area)'!BL134/('Données brutes POS (Area)'!BL$129)*55)))</f>
        <v>4.1608091158261464</v>
      </c>
      <c r="BN134" s="43">
        <f>IF($C134="PC (13:0/13:0)",('Données brutes POS (Area)'!BM87/('Données brutes POS (Area)'!#REF!)*50),IF($C134="PE (12:0/12:0)",('Données brutes POS (Area)'!BM134/('Données brutes POS (Area)'!BM$129)*55)))</f>
        <v>2.7579945942778834</v>
      </c>
      <c r="BO134" s="43">
        <f>IF($C134="PC (13:0/13:0)",('Données brutes POS (Area)'!BN87/('Données brutes POS (Area)'!#REF!)*50),IF($C134="PE (12:0/12:0)",('Données brutes POS (Area)'!BN134/('Données brutes POS (Area)'!BN$129)*55)))</f>
        <v>7.2072206894921198</v>
      </c>
      <c r="BP134" s="43">
        <f>IF($C134="PC (13:0/13:0)",('Données brutes POS (Area)'!BO87/('Données brutes POS (Area)'!#REF!)*50),IF($C134="PE (12:0/12:0)",('Données brutes POS (Area)'!BO134/('Données brutes POS (Area)'!BO$129)*55)))</f>
        <v>2.8766261808762761</v>
      </c>
      <c r="BQ134" s="43">
        <f>IF($C134="PC (13:0/13:0)",('Données brutes POS (Area)'!BP87/('Données brutes POS (Area)'!#REF!)*50),IF($C134="PE (12:0/12:0)",('Données brutes POS (Area)'!BP134/('Données brutes POS (Area)'!BP$129)*55)))</f>
        <v>3.2725728536819405</v>
      </c>
    </row>
    <row r="135" spans="1:69" x14ac:dyDescent="0.25">
      <c r="A135" s="11" t="s">
        <v>71</v>
      </c>
      <c r="B135" s="16" t="s">
        <v>217</v>
      </c>
      <c r="C135" s="12" t="s">
        <v>70</v>
      </c>
      <c r="D135" s="44">
        <f>IF($C135="PC (13:0/13:0)",('Données brutes POS (Area)'!C88/('Données brutes POS (Area)'!#REF!)*50),IF($C135="PE (12:0/12:0)",('Données brutes POS (Area)'!C135/('Données brutes POS (Area)'!C$129)*55)))</f>
        <v>3.7661557639694916</v>
      </c>
      <c r="E135" s="44" t="s">
        <v>326</v>
      </c>
      <c r="F135" s="44">
        <f>IF($C135="PC (13:0/13:0)",('Données brutes POS (Area)'!E88/('Données brutes POS (Area)'!#REF!)*50),IF($C135="PE (12:0/12:0)",('Données brutes POS (Area)'!E135/('Données brutes POS (Area)'!E$129)*55)))</f>
        <v>4.1158605609191206</v>
      </c>
      <c r="G135" s="44">
        <f>IF($C135="PC (13:0/13:0)",('Données brutes POS (Area)'!F88/('Données brutes POS (Area)'!#REF!)*50),IF($C135="PE (12:0/12:0)",('Données brutes POS (Area)'!F135/('Données brutes POS (Area)'!F$129)*55)))</f>
        <v>2.7354491046184628</v>
      </c>
      <c r="H135" s="44">
        <f>IF($C135="PC (13:0/13:0)",('Données brutes POS (Area)'!G88/('Données brutes POS (Area)'!#REF!)*50),IF($C135="PE (12:0/12:0)",('Données brutes POS (Area)'!G135/('Données brutes POS (Area)'!G$129)*55)))</f>
        <v>2.1966245212711337</v>
      </c>
      <c r="I135" s="44">
        <f>IF($C135="PC (13:0/13:0)",('Données brutes POS (Area)'!H88/('Données brutes POS (Area)'!#REF!)*50),IF($C135="PE (12:0/12:0)",('Données brutes POS (Area)'!H135/('Données brutes POS (Area)'!H$129)*55)))</f>
        <v>2.8957933165684224</v>
      </c>
      <c r="J135" s="44">
        <f>IF($C135="PC (13:0/13:0)",('Données brutes POS (Area)'!I88/('Données brutes POS (Area)'!#REF!)*50),IF($C135="PE (12:0/12:0)",('Données brutes POS (Area)'!I135/('Données brutes POS (Area)'!I$129)*55)))</f>
        <v>3.4124985312901974</v>
      </c>
      <c r="K135" s="44">
        <f>IF($C135="PC (13:0/13:0)",('Données brutes POS (Area)'!J88/('Données brutes POS (Area)'!#REF!)*50),IF($C135="PE (12:0/12:0)",('Données brutes POS (Area)'!J135/('Données brutes POS (Area)'!J$129)*55)))</f>
        <v>1.6770237573776119</v>
      </c>
      <c r="L135" s="44">
        <f>IF($C135="PC (13:0/13:0)",('Données brutes POS (Area)'!K88/('Données brutes POS (Area)'!#REF!)*50),IF($C135="PE (12:0/12:0)",('Données brutes POS (Area)'!K135/('Données brutes POS (Area)'!K$129)*55)))</f>
        <v>3.3812324379588015</v>
      </c>
      <c r="M135" s="44">
        <f>IF($C135="PC (13:0/13:0)",('Données brutes POS (Area)'!L88/('Données brutes POS (Area)'!#REF!)*50),IF($C135="PE (12:0/12:0)",('Données brutes POS (Area)'!L135/('Données brutes POS (Area)'!L$129)*55)))</f>
        <v>3.900581381622684</v>
      </c>
      <c r="N135" s="44">
        <f>IF($C135="PC (13:0/13:0)",('Données brutes POS (Area)'!M88/('Données brutes POS (Area)'!#REF!)*50),IF($C135="PE (12:0/12:0)",('Données brutes POS (Area)'!M135/('Données brutes POS (Area)'!M$129)*55)))</f>
        <v>2.2141421300118203</v>
      </c>
      <c r="O135" s="44">
        <f>IF($C135="PC (13:0/13:0)",('Données brutes POS (Area)'!N88/('Données brutes POS (Area)'!#REF!)*50),IF($C135="PE (12:0/12:0)",('Données brutes POS (Area)'!N135/('Données brutes POS (Area)'!N$129)*55)))</f>
        <v>3.2952626099874984</v>
      </c>
      <c r="P135" s="44">
        <f>IF($C135="PC (13:0/13:0)",('Données brutes POS (Area)'!O88/('Données brutes POS (Area)'!#REF!)*50),IF($C135="PE (12:0/12:0)",('Données brutes POS (Area)'!O135/('Données brutes POS (Area)'!O$129)*55)))</f>
        <v>4.5218133627630133</v>
      </c>
      <c r="Q135" s="44">
        <f>IF($C135="PC (13:0/13:0)",('Données brutes POS (Area)'!P88/('Données brutes POS (Area)'!#REF!)*50),IF($C135="PE (12:0/12:0)",('Données brutes POS (Area)'!P135/('Données brutes POS (Area)'!P$129)*55)))</f>
        <v>2.1578893620738309</v>
      </c>
      <c r="R135" s="44" t="s">
        <v>326</v>
      </c>
      <c r="S135" s="44">
        <f>IF($C135="PC (13:0/13:0)",('Données brutes POS (Area)'!R88/('Données brutes POS (Area)'!#REF!)*50),IF($C135="PE (12:0/12:0)",('Données brutes POS (Area)'!R135/('Données brutes POS (Area)'!R$129)*55)))</f>
        <v>2.3222394303654221</v>
      </c>
      <c r="T135" s="44">
        <f>IF($C135="PC (13:0/13:0)",('Données brutes POS (Area)'!S88/('Données brutes POS (Area)'!#REF!)*50),IF($C135="PE (12:0/12:0)",('Données brutes POS (Area)'!S135/('Données brutes POS (Area)'!S$129)*55)))</f>
        <v>4.03940669719226</v>
      </c>
      <c r="U135" s="44">
        <f>IF($C135="PC (13:0/13:0)",('Données brutes POS (Area)'!T88/('Données brutes POS (Area)'!#REF!)*50),IF($C135="PE (12:0/12:0)",('Données brutes POS (Area)'!T135/('Données brutes POS (Area)'!T$129)*55)))</f>
        <v>3.5745478030657818</v>
      </c>
      <c r="V135" s="44">
        <f>IF($C135="PC (13:0/13:0)",('Données brutes POS (Area)'!U88/('Données brutes POS (Area)'!#REF!)*50),IF($C135="PE (12:0/12:0)",('Données brutes POS (Area)'!U135/('Données brutes POS (Area)'!U$129)*55)))</f>
        <v>4.2228635786333211</v>
      </c>
      <c r="W135" s="44">
        <f>IF($C135="PC (13:0/13:0)",('Données brutes POS (Area)'!V88/('Données brutes POS (Area)'!#REF!)*50),IF($C135="PE (12:0/12:0)",('Données brutes POS (Area)'!V135/('Données brutes POS (Area)'!V$129)*55)))</f>
        <v>3.8734269055114265</v>
      </c>
      <c r="X135" s="44">
        <f>IF($C135="PC (13:0/13:0)",('Données brutes POS (Area)'!W88/('Données brutes POS (Area)'!#REF!)*50),IF($C135="PE (12:0/12:0)",('Données brutes POS (Area)'!W135/('Données brutes POS (Area)'!W$129)*55)))</f>
        <v>3.4927882521479017</v>
      </c>
      <c r="Y135" s="44" t="s">
        <v>326</v>
      </c>
      <c r="Z135" s="44">
        <f>IF($C135="PC (13:0/13:0)",('Données brutes POS (Area)'!Y88/('Données brutes POS (Area)'!#REF!)*50),IF($C135="PE (12:0/12:0)",('Données brutes POS (Area)'!Y135/('Données brutes POS (Area)'!Y$129)*55)))</f>
        <v>3.7140880573904576</v>
      </c>
      <c r="AA135" s="44">
        <f>IF($C135="PC (13:0/13:0)",('Données brutes POS (Area)'!Z88/('Données brutes POS (Area)'!#REF!)*50),IF($C135="PE (12:0/12:0)",('Données brutes POS (Area)'!Z135/('Données brutes POS (Area)'!Z$129)*55)))</f>
        <v>3.7268219848730788</v>
      </c>
      <c r="AB135" s="44">
        <f>IF($C135="PC (13:0/13:0)",('Données brutes POS (Area)'!AA88/('Données brutes POS (Area)'!#REF!)*50),IF($C135="PE (12:0/12:0)",('Données brutes POS (Area)'!AA135/('Données brutes POS (Area)'!AA$129)*55)))</f>
        <v>4.9233093892034221</v>
      </c>
      <c r="AC135" s="44">
        <f>IF($C135="PC (13:0/13:0)",('Données brutes POS (Area)'!AB88/('Données brutes POS (Area)'!#REF!)*50),IF($C135="PE (12:0/12:0)",('Données brutes POS (Area)'!AB135/('Données brutes POS (Area)'!AB$129)*55)))</f>
        <v>2.6463759176850554</v>
      </c>
      <c r="AD135" s="44">
        <f>IF($C135="PC (13:0/13:0)",('Données brutes POS (Area)'!AC88/('Données brutes POS (Area)'!#REF!)*50),IF($C135="PE (12:0/12:0)",('Données brutes POS (Area)'!AC135/('Données brutes POS (Area)'!AC$129)*55)))</f>
        <v>2.7251199807303634</v>
      </c>
      <c r="AE135" s="44">
        <f>IF($C135="PC (13:0/13:0)",('Données brutes POS (Area)'!AD88/('Données brutes POS (Area)'!#REF!)*50),IF($C135="PE (12:0/12:0)",('Données brutes POS (Area)'!AD135/('Données brutes POS (Area)'!AD$129)*55)))</f>
        <v>4.139216247348342</v>
      </c>
      <c r="AF135" s="44">
        <f>IF($C135="PC (13:0/13:0)",('Données brutes POS (Area)'!AE88/('Données brutes POS (Area)'!#REF!)*50),IF($C135="PE (12:0/12:0)",('Données brutes POS (Area)'!AE135/('Données brutes POS (Area)'!AE$129)*55)))</f>
        <v>3.9593271963996965</v>
      </c>
      <c r="AG135" s="44">
        <f>IF($C135="PC (13:0/13:0)",('Données brutes POS (Area)'!AF88/('Données brutes POS (Area)'!#REF!)*50),IF($C135="PE (12:0/12:0)",('Données brutes POS (Area)'!AF135/('Données brutes POS (Area)'!AF$129)*55)))</f>
        <v>2.7698571459287109</v>
      </c>
      <c r="AH135" s="44">
        <f>IF($C135="PC (13:0/13:0)",('Données brutes POS (Area)'!AG88/('Données brutes POS (Area)'!#REF!)*50),IF($C135="PE (12:0/12:0)",('Données brutes POS (Area)'!AG135/('Données brutes POS (Area)'!AG$129)*55)))</f>
        <v>2.7500084972987322</v>
      </c>
      <c r="AI135" s="44">
        <f>IF($C135="PC (13:0/13:0)",('Données brutes POS (Area)'!AH88/('Données brutes POS (Area)'!#REF!)*50),IF($C135="PE (12:0/12:0)",('Données brutes POS (Area)'!AH135/('Données brutes POS (Area)'!AH$129)*55)))</f>
        <v>4.0823811464324349</v>
      </c>
      <c r="AJ135" s="44">
        <f>IF($C135="PC (13:0/13:0)",('Données brutes POS (Area)'!AI88/('Données brutes POS (Area)'!#REF!)*50),IF($C135="PE (12:0/12:0)",('Données brutes POS (Area)'!AI135/('Données brutes POS (Area)'!AI$129)*55)))</f>
        <v>3.8374515265442541</v>
      </c>
      <c r="AK135" s="44">
        <f>IF($C135="PC (13:0/13:0)",('Données brutes POS (Area)'!AJ88/('Données brutes POS (Area)'!#REF!)*50),IF($C135="PE (12:0/12:0)",('Données brutes POS (Area)'!AJ135/('Données brutes POS (Area)'!AJ$129)*55)))</f>
        <v>3.8160345530205539</v>
      </c>
      <c r="AL135" s="44">
        <f>IF($C135="PC (13:0/13:0)",('Données brutes POS (Area)'!AK88/('Données brutes POS (Area)'!#REF!)*50),IF($C135="PE (12:0/12:0)",('Données brutes POS (Area)'!AK135/('Données brutes POS (Area)'!AK$129)*55)))</f>
        <v>1.6755977124788199</v>
      </c>
      <c r="AM135" s="44">
        <f>IF($C135="PC (13:0/13:0)",('Données brutes POS (Area)'!AL88/('Données brutes POS (Area)'!#REF!)*50),IF($C135="PE (12:0/12:0)",('Données brutes POS (Area)'!AL135/('Données brutes POS (Area)'!AL$129)*55)))</f>
        <v>4.8648504768851932</v>
      </c>
      <c r="AN135" s="44">
        <f>IF($C135="PC (13:0/13:0)",('Données brutes POS (Area)'!AM88/('Données brutes POS (Area)'!#REF!)*50),IF($C135="PE (12:0/12:0)",('Données brutes POS (Area)'!AM135/('Données brutes POS (Area)'!AM$129)*55)))</f>
        <v>3.5102080922270633</v>
      </c>
      <c r="AO135" s="44">
        <f>IF($C135="PC (13:0/13:0)",('Données brutes POS (Area)'!AN88/('Données brutes POS (Area)'!#REF!)*50),IF($C135="PE (12:0/12:0)",('Données brutes POS (Area)'!AN135/('Données brutes POS (Area)'!AN$129)*55)))</f>
        <v>3.4813977118110842</v>
      </c>
      <c r="AP135" s="44">
        <f>IF($C135="PC (13:0/13:0)",('Données brutes POS (Area)'!AO88/('Données brutes POS (Area)'!#REF!)*50),IF($C135="PE (12:0/12:0)",('Données brutes POS (Area)'!AO135/('Données brutes POS (Area)'!AO$129)*55)))</f>
        <v>4.1916040079171504</v>
      </c>
      <c r="AQ135" s="44">
        <f>IF($C135="PC (13:0/13:0)",('Données brutes POS (Area)'!AP88/('Données brutes POS (Area)'!#REF!)*50),IF($C135="PE (12:0/12:0)",('Données brutes POS (Area)'!AP135/('Données brutes POS (Area)'!AP$129)*55)))</f>
        <v>4.1904077797555797</v>
      </c>
      <c r="AR135" s="44">
        <f>IF($C135="PC (13:0/13:0)",('Données brutes POS (Area)'!AQ88/('Données brutes POS (Area)'!#REF!)*50),IF($C135="PE (12:0/12:0)",('Données brutes POS (Area)'!AQ135/('Données brutes POS (Area)'!AQ$129)*55)))</f>
        <v>6.0890790725305308</v>
      </c>
      <c r="AS135" s="44">
        <f>IF($C135="PC (13:0/13:0)",('Données brutes POS (Area)'!AR88/('Données brutes POS (Area)'!#REF!)*50),IF($C135="PE (12:0/12:0)",('Données brutes POS (Area)'!AR135/('Données brutes POS (Area)'!AR$129)*55)))</f>
        <v>2.3166955475819182</v>
      </c>
      <c r="AT135" s="44">
        <f>IF($C135="PC (13:0/13:0)",('Données brutes POS (Area)'!AS88/('Données brutes POS (Area)'!#REF!)*50),IF($C135="PE (12:0/12:0)",('Données brutes POS (Area)'!AS135/('Données brutes POS (Area)'!AS$129)*55)))</f>
        <v>2.2209523233912094</v>
      </c>
      <c r="AU135" s="44">
        <f>IF($C135="PC (13:0/13:0)",('Données brutes POS (Area)'!AT88/('Données brutes POS (Area)'!#REF!)*50),IF($C135="PE (12:0/12:0)",('Données brutes POS (Area)'!AT135/('Données brutes POS (Area)'!AT$129)*55)))</f>
        <v>2.346520838373062</v>
      </c>
      <c r="AV135" s="44">
        <f>IF($C135="PC (13:0/13:0)",('Données brutes POS (Area)'!AU88/('Données brutes POS (Area)'!#REF!)*50),IF($C135="PE (12:0/12:0)",('Données brutes POS (Area)'!AU135/('Données brutes POS (Area)'!AU$129)*55)))</f>
        <v>3.3135289066742195</v>
      </c>
      <c r="AW135" s="44">
        <f>IF($C135="PC (13:0/13:0)",('Données brutes POS (Area)'!AV88/('Données brutes POS (Area)'!#REF!)*50),IF($C135="PE (12:0/12:0)",('Données brutes POS (Area)'!AV135/('Données brutes POS (Area)'!AV$129)*55)))</f>
        <v>4.732461642144739</v>
      </c>
      <c r="AX135" s="44">
        <f>IF($C135="PC (13:0/13:0)",('Données brutes POS (Area)'!AW88/('Données brutes POS (Area)'!#REF!)*50),IF($C135="PE (12:0/12:0)",('Données brutes POS (Area)'!AW135/('Données brutes POS (Area)'!AW$129)*55)))</f>
        <v>2.7323501366458602</v>
      </c>
      <c r="AY135" s="44">
        <f>IF($C135="PC (13:0/13:0)",('Données brutes POS (Area)'!AX88/('Données brutes POS (Area)'!#REF!)*50),IF($C135="PE (12:0/12:0)",('Données brutes POS (Area)'!AX135/('Données brutes POS (Area)'!AX$129)*55)))</f>
        <v>3.79161038822153</v>
      </c>
      <c r="AZ135" s="44" t="s">
        <v>326</v>
      </c>
      <c r="BA135" s="44">
        <f>IF($C135="PC (13:0/13:0)",('Données brutes POS (Area)'!AZ88/('Données brutes POS (Area)'!#REF!)*50),IF($C135="PE (12:0/12:0)",('Données brutes POS (Area)'!AZ135/('Données brutes POS (Area)'!AZ$129)*55)))</f>
        <v>5.5421971538480923</v>
      </c>
      <c r="BB135" s="44">
        <f>IF($C135="PC (13:0/13:0)",('Données brutes POS (Area)'!BA88/('Données brutes POS (Area)'!#REF!)*50),IF($C135="PE (12:0/12:0)",('Données brutes POS (Area)'!BA135/('Données brutes POS (Area)'!BA$129)*55)))</f>
        <v>4.3966185914230982</v>
      </c>
      <c r="BC135" s="44">
        <f>IF($C135="PC (13:0/13:0)",('Données brutes POS (Area)'!BB88/('Données brutes POS (Area)'!#REF!)*50),IF($C135="PE (12:0/12:0)",('Données brutes POS (Area)'!BB135/('Données brutes POS (Area)'!BB$129)*55)))</f>
        <v>4.3678024644023976</v>
      </c>
      <c r="BD135" s="44">
        <f>IF($C135="PC (13:0/13:0)",('Données brutes POS (Area)'!BC88/('Données brutes POS (Area)'!#REF!)*50),IF($C135="PE (12:0/12:0)",('Données brutes POS (Area)'!BC135/('Données brutes POS (Area)'!BC$129)*55)))</f>
        <v>5.1658833048339519</v>
      </c>
      <c r="BE135" s="44">
        <f>IF($C135="PC (13:0/13:0)",('Données brutes POS (Area)'!BD88/('Données brutes POS (Area)'!#REF!)*50),IF($C135="PE (12:0/12:0)",('Données brutes POS (Area)'!BD135/('Données brutes POS (Area)'!BD$129)*55)))</f>
        <v>3.5554934073627193</v>
      </c>
      <c r="BF135" s="44" t="s">
        <v>326</v>
      </c>
      <c r="BG135" s="44">
        <f>IF($C135="PC (13:0/13:0)",('Données brutes POS (Area)'!BF88/('Données brutes POS (Area)'!#REF!)*50),IF($C135="PE (12:0/12:0)",('Données brutes POS (Area)'!BF135/('Données brutes POS (Area)'!BF$129)*55)))</f>
        <v>2.7485821332809608</v>
      </c>
      <c r="BH135" s="44">
        <f>IF($C135="PC (13:0/13:0)",('Données brutes POS (Area)'!BG88/('Données brutes POS (Area)'!#REF!)*50),IF($C135="PE (12:0/12:0)",('Données brutes POS (Area)'!BG135/('Données brutes POS (Area)'!BG$129)*55)))</f>
        <v>3.4642662934152688</v>
      </c>
      <c r="BI135" s="44">
        <f>IF($C135="PC (13:0/13:0)",('Données brutes POS (Area)'!BH88/('Données brutes POS (Area)'!#REF!)*50),IF($C135="PE (12:0/12:0)",('Données brutes POS (Area)'!BH135/('Données brutes POS (Area)'!BH$129)*55)))</f>
        <v>4.1843654581878047</v>
      </c>
      <c r="BJ135" s="44">
        <f>IF($C135="PC (13:0/13:0)",('Données brutes POS (Area)'!BI88/('Données brutes POS (Area)'!#REF!)*50),IF($C135="PE (12:0/12:0)",('Données brutes POS (Area)'!BI135/('Données brutes POS (Area)'!BI$129)*55)))</f>
        <v>5.2465239154461578</v>
      </c>
      <c r="BK135" s="44">
        <f>IF($C135="PC (13:0/13:0)",('Données brutes POS (Area)'!BJ88/('Données brutes POS (Area)'!#REF!)*50),IF($C135="PE (12:0/12:0)",('Données brutes POS (Area)'!BJ135/('Données brutes POS (Area)'!BJ$129)*55)))</f>
        <v>5.5079222507007071</v>
      </c>
      <c r="BL135" s="44">
        <f>IF($C135="PC (13:0/13:0)",('Données brutes POS (Area)'!BK88/('Données brutes POS (Area)'!#REF!)*50),IF($C135="PE (12:0/12:0)",('Données brutes POS (Area)'!BK135/('Données brutes POS (Area)'!BK$129)*55)))</f>
        <v>2.8839401597613898</v>
      </c>
      <c r="BM135" s="44">
        <f>IF($C135="PC (13:0/13:0)",('Données brutes POS (Area)'!BL88/('Données brutes POS (Area)'!#REF!)*50),IF($C135="PE (12:0/12:0)",('Données brutes POS (Area)'!BL135/('Données brutes POS (Area)'!BL$129)*55)))</f>
        <v>5.3075836976105615</v>
      </c>
      <c r="BN135" s="44">
        <f>IF($C135="PC (13:0/13:0)",('Données brutes POS (Area)'!BM88/('Données brutes POS (Area)'!#REF!)*50),IF($C135="PE (12:0/12:0)",('Données brutes POS (Area)'!BM135/('Données brutes POS (Area)'!BM$129)*55)))</f>
        <v>5.4582791954126746</v>
      </c>
      <c r="BO135" s="44">
        <f>IF($C135="PC (13:0/13:0)",('Données brutes POS (Area)'!BN88/('Données brutes POS (Area)'!#REF!)*50),IF($C135="PE (12:0/12:0)",('Données brutes POS (Area)'!BN135/('Données brutes POS (Area)'!BN$129)*55)))</f>
        <v>4.0763095749053386</v>
      </c>
      <c r="BP135" s="44" t="s">
        <v>326</v>
      </c>
      <c r="BQ135" s="44" t="s">
        <v>326</v>
      </c>
    </row>
    <row r="136" spans="1:69" x14ac:dyDescent="0.25">
      <c r="A136" s="9" t="s">
        <v>71</v>
      </c>
      <c r="B136" s="15" t="s">
        <v>218</v>
      </c>
      <c r="C136" s="10" t="s">
        <v>70</v>
      </c>
      <c r="D136" s="43">
        <f>IF($C136="PC (13:0/13:0)",('Données brutes POS (Area)'!C89/('Données brutes POS (Area)'!#REF!)*50),IF($C136="PE (12:0/12:0)",('Données brutes POS (Area)'!C136/('Données brutes POS (Area)'!C$129)*55)))</f>
        <v>31.286703680499169</v>
      </c>
      <c r="E136" s="43" t="s">
        <v>326</v>
      </c>
      <c r="F136" s="43">
        <f>IF($C136="PC (13:0/13:0)",('Données brutes POS (Area)'!E89/('Données brutes POS (Area)'!#REF!)*50),IF($C136="PE (12:0/12:0)",('Données brutes POS (Area)'!E136/('Données brutes POS (Area)'!E$129)*55)))</f>
        <v>17.135006143552442</v>
      </c>
      <c r="G136" s="43">
        <f>IF($C136="PC (13:0/13:0)",('Données brutes POS (Area)'!F89/('Données brutes POS (Area)'!#REF!)*50),IF($C136="PE (12:0/12:0)",('Données brutes POS (Area)'!F136/('Données brutes POS (Area)'!F$129)*55)))</f>
        <v>2.1286359338094711</v>
      </c>
      <c r="H136" s="43" t="s">
        <v>326</v>
      </c>
      <c r="I136" s="43" t="s">
        <v>326</v>
      </c>
      <c r="J136" s="43" t="s">
        <v>326</v>
      </c>
      <c r="K136" s="47" t="s">
        <v>326</v>
      </c>
      <c r="L136" s="47" t="s">
        <v>326</v>
      </c>
      <c r="M136" s="43">
        <f>IF($C136="PC (13:0/13:0)",('Données brutes POS (Area)'!L89/('Données brutes POS (Area)'!#REF!)*50),IF($C136="PE (12:0/12:0)",('Données brutes POS (Area)'!L136/('Données brutes POS (Area)'!L$129)*55)))</f>
        <v>30.385463187737262</v>
      </c>
      <c r="N136" s="47" t="s">
        <v>326</v>
      </c>
      <c r="O136" s="43">
        <f>IF($C136="PC (13:0/13:0)",('Données brutes POS (Area)'!N89/('Données brutes POS (Area)'!#REF!)*50),IF($C136="PE (12:0/12:0)",('Données brutes POS (Area)'!N136/('Données brutes POS (Area)'!N$129)*55)))</f>
        <v>34.103035420041998</v>
      </c>
      <c r="P136" s="43">
        <f>IF($C136="PC (13:0/13:0)",('Données brutes POS (Area)'!O89/('Données brutes POS (Area)'!#REF!)*50),IF($C136="PE (12:0/12:0)",('Données brutes POS (Area)'!O136/('Données brutes POS (Area)'!O$129)*55)))</f>
        <v>15.425893474209831</v>
      </c>
      <c r="Q136" s="47" t="s">
        <v>326</v>
      </c>
      <c r="R136" s="43" t="s">
        <v>326</v>
      </c>
      <c r="S136" s="43" t="s">
        <v>326</v>
      </c>
      <c r="T136" s="43">
        <f>IF($C136="PC (13:0/13:0)",('Données brutes POS (Area)'!S89/('Données brutes POS (Area)'!#REF!)*50),IF($C136="PE (12:0/12:0)",('Données brutes POS (Area)'!S136/('Données brutes POS (Area)'!S$129)*55)))</f>
        <v>37.611380856287283</v>
      </c>
      <c r="U136" s="43">
        <f>IF($C136="PC (13:0/13:0)",('Données brutes POS (Area)'!T89/('Données brutes POS (Area)'!#REF!)*50),IF($C136="PE (12:0/12:0)",('Données brutes POS (Area)'!T136/('Données brutes POS (Area)'!T$129)*55)))</f>
        <v>25.654858361069603</v>
      </c>
      <c r="V136" s="43">
        <f>IF($C136="PC (13:0/13:0)",('Données brutes POS (Area)'!U89/('Données brutes POS (Area)'!#REF!)*50),IF($C136="PE (12:0/12:0)",('Données brutes POS (Area)'!U136/('Données brutes POS (Area)'!U$129)*55)))</f>
        <v>38.304968257679143</v>
      </c>
      <c r="W136" s="43">
        <f>IF($C136="PC (13:0/13:0)",('Données brutes POS (Area)'!V89/('Données brutes POS (Area)'!#REF!)*50),IF($C136="PE (12:0/12:0)",('Données brutes POS (Area)'!V136/('Données brutes POS (Area)'!V$129)*55)))</f>
        <v>3.2058642640180084</v>
      </c>
      <c r="X136" s="43">
        <f>IF($C136="PC (13:0/13:0)",('Données brutes POS (Area)'!W89/('Données brutes POS (Area)'!#REF!)*50),IF($C136="PE (12:0/12:0)",('Données brutes POS (Area)'!W136/('Données brutes POS (Area)'!W$129)*55)))</f>
        <v>12.328065037482887</v>
      </c>
      <c r="Y136" s="43">
        <f>IF($C136="PC (13:0/13:0)",('Données brutes POS (Area)'!X89/('Données brutes POS (Area)'!#REF!)*50),IF($C136="PE (12:0/12:0)",('Données brutes POS (Area)'!X136/('Données brutes POS (Area)'!X$129)*55)))</f>
        <v>2.6553429269781605</v>
      </c>
      <c r="Z136" s="43" t="s">
        <v>326</v>
      </c>
      <c r="AA136" s="43">
        <f>IF($C136="PC (13:0/13:0)",('Données brutes POS (Area)'!Z89/('Données brutes POS (Area)'!#REF!)*50),IF($C136="PE (12:0/12:0)",('Données brutes POS (Area)'!Z136/('Données brutes POS (Area)'!Z$129)*55)))</f>
        <v>6.9005349413385781</v>
      </c>
      <c r="AB136" s="43" t="s">
        <v>326</v>
      </c>
      <c r="AC136" s="43" t="s">
        <v>326</v>
      </c>
      <c r="AD136" s="43">
        <f>IF($C136="PC (13:0/13:0)",('Données brutes POS (Area)'!AC89/('Données brutes POS (Area)'!#REF!)*50),IF($C136="PE (12:0/12:0)",('Données brutes POS (Area)'!AC136/('Données brutes POS (Area)'!AC$129)*55)))</f>
        <v>2.7067293860548611</v>
      </c>
      <c r="AE136" s="43" t="s">
        <v>326</v>
      </c>
      <c r="AF136" s="43" t="s">
        <v>326</v>
      </c>
      <c r="AG136" s="43" t="s">
        <v>326</v>
      </c>
      <c r="AH136" s="43" t="s">
        <v>326</v>
      </c>
      <c r="AI136" s="43" t="s">
        <v>326</v>
      </c>
      <c r="AJ136" s="43">
        <f>IF($C136="PC (13:0/13:0)",('Données brutes POS (Area)'!AI89/('Données brutes POS (Area)'!#REF!)*50),IF($C136="PE (12:0/12:0)",('Données brutes POS (Area)'!AI136/('Données brutes POS (Area)'!AI$129)*55)))</f>
        <v>1.5105723772774329</v>
      </c>
      <c r="AK136" s="43" t="s">
        <v>326</v>
      </c>
      <c r="AL136" s="43">
        <f>IF($C136="PC (13:0/13:0)",('Données brutes POS (Area)'!AK89/('Données brutes POS (Area)'!#REF!)*50),IF($C136="PE (12:0/12:0)",('Données brutes POS (Area)'!AK136/('Données brutes POS (Area)'!AK$129)*55)))</f>
        <v>1.865555702079122</v>
      </c>
      <c r="AM136" s="43">
        <f>IF($C136="PC (13:0/13:0)",('Données brutes POS (Area)'!AL89/('Données brutes POS (Area)'!#REF!)*50),IF($C136="PE (12:0/12:0)",('Données brutes POS (Area)'!AL136/('Données brutes POS (Area)'!AL$129)*55)))</f>
        <v>13.574473715743085</v>
      </c>
      <c r="AN136" s="43" t="s">
        <v>326</v>
      </c>
      <c r="AO136" s="43" t="s">
        <v>326</v>
      </c>
      <c r="AP136" s="43">
        <f>IF($C136="PC (13:0/13:0)",('Données brutes POS (Area)'!AO89/('Données brutes POS (Area)'!#REF!)*50),IF($C136="PE (12:0/12:0)",('Données brutes POS (Area)'!AO136/('Données brutes POS (Area)'!AO$129)*55)))</f>
        <v>14.672001771826832</v>
      </c>
      <c r="AQ136" s="43" t="s">
        <v>326</v>
      </c>
      <c r="AR136" s="43">
        <f>IF($C136="PC (13:0/13:0)",('Données brutes POS (Area)'!AQ89/('Données brutes POS (Area)'!#REF!)*50),IF($C136="PE (12:0/12:0)",('Données brutes POS (Area)'!AQ136/('Données brutes POS (Area)'!AQ$129)*55)))</f>
        <v>1.4842200348851859</v>
      </c>
      <c r="AS136" s="43" t="s">
        <v>326</v>
      </c>
      <c r="AT136" s="43" t="s">
        <v>326</v>
      </c>
      <c r="AU136" s="43" t="s">
        <v>326</v>
      </c>
      <c r="AV136" s="43">
        <f>IF($C136="PC (13:0/13:0)",('Données brutes POS (Area)'!AU89/('Données brutes POS (Area)'!#REF!)*50),IF($C136="PE (12:0/12:0)",('Données brutes POS (Area)'!AU136/('Données brutes POS (Area)'!AU$129)*55)))</f>
        <v>36.609282073588581</v>
      </c>
      <c r="AW136" s="43">
        <f>IF($C136="PC (13:0/13:0)",('Données brutes POS (Area)'!AV89/('Données brutes POS (Area)'!#REF!)*50),IF($C136="PE (12:0/12:0)",('Données brutes POS (Area)'!AV136/('Données brutes POS (Area)'!AV$129)*55)))</f>
        <v>2.1234963352446319</v>
      </c>
      <c r="AX136" s="43" t="s">
        <v>326</v>
      </c>
      <c r="AY136" s="43" t="s">
        <v>326</v>
      </c>
      <c r="AZ136" s="43" t="s">
        <v>326</v>
      </c>
      <c r="BA136" s="43">
        <f>IF($C136="PC (13:0/13:0)",('Données brutes POS (Area)'!AZ89/('Données brutes POS (Area)'!#REF!)*50),IF($C136="PE (12:0/12:0)",('Données brutes POS (Area)'!AZ136/('Données brutes POS (Area)'!AZ$129)*55)))</f>
        <v>19.833487371178816</v>
      </c>
      <c r="BB136" s="43" t="s">
        <v>326</v>
      </c>
      <c r="BC136" s="43">
        <f>IF($C136="PC (13:0/13:0)",('Données brutes POS (Area)'!BB89/('Données brutes POS (Area)'!#REF!)*50),IF($C136="PE (12:0/12:0)",('Données brutes POS (Area)'!BB136/('Données brutes POS (Area)'!BB$129)*55)))</f>
        <v>32.272755767354333</v>
      </c>
      <c r="BD136" s="43">
        <f>IF($C136="PC (13:0/13:0)",('Données brutes POS (Area)'!BC89/('Données brutes POS (Area)'!#REF!)*50),IF($C136="PE (12:0/12:0)",('Données brutes POS (Area)'!BC136/('Données brutes POS (Area)'!BC$129)*55)))</f>
        <v>2.2453903369698183</v>
      </c>
      <c r="BE136" s="43" t="s">
        <v>326</v>
      </c>
      <c r="BF136" s="43" t="s">
        <v>326</v>
      </c>
      <c r="BG136" s="43">
        <f>IF($C136="PC (13:0/13:0)",('Données brutes POS (Area)'!BF89/('Données brutes POS (Area)'!#REF!)*50),IF($C136="PE (12:0/12:0)",('Données brutes POS (Area)'!BF136/('Données brutes POS (Area)'!BF$129)*55)))</f>
        <v>18.064428034421592</v>
      </c>
      <c r="BH136" s="43">
        <f>IF($C136="PC (13:0/13:0)",('Données brutes POS (Area)'!BG89/('Données brutes POS (Area)'!#REF!)*50),IF($C136="PE (12:0/12:0)",('Données brutes POS (Area)'!BG136/('Données brutes POS (Area)'!BG$129)*55)))</f>
        <v>22.349746165347124</v>
      </c>
      <c r="BI136" s="43">
        <f>IF($C136="PC (13:0/13:0)",('Données brutes POS (Area)'!BH89/('Données brutes POS (Area)'!#REF!)*50),IF($C136="PE (12:0/12:0)",('Données brutes POS (Area)'!BH136/('Données brutes POS (Area)'!BH$129)*55)))</f>
        <v>42.796303564280407</v>
      </c>
      <c r="BJ136" s="43" t="s">
        <v>326</v>
      </c>
      <c r="BK136" s="43" t="s">
        <v>326</v>
      </c>
      <c r="BL136" s="43">
        <f>IF($C136="PC (13:0/13:0)",('Données brutes POS (Area)'!BK89/('Données brutes POS (Area)'!#REF!)*50),IF($C136="PE (12:0/12:0)",('Données brutes POS (Area)'!BK136/('Données brutes POS (Area)'!BK$129)*55)))</f>
        <v>31.403312931249928</v>
      </c>
      <c r="BM136" s="43">
        <f>IF($C136="PC (13:0/13:0)",('Données brutes POS (Area)'!BL89/('Données brutes POS (Area)'!#REF!)*50),IF($C136="PE (12:0/12:0)",('Données brutes POS (Area)'!BL136/('Données brutes POS (Area)'!BL$129)*55)))</f>
        <v>8.7690673361188427</v>
      </c>
      <c r="BN136" s="43" t="s">
        <v>326</v>
      </c>
      <c r="BO136" s="43" t="s">
        <v>326</v>
      </c>
      <c r="BP136" s="43" t="s">
        <v>326</v>
      </c>
      <c r="BQ136" s="43" t="s">
        <v>326</v>
      </c>
    </row>
    <row r="137" spans="1:69" x14ac:dyDescent="0.25">
      <c r="A137" s="11" t="s">
        <v>71</v>
      </c>
      <c r="B137" s="16" t="s">
        <v>219</v>
      </c>
      <c r="C137" s="12" t="s">
        <v>70</v>
      </c>
      <c r="D137" s="44">
        <f>IF($C137="PC (13:0/13:0)",('Données brutes POS (Area)'!C90/('Données brutes POS (Area)'!#REF!)*50),IF($C137="PE (12:0/12:0)",('Données brutes POS (Area)'!C137/('Données brutes POS (Area)'!C$129)*55)))</f>
        <v>1.7172562294530069</v>
      </c>
      <c r="E137" s="44">
        <f>IF($C137="PC (13:0/13:0)",('Données brutes POS (Area)'!D90/('Données brutes POS (Area)'!#REF!)*50),IF($C137="PE (12:0/12:0)",('Données brutes POS (Area)'!D137/('Données brutes POS (Area)'!D$129)*55)))</f>
        <v>2.9404741424335219</v>
      </c>
      <c r="F137" s="44">
        <f>IF($C137="PC (13:0/13:0)",('Données brutes POS (Area)'!E90/('Données brutes POS (Area)'!#REF!)*50),IF($C137="PE (12:0/12:0)",('Données brutes POS (Area)'!E137/('Données brutes POS (Area)'!E$129)*55)))</f>
        <v>2.8925352680569465</v>
      </c>
      <c r="G137" s="44">
        <f>IF($C137="PC (13:0/13:0)",('Données brutes POS (Area)'!F90/('Données brutes POS (Area)'!#REF!)*50),IF($C137="PE (12:0/12:0)",('Données brutes POS (Area)'!F137/('Données brutes POS (Area)'!F$129)*55)))</f>
        <v>3.7556351188050479</v>
      </c>
      <c r="H137" s="44">
        <f>IF($C137="PC (13:0/13:0)",('Données brutes POS (Area)'!G90/('Données brutes POS (Area)'!#REF!)*50),IF($C137="PE (12:0/12:0)",('Données brutes POS (Area)'!G137/('Données brutes POS (Area)'!G$129)*55)))</f>
        <v>4.5875817753341233</v>
      </c>
      <c r="I137" s="44">
        <f>IF($C137="PC (13:0/13:0)",('Données brutes POS (Area)'!H90/('Données brutes POS (Area)'!#REF!)*50),IF($C137="PE (12:0/12:0)",('Données brutes POS (Area)'!H137/('Données brutes POS (Area)'!H$129)*55)))</f>
        <v>5.5227895723638225</v>
      </c>
      <c r="J137" s="44">
        <f>IF($C137="PC (13:0/13:0)",('Données brutes POS (Area)'!I90/('Données brutes POS (Area)'!#REF!)*50),IF($C137="PE (12:0/12:0)",('Données brutes POS (Area)'!I137/('Données brutes POS (Area)'!I$129)*55)))</f>
        <v>6.1678652981456574</v>
      </c>
      <c r="K137" s="44">
        <f>IF($C137="PC (13:0/13:0)",('Données brutes POS (Area)'!J90/('Données brutes POS (Area)'!#REF!)*50),IF($C137="PE (12:0/12:0)",('Données brutes POS (Area)'!J137/('Données brutes POS (Area)'!J$129)*55)))</f>
        <v>4.3483397833341604</v>
      </c>
      <c r="L137" s="44">
        <f>IF($C137="PC (13:0/13:0)",('Données brutes POS (Area)'!K90/('Données brutes POS (Area)'!#REF!)*50),IF($C137="PE (12:0/12:0)",('Données brutes POS (Area)'!K137/('Données brutes POS (Area)'!K$129)*55)))</f>
        <v>4.3000110885417708</v>
      </c>
      <c r="M137" s="44">
        <f>IF($C137="PC (13:0/13:0)",('Données brutes POS (Area)'!L90/('Données brutes POS (Area)'!#REF!)*50),IF($C137="PE (12:0/12:0)",('Données brutes POS (Area)'!L137/('Données brutes POS (Area)'!L$129)*55)))</f>
        <v>2.2500482140636628</v>
      </c>
      <c r="N137" s="44">
        <f>IF($C137="PC (13:0/13:0)",('Données brutes POS (Area)'!M90/('Données brutes POS (Area)'!#REF!)*50),IF($C137="PE (12:0/12:0)",('Données brutes POS (Area)'!M137/('Données brutes POS (Area)'!M$129)*55)))</f>
        <v>5.8037431054206499</v>
      </c>
      <c r="O137" s="44" t="s">
        <v>326</v>
      </c>
      <c r="P137" s="44">
        <f>IF($C137="PC (13:0/13:0)",('Données brutes POS (Area)'!O90/('Données brutes POS (Area)'!#REF!)*50),IF($C137="PE (12:0/12:0)",('Données brutes POS (Area)'!O137/('Données brutes POS (Area)'!O$129)*55)))</f>
        <v>4.8118457474716401</v>
      </c>
      <c r="Q137" s="44">
        <f>IF($C137="PC (13:0/13:0)",('Données brutes POS (Area)'!P90/('Données brutes POS (Area)'!#REF!)*50),IF($C137="PE (12:0/12:0)",('Données brutes POS (Area)'!P137/('Données brutes POS (Area)'!P$129)*55)))</f>
        <v>4.4564721891885215</v>
      </c>
      <c r="R137" s="44">
        <f>IF($C137="PC (13:0/13:0)",('Données brutes POS (Area)'!Q90/('Données brutes POS (Area)'!#REF!)*50),IF($C137="PE (12:0/12:0)",('Données brutes POS (Area)'!Q137/('Données brutes POS (Area)'!Q$129)*55)))</f>
        <v>4.2274745361955599</v>
      </c>
      <c r="S137" s="44">
        <f>IF($C137="PC (13:0/13:0)",('Données brutes POS (Area)'!R90/('Données brutes POS (Area)'!#REF!)*50),IF($C137="PE (12:0/12:0)",('Données brutes POS (Area)'!R137/('Données brutes POS (Area)'!R$129)*55)))</f>
        <v>6.5546820920087292</v>
      </c>
      <c r="T137" s="44" t="s">
        <v>326</v>
      </c>
      <c r="U137" s="44" t="s">
        <v>326</v>
      </c>
      <c r="V137" s="44">
        <f>IF($C137="PC (13:0/13:0)",('Données brutes POS (Area)'!U90/('Données brutes POS (Area)'!#REF!)*50),IF($C137="PE (12:0/12:0)",('Données brutes POS (Area)'!U137/('Données brutes POS (Area)'!U$129)*55)))</f>
        <v>2.3538904584435008</v>
      </c>
      <c r="W137" s="44" t="s">
        <v>326</v>
      </c>
      <c r="X137" s="44">
        <f>IF($C137="PC (13:0/13:0)",('Données brutes POS (Area)'!W90/('Données brutes POS (Area)'!#REF!)*50),IF($C137="PE (12:0/12:0)",('Données brutes POS (Area)'!W137/('Données brutes POS (Area)'!W$129)*55)))</f>
        <v>3.5591738474181169</v>
      </c>
      <c r="Y137" s="44">
        <f>IF($C137="PC (13:0/13:0)",('Données brutes POS (Area)'!X90/('Données brutes POS (Area)'!#REF!)*50),IF($C137="PE (12:0/12:0)",('Données brutes POS (Area)'!X137/('Données brutes POS (Area)'!X$129)*55)))</f>
        <v>7.3197461628898299</v>
      </c>
      <c r="Z137" s="44">
        <f>IF($C137="PC (13:0/13:0)",('Données brutes POS (Area)'!Y90/('Données brutes POS (Area)'!#REF!)*50),IF($C137="PE (12:0/12:0)",('Données brutes POS (Area)'!Y137/('Données brutes POS (Area)'!Y$129)*55)))</f>
        <v>3.4839579571693915</v>
      </c>
      <c r="AA137" s="44">
        <f>IF($C137="PC (13:0/13:0)",('Données brutes POS (Area)'!Z90/('Données brutes POS (Area)'!#REF!)*50),IF($C137="PE (12:0/12:0)",('Données brutes POS (Area)'!Z137/('Données brutes POS (Area)'!Z$129)*55)))</f>
        <v>2.6476558627709688</v>
      </c>
      <c r="AB137" s="44">
        <f>IF($C137="PC (13:0/13:0)",('Données brutes POS (Area)'!AA90/('Données brutes POS (Area)'!#REF!)*50),IF($C137="PE (12:0/12:0)",('Données brutes POS (Area)'!AA137/('Données brutes POS (Area)'!AA$129)*55)))</f>
        <v>4.7247275065137515</v>
      </c>
      <c r="AC137" s="44">
        <f>IF($C137="PC (13:0/13:0)",('Données brutes POS (Area)'!AB90/('Données brutes POS (Area)'!#REF!)*50),IF($C137="PE (12:0/12:0)",('Données brutes POS (Area)'!AB137/('Données brutes POS (Area)'!AB$129)*55)))</f>
        <v>5.243395061309795</v>
      </c>
      <c r="AD137" s="44">
        <f>IF($C137="PC (13:0/13:0)",('Données brutes POS (Area)'!AC90/('Données brutes POS (Area)'!#REF!)*50),IF($C137="PE (12:0/12:0)",('Données brutes POS (Area)'!AC137/('Données brutes POS (Area)'!AC$129)*55)))</f>
        <v>3.5088790506828627</v>
      </c>
      <c r="AE137" s="44">
        <f>IF($C137="PC (13:0/13:0)",('Données brutes POS (Area)'!AD90/('Données brutes POS (Area)'!#REF!)*50),IF($C137="PE (12:0/12:0)",('Données brutes POS (Area)'!AD137/('Données brutes POS (Area)'!AD$129)*55)))</f>
        <v>7.4700607590595851</v>
      </c>
      <c r="AF137" s="44">
        <f>IF($C137="PC (13:0/13:0)",('Données brutes POS (Area)'!AE90/('Données brutes POS (Area)'!#REF!)*50),IF($C137="PE (12:0/12:0)",('Données brutes POS (Area)'!AE137/('Données brutes POS (Area)'!AE$129)*55)))</f>
        <v>6.1461192609842428</v>
      </c>
      <c r="AG137" s="44">
        <f>IF($C137="PC (13:0/13:0)",('Données brutes POS (Area)'!AF90/('Données brutes POS (Area)'!#REF!)*50),IF($C137="PE (12:0/12:0)",('Données brutes POS (Area)'!AF137/('Données brutes POS (Area)'!AF$129)*55)))</f>
        <v>5.8260774178443766</v>
      </c>
      <c r="AH137" s="44">
        <f>IF($C137="PC (13:0/13:0)",('Données brutes POS (Area)'!AG90/('Données brutes POS (Area)'!#REF!)*50),IF($C137="PE (12:0/12:0)",('Données brutes POS (Area)'!AG137/('Données brutes POS (Area)'!AG$129)*55)))</f>
        <v>5.5761989722097356</v>
      </c>
      <c r="AI137" s="44">
        <f>IF($C137="PC (13:0/13:0)",('Données brutes POS (Area)'!AH90/('Données brutes POS (Area)'!#REF!)*50),IF($C137="PE (12:0/12:0)",('Données brutes POS (Area)'!AH137/('Données brutes POS (Area)'!AH$129)*55)))</f>
        <v>7.9858648959341725</v>
      </c>
      <c r="AJ137" s="44">
        <f>IF($C137="PC (13:0/13:0)",('Données brutes POS (Area)'!AI90/('Données brutes POS (Area)'!#REF!)*50),IF($C137="PE (12:0/12:0)",('Données brutes POS (Area)'!AI137/('Données brutes POS (Area)'!AI$129)*55)))</f>
        <v>5.8987716595462114</v>
      </c>
      <c r="AK137" s="44">
        <f>IF($C137="PC (13:0/13:0)",('Données brutes POS (Area)'!AJ90/('Données brutes POS (Area)'!#REF!)*50),IF($C137="PE (12:0/12:0)",('Données brutes POS (Area)'!AJ137/('Données brutes POS (Area)'!AJ$129)*55)))</f>
        <v>2.1340549298789395</v>
      </c>
      <c r="AL137" s="44">
        <f>IF($C137="PC (13:0/13:0)",('Données brutes POS (Area)'!AK90/('Données brutes POS (Area)'!#REF!)*50),IF($C137="PE (12:0/12:0)",('Données brutes POS (Area)'!AK137/('Données brutes POS (Area)'!AK$129)*55)))</f>
        <v>5.5028835719396545</v>
      </c>
      <c r="AM137" s="44">
        <f>IF($C137="PC (13:0/13:0)",('Données brutes POS (Area)'!AL90/('Données brutes POS (Area)'!#REF!)*50),IF($C137="PE (12:0/12:0)",('Données brutes POS (Area)'!AL137/('Données brutes POS (Area)'!AL$129)*55)))</f>
        <v>4.6722414285355027</v>
      </c>
      <c r="AN137" s="44">
        <f>IF($C137="PC (13:0/13:0)",('Données brutes POS (Area)'!AM90/('Données brutes POS (Area)'!#REF!)*50),IF($C137="PE (12:0/12:0)",('Données brutes POS (Area)'!AM137/('Données brutes POS (Area)'!AM$129)*55)))</f>
        <v>6.7226906323296234</v>
      </c>
      <c r="AO137" s="44">
        <f>IF($C137="PC (13:0/13:0)",('Données brutes POS (Area)'!AN90/('Données brutes POS (Area)'!#REF!)*50),IF($C137="PE (12:0/12:0)",('Données brutes POS (Area)'!AN137/('Données brutes POS (Area)'!AN$129)*55)))</f>
        <v>7.4750127925505661</v>
      </c>
      <c r="AP137" s="44">
        <f>IF($C137="PC (13:0/13:0)",('Données brutes POS (Area)'!AO90/('Données brutes POS (Area)'!#REF!)*50),IF($C137="PE (12:0/12:0)",('Données brutes POS (Area)'!AO137/('Données brutes POS (Area)'!AO$129)*55)))</f>
        <v>4.8999660581638178</v>
      </c>
      <c r="AQ137" s="44">
        <f>IF($C137="PC (13:0/13:0)",('Données brutes POS (Area)'!AP90/('Données brutes POS (Area)'!#REF!)*50),IF($C137="PE (12:0/12:0)",('Données brutes POS (Area)'!AP137/('Données brutes POS (Area)'!AP$129)*55)))</f>
        <v>7.3107991601535467</v>
      </c>
      <c r="AR137" s="44">
        <f>IF($C137="PC (13:0/13:0)",('Données brutes POS (Area)'!AQ90/('Données brutes POS (Area)'!#REF!)*50),IF($C137="PE (12:0/12:0)",('Données brutes POS (Area)'!AQ137/('Données brutes POS (Area)'!AQ$129)*55)))</f>
        <v>7.7197194773587032</v>
      </c>
      <c r="AS137" s="44">
        <f>IF($C137="PC (13:0/13:0)",('Données brutes POS (Area)'!AR90/('Données brutes POS (Area)'!#REF!)*50),IF($C137="PE (12:0/12:0)",('Données brutes POS (Area)'!AR137/('Données brutes POS (Area)'!AR$129)*55)))</f>
        <v>6.658905451040054</v>
      </c>
      <c r="AT137" s="44">
        <f>IF($C137="PC (13:0/13:0)",('Données brutes POS (Area)'!AS90/('Données brutes POS (Area)'!#REF!)*50),IF($C137="PE (12:0/12:0)",('Données brutes POS (Area)'!AS137/('Données brutes POS (Area)'!AS$129)*55)))</f>
        <v>5.6335236678982676</v>
      </c>
      <c r="AU137" s="44">
        <f>IF($C137="PC (13:0/13:0)",('Données brutes POS (Area)'!AT90/('Données brutes POS (Area)'!#REF!)*50),IF($C137="PE (12:0/12:0)",('Données brutes POS (Area)'!AT137/('Données brutes POS (Area)'!AT$129)*55)))</f>
        <v>6.2558001058618649</v>
      </c>
      <c r="AV137" s="44">
        <f>IF($C137="PC (13:0/13:0)",('Données brutes POS (Area)'!AU90/('Données brutes POS (Area)'!#REF!)*50),IF($C137="PE (12:0/12:0)",('Données brutes POS (Area)'!AU137/('Données brutes POS (Area)'!AU$129)*55)))</f>
        <v>6.8002146673536723</v>
      </c>
      <c r="AW137" s="44">
        <f>IF($C137="PC (13:0/13:0)",('Données brutes POS (Area)'!AV90/('Données brutes POS (Area)'!#REF!)*50),IF($C137="PE (12:0/12:0)",('Données brutes POS (Area)'!AV137/('Données brutes POS (Area)'!AV$129)*55)))</f>
        <v>5.689650276820359</v>
      </c>
      <c r="AX137" s="44">
        <f>IF($C137="PC (13:0/13:0)",('Données brutes POS (Area)'!AW90/('Données brutes POS (Area)'!#REF!)*50),IF($C137="PE (12:0/12:0)",('Données brutes POS (Area)'!AW137/('Données brutes POS (Area)'!AW$129)*55)))</f>
        <v>7.218419305660742</v>
      </c>
      <c r="AY137" s="44">
        <f>IF($C137="PC (13:0/13:0)",('Données brutes POS (Area)'!AX90/('Données brutes POS (Area)'!#REF!)*50),IF($C137="PE (12:0/12:0)",('Données brutes POS (Area)'!AX137/('Données brutes POS (Area)'!AX$129)*55)))</f>
        <v>5.7854967239447284</v>
      </c>
      <c r="AZ137" s="44">
        <f>IF($C137="PC (13:0/13:0)",('Données brutes POS (Area)'!AY90/('Données brutes POS (Area)'!#REF!)*50),IF($C137="PE (12:0/12:0)",('Données brutes POS (Area)'!AY137/('Données brutes POS (Area)'!AY$129)*55)))</f>
        <v>9.2838393855834003</v>
      </c>
      <c r="BA137" s="44">
        <f>IF($C137="PC (13:0/13:0)",('Données brutes POS (Area)'!AZ90/('Données brutes POS (Area)'!#REF!)*50),IF($C137="PE (12:0/12:0)",('Données brutes POS (Area)'!AZ137/('Données brutes POS (Area)'!AZ$129)*55)))</f>
        <v>2.7847660742641791</v>
      </c>
      <c r="BB137" s="44">
        <f>IF($C137="PC (13:0/13:0)",('Données brutes POS (Area)'!BA90/('Données brutes POS (Area)'!#REF!)*50),IF($C137="PE (12:0/12:0)",('Données brutes POS (Area)'!BA137/('Données brutes POS (Area)'!BA$129)*55)))</f>
        <v>9.2259835061900279</v>
      </c>
      <c r="BC137" s="44" t="s">
        <v>326</v>
      </c>
      <c r="BD137" s="44">
        <f>IF($C137="PC (13:0/13:0)",('Données brutes POS (Area)'!BC90/('Données brutes POS (Area)'!#REF!)*50),IF($C137="PE (12:0/12:0)",('Données brutes POS (Area)'!BC137/('Données brutes POS (Area)'!BC$129)*55)))</f>
        <v>7.084888401679188</v>
      </c>
      <c r="BE137" s="44">
        <f>IF($C137="PC (13:0/13:0)",('Données brutes POS (Area)'!BD90/('Données brutes POS (Area)'!#REF!)*50),IF($C137="PE (12:0/12:0)",('Données brutes POS (Area)'!BD137/('Données brutes POS (Area)'!BD$129)*55)))</f>
        <v>6.9650357941329233</v>
      </c>
      <c r="BF137" s="44">
        <f>IF($C137="PC (13:0/13:0)",('Données brutes POS (Area)'!BE90/('Données brutes POS (Area)'!#REF!)*50),IF($C137="PE (12:0/12:0)",('Données brutes POS (Area)'!BE137/('Données brutes POS (Area)'!BE$129)*55)))</f>
        <v>7.8692199759262564</v>
      </c>
      <c r="BG137" s="44">
        <f>IF($C137="PC (13:0/13:0)",('Données brutes POS (Area)'!BF90/('Données brutes POS (Area)'!#REF!)*50),IF($C137="PE (12:0/12:0)",('Données brutes POS (Area)'!BF137/('Données brutes POS (Area)'!BF$129)*55)))</f>
        <v>5.5583431229005171</v>
      </c>
      <c r="BH137" s="44">
        <f>IF($C137="PC (13:0/13:0)",('Données brutes POS (Area)'!BG90/('Données brutes POS (Area)'!#REF!)*50),IF($C137="PE (12:0/12:0)",('Données brutes POS (Area)'!BG137/('Données brutes POS (Area)'!BG$129)*55)))</f>
        <v>4.1412400379488883</v>
      </c>
      <c r="BI137" s="44" t="s">
        <v>326</v>
      </c>
      <c r="BJ137" s="44">
        <f>IF($C137="PC (13:0/13:0)",('Données brutes POS (Area)'!BI90/('Données brutes POS (Area)'!#REF!)*50),IF($C137="PE (12:0/12:0)",('Données brutes POS (Area)'!BI137/('Données brutes POS (Area)'!BI$129)*55)))</f>
        <v>5.4619536371773449</v>
      </c>
      <c r="BK137" s="44">
        <f>IF($C137="PC (13:0/13:0)",('Données brutes POS (Area)'!BJ90/('Données brutes POS (Area)'!#REF!)*50),IF($C137="PE (12:0/12:0)",('Données brutes POS (Area)'!BJ137/('Données brutes POS (Area)'!BJ$129)*55)))</f>
        <v>9.706887596929711</v>
      </c>
      <c r="BL137" s="44">
        <f>IF($C137="PC (13:0/13:0)",('Données brutes POS (Area)'!BK90/('Données brutes POS (Area)'!#REF!)*50),IF($C137="PE (12:0/12:0)",('Données brutes POS (Area)'!BK137/('Données brutes POS (Area)'!BK$129)*55)))</f>
        <v>5.7770022515498054</v>
      </c>
      <c r="BM137" s="44">
        <f>IF($C137="PC (13:0/13:0)",('Données brutes POS (Area)'!BL90/('Données brutes POS (Area)'!#REF!)*50),IF($C137="PE (12:0/12:0)",('Données brutes POS (Area)'!BL137/('Données brutes POS (Area)'!BL$129)*55)))</f>
        <v>8.8287577591205295</v>
      </c>
      <c r="BN137" s="44">
        <f>IF($C137="PC (13:0/13:0)",('Données brutes POS (Area)'!BM90/('Données brutes POS (Area)'!#REF!)*50),IF($C137="PE (12:0/12:0)",('Données brutes POS (Area)'!BM137/('Données brutes POS (Area)'!BM$129)*55)))</f>
        <v>6.924339531150963</v>
      </c>
      <c r="BO137" s="44">
        <f>IF($C137="PC (13:0/13:0)",('Données brutes POS (Area)'!BN90/('Données brutes POS (Area)'!#REF!)*50),IF($C137="PE (12:0/12:0)",('Données brutes POS (Area)'!BN137/('Données brutes POS (Area)'!BN$129)*55)))</f>
        <v>6.5241243584660653</v>
      </c>
      <c r="BP137" s="44">
        <f>IF($C137="PC (13:0/13:0)",('Données brutes POS (Area)'!BO90/('Données brutes POS (Area)'!#REF!)*50),IF($C137="PE (12:0/12:0)",('Données brutes POS (Area)'!BO137/('Données brutes POS (Area)'!BO$129)*55)))</f>
        <v>8.4664535868327651</v>
      </c>
      <c r="BQ137" s="44">
        <f>IF($C137="PC (13:0/13:0)",('Données brutes POS (Area)'!BP90/('Données brutes POS (Area)'!#REF!)*50),IF($C137="PE (12:0/12:0)",('Données brutes POS (Area)'!BP137/('Données brutes POS (Area)'!BP$129)*55)))</f>
        <v>9.6868791441342292</v>
      </c>
    </row>
    <row r="138" spans="1:69" x14ac:dyDescent="0.25">
      <c r="A138" s="9" t="s">
        <v>71</v>
      </c>
      <c r="B138" s="15" t="s">
        <v>220</v>
      </c>
      <c r="C138" s="10" t="s">
        <v>70</v>
      </c>
      <c r="D138" s="43">
        <f>IF($C138="PC (13:0/13:0)",('Données brutes POS (Area)'!C91/('Données brutes POS (Area)'!#REF!)*50),IF($C138="PE (12:0/12:0)",('Données brutes POS (Area)'!C138/('Données brutes POS (Area)'!C$129)*55)))</f>
        <v>2.0978836951229511</v>
      </c>
      <c r="E138" s="43">
        <f>IF($C138="PC (13:0/13:0)",('Données brutes POS (Area)'!D91/('Données brutes POS (Area)'!#REF!)*50),IF($C138="PE (12:0/12:0)",('Données brutes POS (Area)'!D138/('Données brutes POS (Area)'!D$129)*55)))</f>
        <v>2.510820539489262</v>
      </c>
      <c r="F138" s="43">
        <f>IF($C138="PC (13:0/13:0)",('Données brutes POS (Area)'!E91/('Données brutes POS (Area)'!#REF!)*50),IF($C138="PE (12:0/12:0)",('Données brutes POS (Area)'!E138/('Données brutes POS (Area)'!E$129)*55)))</f>
        <v>2.3522787512555858</v>
      </c>
      <c r="G138" s="43">
        <f>IF($C138="PC (13:0/13:0)",('Données brutes POS (Area)'!F91/('Données brutes POS (Area)'!#REF!)*50),IF($C138="PE (12:0/12:0)",('Données brutes POS (Area)'!F138/('Données brutes POS (Area)'!F$129)*55)))</f>
        <v>2.3517472105366579</v>
      </c>
      <c r="H138" s="43">
        <f>IF($C138="PC (13:0/13:0)",('Données brutes POS (Area)'!G91/('Données brutes POS (Area)'!#REF!)*50),IF($C138="PE (12:0/12:0)",('Données brutes POS (Area)'!G138/('Données brutes POS (Area)'!G$129)*55)))</f>
        <v>6.837132981607815</v>
      </c>
      <c r="I138" s="43">
        <f>IF($C138="PC (13:0/13:0)",('Données brutes POS (Area)'!H91/('Données brutes POS (Area)'!#REF!)*50),IF($C138="PE (12:0/12:0)",('Données brutes POS (Area)'!H138/('Données brutes POS (Area)'!H$129)*55)))</f>
        <v>4.2529917218641859</v>
      </c>
      <c r="J138" s="43">
        <f>IF($C138="PC (13:0/13:0)",('Données brutes POS (Area)'!I91/('Données brutes POS (Area)'!#REF!)*50),IF($C138="PE (12:0/12:0)",('Données brutes POS (Area)'!I138/('Données brutes POS (Area)'!I$129)*55)))</f>
        <v>1.4386757663526062</v>
      </c>
      <c r="K138" s="43">
        <f>IF($C138="PC (13:0/13:0)",('Données brutes POS (Area)'!J91/('Données brutes POS (Area)'!#REF!)*50),IF($C138="PE (12:0/12:0)",('Données brutes POS (Area)'!J138/('Données brutes POS (Area)'!J$129)*55)))</f>
        <v>2.492313375209418</v>
      </c>
      <c r="L138" s="43">
        <f>IF($C138="PC (13:0/13:0)",('Données brutes POS (Area)'!K91/('Données brutes POS (Area)'!#REF!)*50),IF($C138="PE (12:0/12:0)",('Données brutes POS (Area)'!K138/('Données brutes POS (Area)'!K$129)*55)))</f>
        <v>1.51658789363903</v>
      </c>
      <c r="M138" s="47" t="s">
        <v>326</v>
      </c>
      <c r="N138" s="43">
        <f>IF($C138="PC (13:0/13:0)",('Données brutes POS (Area)'!M91/('Données brutes POS (Area)'!#REF!)*50),IF($C138="PE (12:0/12:0)",('Données brutes POS (Area)'!M138/('Données brutes POS (Area)'!M$129)*55)))</f>
        <v>1.8179515203120753</v>
      </c>
      <c r="O138" s="43">
        <f>IF($C138="PC (13:0/13:0)",('Données brutes POS (Area)'!N91/('Données brutes POS (Area)'!#REF!)*50),IF($C138="PE (12:0/12:0)",('Données brutes POS (Area)'!N138/('Données brutes POS (Area)'!N$129)*55)))</f>
        <v>2.7452125385155783</v>
      </c>
      <c r="P138" s="43">
        <f>IF($C138="PC (13:0/13:0)",('Données brutes POS (Area)'!O91/('Données brutes POS (Area)'!#REF!)*50),IF($C138="PE (12:0/12:0)",('Données brutes POS (Area)'!O138/('Données brutes POS (Area)'!O$129)*55)))</f>
        <v>3.3111387114866209</v>
      </c>
      <c r="Q138" s="43">
        <f>IF($C138="PC (13:0/13:0)",('Données brutes POS (Area)'!P91/('Données brutes POS (Area)'!#REF!)*50),IF($C138="PE (12:0/12:0)",('Données brutes POS (Area)'!P138/('Données brutes POS (Area)'!P$129)*55)))</f>
        <v>8.197818066864949</v>
      </c>
      <c r="R138" s="43">
        <f>IF($C138="PC (13:0/13:0)",('Données brutes POS (Area)'!Q91/('Données brutes POS (Area)'!#REF!)*50),IF($C138="PE (12:0/12:0)",('Données brutes POS (Area)'!Q138/('Données brutes POS (Area)'!Q$129)*55)))</f>
        <v>2.2800052657838186</v>
      </c>
      <c r="S138" s="43">
        <f>IF($C138="PC (13:0/13:0)",('Données brutes POS (Area)'!R91/('Données brutes POS (Area)'!#REF!)*50),IF($C138="PE (12:0/12:0)",('Données brutes POS (Area)'!R138/('Données brutes POS (Area)'!R$129)*55)))</f>
        <v>4.5840673587130745</v>
      </c>
      <c r="T138" s="43">
        <f>IF($C138="PC (13:0/13:0)",('Données brutes POS (Area)'!S91/('Données brutes POS (Area)'!#REF!)*50),IF($C138="PE (12:0/12:0)",('Données brutes POS (Area)'!S138/('Données brutes POS (Area)'!S$129)*55)))</f>
        <v>1.8492773219425751</v>
      </c>
      <c r="U138" s="43">
        <f>IF($C138="PC (13:0/13:0)",('Données brutes POS (Area)'!T91/('Données brutes POS (Area)'!#REF!)*50),IF($C138="PE (12:0/12:0)",('Données brutes POS (Area)'!T138/('Données brutes POS (Area)'!T$129)*55)))</f>
        <v>1.7813463976465127</v>
      </c>
      <c r="V138" s="43">
        <f>IF($C138="PC (13:0/13:0)",('Données brutes POS (Area)'!U91/('Données brutes POS (Area)'!#REF!)*50),IF($C138="PE (12:0/12:0)",('Données brutes POS (Area)'!U138/('Données brutes POS (Area)'!U$129)*55)))</f>
        <v>12.244736168998079</v>
      </c>
      <c r="W138" s="43">
        <f>IF($C138="PC (13:0/13:0)",('Données brutes POS (Area)'!V91/('Données brutes POS (Area)'!#REF!)*50),IF($C138="PE (12:0/12:0)",('Données brutes POS (Area)'!V138/('Données brutes POS (Area)'!V$129)*55)))</f>
        <v>6.7991628314459547</v>
      </c>
      <c r="X138" s="43">
        <f>IF($C138="PC (13:0/13:0)",('Données brutes POS (Area)'!W91/('Données brutes POS (Area)'!#REF!)*50),IF($C138="PE (12:0/12:0)",('Données brutes POS (Area)'!W138/('Données brutes POS (Area)'!W$129)*55)))</f>
        <v>9.2574961044749902</v>
      </c>
      <c r="Y138" s="43" t="s">
        <v>326</v>
      </c>
      <c r="Z138" s="43">
        <f>IF($C138="PC (13:0/13:0)",('Données brutes POS (Area)'!Y91/('Données brutes POS (Area)'!#REF!)*50),IF($C138="PE (12:0/12:0)",('Données brutes POS (Area)'!Y138/('Données brutes POS (Area)'!Y$129)*55)))</f>
        <v>3.838013822428783</v>
      </c>
      <c r="AA138" s="43">
        <f>IF($C138="PC (13:0/13:0)",('Données brutes POS (Area)'!Z91/('Données brutes POS (Area)'!#REF!)*50),IF($C138="PE (12:0/12:0)",('Données brutes POS (Area)'!Z138/('Données brutes POS (Area)'!Z$129)*55)))</f>
        <v>3.499847698659138</v>
      </c>
      <c r="AB138" s="43">
        <f>IF($C138="PC (13:0/13:0)",('Données brutes POS (Area)'!AA91/('Données brutes POS (Area)'!#REF!)*50),IF($C138="PE (12:0/12:0)",('Données brutes POS (Area)'!AA138/('Données brutes POS (Area)'!AA$129)*55)))</f>
        <v>2.692718167993994</v>
      </c>
      <c r="AC138" s="43">
        <f>IF($C138="PC (13:0/13:0)",('Données brutes POS (Area)'!AB91/('Données brutes POS (Area)'!#REF!)*50),IF($C138="PE (12:0/12:0)",('Données brutes POS (Area)'!AB138/('Données brutes POS (Area)'!AB$129)*55)))</f>
        <v>2.5654110647742776</v>
      </c>
      <c r="AD138" s="43" t="s">
        <v>326</v>
      </c>
      <c r="AE138" s="43">
        <f>IF($C138="PC (13:0/13:0)",('Données brutes POS (Area)'!AD91/('Données brutes POS (Area)'!#REF!)*50),IF($C138="PE (12:0/12:0)",('Données brutes POS (Area)'!AD138/('Données brutes POS (Area)'!AD$129)*55)))</f>
        <v>4.1868099484749761</v>
      </c>
      <c r="AF138" s="43">
        <f>IF($C138="PC (13:0/13:0)",('Données brutes POS (Area)'!AE91/('Données brutes POS (Area)'!#REF!)*50),IF($C138="PE (12:0/12:0)",('Données brutes POS (Area)'!AE138/('Données brutes POS (Area)'!AE$129)*55)))</f>
        <v>6.3170693395856734</v>
      </c>
      <c r="AG138" s="43">
        <f>IF($C138="PC (13:0/13:0)",('Données brutes POS (Area)'!AF91/('Données brutes POS (Area)'!#REF!)*50),IF($C138="PE (12:0/12:0)",('Données brutes POS (Area)'!AF138/('Données brutes POS (Area)'!AF$129)*55)))</f>
        <v>2.5461255641019722</v>
      </c>
      <c r="AH138" s="43">
        <f>IF($C138="PC (13:0/13:0)",('Données brutes POS (Area)'!AG91/('Données brutes POS (Area)'!#REF!)*50),IF($C138="PE (12:0/12:0)",('Données brutes POS (Area)'!AG138/('Données brutes POS (Area)'!AG$129)*55)))</f>
        <v>2.8069902742538426</v>
      </c>
      <c r="AI138" s="43">
        <f>IF($C138="PC (13:0/13:0)",('Données brutes POS (Area)'!AH91/('Données brutes POS (Area)'!#REF!)*50),IF($C138="PE (12:0/12:0)",('Données brutes POS (Area)'!AH138/('Données brutes POS (Area)'!AH$129)*55)))</f>
        <v>5.3252671046637436</v>
      </c>
      <c r="AJ138" s="43">
        <f>IF($C138="PC (13:0/13:0)",('Données brutes POS (Area)'!AI91/('Données brutes POS (Area)'!#REF!)*50),IF($C138="PE (12:0/12:0)",('Données brutes POS (Area)'!AI138/('Données brutes POS (Area)'!AI$129)*55)))</f>
        <v>4.7960650270037997</v>
      </c>
      <c r="AK138" s="43">
        <f>IF($C138="PC (13:0/13:0)",('Données brutes POS (Area)'!AJ91/('Données brutes POS (Area)'!#REF!)*50),IF($C138="PE (12:0/12:0)",('Données brutes POS (Area)'!AJ138/('Données brutes POS (Area)'!AJ$129)*55)))</f>
        <v>2.380309841787231</v>
      </c>
      <c r="AL138" s="43">
        <f>IF($C138="PC (13:0/13:0)",('Données brutes POS (Area)'!AK91/('Données brutes POS (Area)'!#REF!)*50),IF($C138="PE (12:0/12:0)",('Données brutes POS (Area)'!AK138/('Données brutes POS (Area)'!AK$129)*55)))</f>
        <v>1.891152046083123</v>
      </c>
      <c r="AM138" s="43">
        <f>IF($C138="PC (13:0/13:0)",('Données brutes POS (Area)'!AL91/('Données brutes POS (Area)'!#REF!)*50),IF($C138="PE (12:0/12:0)",('Données brutes POS (Area)'!AL138/('Données brutes POS (Area)'!AL$129)*55)))</f>
        <v>6.3792074847863187</v>
      </c>
      <c r="AN138" s="43">
        <f>IF($C138="PC (13:0/13:0)",('Données brutes POS (Area)'!AM91/('Données brutes POS (Area)'!#REF!)*50),IF($C138="PE (12:0/12:0)",('Données brutes POS (Area)'!AM138/('Données brutes POS (Area)'!AM$129)*55)))</f>
        <v>3.8085053237557904</v>
      </c>
      <c r="AO138" s="43">
        <f>IF($C138="PC (13:0/13:0)",('Données brutes POS (Area)'!AN91/('Données brutes POS (Area)'!#REF!)*50),IF($C138="PE (12:0/12:0)",('Données brutes POS (Area)'!AN138/('Données brutes POS (Area)'!AN$129)*55)))</f>
        <v>4.0025211843201776</v>
      </c>
      <c r="AP138" s="43">
        <f>IF($C138="PC (13:0/13:0)",('Données brutes POS (Area)'!AO91/('Données brutes POS (Area)'!#REF!)*50),IF($C138="PE (12:0/12:0)",('Données brutes POS (Area)'!AO138/('Données brutes POS (Area)'!AO$129)*55)))</f>
        <v>5.4222668968167413</v>
      </c>
      <c r="AQ138" s="43">
        <f>IF($C138="PC (13:0/13:0)",('Données brutes POS (Area)'!AP91/('Données brutes POS (Area)'!#REF!)*50),IF($C138="PE (12:0/12:0)",('Données brutes POS (Area)'!AP138/('Données brutes POS (Area)'!AP$129)*55)))</f>
        <v>2.8151170626027517</v>
      </c>
      <c r="AR138" s="43">
        <f>IF($C138="PC (13:0/13:0)",('Données brutes POS (Area)'!AQ91/('Données brutes POS (Area)'!#REF!)*50),IF($C138="PE (12:0/12:0)",('Données brutes POS (Area)'!AQ138/('Données brutes POS (Area)'!AQ$129)*55)))</f>
        <v>4.0841290400471548</v>
      </c>
      <c r="AS138" s="43">
        <f>IF($C138="PC (13:0/13:0)",('Données brutes POS (Area)'!AR91/('Données brutes POS (Area)'!#REF!)*50),IF($C138="PE (12:0/12:0)",('Données brutes POS (Area)'!AR138/('Données brutes POS (Area)'!AR$129)*55)))</f>
        <v>6.0948652100805587</v>
      </c>
      <c r="AT138" s="43">
        <f>IF($C138="PC (13:0/13:0)",('Données brutes POS (Area)'!AS91/('Données brutes POS (Area)'!#REF!)*50),IF($C138="PE (12:0/12:0)",('Données brutes POS (Area)'!AS138/('Données brutes POS (Area)'!AS$129)*55)))</f>
        <v>4.7083841943131324</v>
      </c>
      <c r="AU138" s="43">
        <f>IF($C138="PC (13:0/13:0)",('Données brutes POS (Area)'!AT91/('Données brutes POS (Area)'!#REF!)*50),IF($C138="PE (12:0/12:0)",('Données brutes POS (Area)'!AT138/('Données brutes POS (Area)'!AT$129)*55)))</f>
        <v>5.452648059803737</v>
      </c>
      <c r="AV138" s="43">
        <f>IF($C138="PC (13:0/13:0)",('Données brutes POS (Area)'!AU91/('Données brutes POS (Area)'!#REF!)*50),IF($C138="PE (12:0/12:0)",('Données brutes POS (Area)'!AU138/('Données brutes POS (Area)'!AU$129)*55)))</f>
        <v>3.2973961207739433</v>
      </c>
      <c r="AW138" s="43">
        <f>IF($C138="PC (13:0/13:0)",('Données brutes POS (Area)'!AV91/('Données brutes POS (Area)'!#REF!)*50),IF($C138="PE (12:0/12:0)",('Données brutes POS (Area)'!AV138/('Données brutes POS (Area)'!AV$129)*55)))</f>
        <v>7.7844482296429014</v>
      </c>
      <c r="AX138" s="43" t="s">
        <v>326</v>
      </c>
      <c r="AY138" s="43" t="s">
        <v>326</v>
      </c>
      <c r="AZ138" s="43">
        <f>IF($C138="PC (13:0/13:0)",('Données brutes POS (Area)'!AY91/('Données brutes POS (Area)'!#REF!)*50),IF($C138="PE (12:0/12:0)",('Données brutes POS (Area)'!AY138/('Données brutes POS (Area)'!AY$129)*55)))</f>
        <v>5.1004956816396652</v>
      </c>
      <c r="BA138" s="43">
        <f>IF($C138="PC (13:0/13:0)",('Données brutes POS (Area)'!AZ91/('Données brutes POS (Area)'!#REF!)*50),IF($C138="PE (12:0/12:0)",('Données brutes POS (Area)'!AZ138/('Données brutes POS (Area)'!AZ$129)*55)))</f>
        <v>3.4167736006489564</v>
      </c>
      <c r="BB138" s="43">
        <f>IF($C138="PC (13:0/13:0)",('Données brutes POS (Area)'!BA91/('Données brutes POS (Area)'!#REF!)*50),IF($C138="PE (12:0/12:0)",('Données brutes POS (Area)'!BA138/('Données brutes POS (Area)'!BA$129)*55)))</f>
        <v>4.1801891839333152</v>
      </c>
      <c r="BC138" s="43">
        <f>IF($C138="PC (13:0/13:0)",('Données brutes POS (Area)'!BB91/('Données brutes POS (Area)'!#REF!)*50),IF($C138="PE (12:0/12:0)",('Données brutes POS (Area)'!BB138/('Données brutes POS (Area)'!BB$129)*55)))</f>
        <v>7.8401001020240706</v>
      </c>
      <c r="BD138" s="43">
        <f>IF($C138="PC (13:0/13:0)",('Données brutes POS (Area)'!BC91/('Données brutes POS (Area)'!#REF!)*50),IF($C138="PE (12:0/12:0)",('Données brutes POS (Area)'!BC138/('Données brutes POS (Area)'!BC$129)*55)))</f>
        <v>10.01574762473216</v>
      </c>
      <c r="BE138" s="43">
        <f>IF($C138="PC (13:0/13:0)",('Données brutes POS (Area)'!BD91/('Données brutes POS (Area)'!#REF!)*50),IF($C138="PE (12:0/12:0)",('Données brutes POS (Area)'!BD138/('Données brutes POS (Area)'!BD$129)*55)))</f>
        <v>3.9412340668522781</v>
      </c>
      <c r="BF138" s="43">
        <f>IF($C138="PC (13:0/13:0)",('Données brutes POS (Area)'!BE91/('Données brutes POS (Area)'!#REF!)*50),IF($C138="PE (12:0/12:0)",('Données brutes POS (Area)'!BE138/('Données brutes POS (Area)'!BE$129)*55)))</f>
        <v>1.9724092310673835</v>
      </c>
      <c r="BG138" s="43">
        <f>IF($C138="PC (13:0/13:0)",('Données brutes POS (Area)'!BF91/('Données brutes POS (Area)'!#REF!)*50),IF($C138="PE (12:0/12:0)",('Données brutes POS (Area)'!BF138/('Données brutes POS (Area)'!BF$129)*55)))</f>
        <v>1.8495421429694718</v>
      </c>
      <c r="BH138" s="43">
        <f>IF($C138="PC (13:0/13:0)",('Données brutes POS (Area)'!BG91/('Données brutes POS (Area)'!#REF!)*50),IF($C138="PE (12:0/12:0)",('Données brutes POS (Area)'!BG138/('Données brutes POS (Area)'!BG$129)*55)))</f>
        <v>6.1175814881278736</v>
      </c>
      <c r="BI138" s="43">
        <f>IF($C138="PC (13:0/13:0)",('Données brutes POS (Area)'!BH91/('Données brutes POS (Area)'!#REF!)*50),IF($C138="PE (12:0/12:0)",('Données brutes POS (Area)'!BH138/('Données brutes POS (Area)'!BH$129)*55)))</f>
        <v>2.48172248519074</v>
      </c>
      <c r="BJ138" s="43" t="s">
        <v>326</v>
      </c>
      <c r="BK138" s="43">
        <f>IF($C138="PC (13:0/13:0)",('Données brutes POS (Area)'!BJ91/('Données brutes POS (Area)'!#REF!)*50),IF($C138="PE (12:0/12:0)",('Données brutes POS (Area)'!BJ138/('Données brutes POS (Area)'!BJ$129)*55)))</f>
        <v>6.4868188342129045</v>
      </c>
      <c r="BL138" s="43">
        <f>IF($C138="PC (13:0/13:0)",('Données brutes POS (Area)'!BK91/('Données brutes POS (Area)'!#REF!)*50),IF($C138="PE (12:0/12:0)",('Données brutes POS (Area)'!BK138/('Données brutes POS (Area)'!BK$129)*55)))</f>
        <v>4.0666838519248891</v>
      </c>
      <c r="BM138" s="43" t="s">
        <v>326</v>
      </c>
      <c r="BN138" s="43">
        <f>IF($C138="PC (13:0/13:0)",('Données brutes POS (Area)'!BM91/('Données brutes POS (Area)'!#REF!)*50),IF($C138="PE (12:0/12:0)",('Données brutes POS (Area)'!BM138/('Données brutes POS (Area)'!BM$129)*55)))</f>
        <v>3.503621532797232</v>
      </c>
      <c r="BO138" s="43">
        <f>IF($C138="PC (13:0/13:0)",('Données brutes POS (Area)'!BN91/('Données brutes POS (Area)'!#REF!)*50),IF($C138="PE (12:0/12:0)",('Données brutes POS (Area)'!BN138/('Données brutes POS (Area)'!BN$129)*55)))</f>
        <v>4.4547125236881069</v>
      </c>
      <c r="BP138" s="43">
        <f>IF($C138="PC (13:0/13:0)",('Données brutes POS (Area)'!BO91/('Données brutes POS (Area)'!#REF!)*50),IF($C138="PE (12:0/12:0)",('Données brutes POS (Area)'!BO138/('Données brutes POS (Area)'!BO$129)*55)))</f>
        <v>2.1445014372137954</v>
      </c>
      <c r="BQ138" s="43">
        <f>IF($C138="PC (13:0/13:0)",('Données brutes POS (Area)'!BP91/('Données brutes POS (Area)'!#REF!)*50),IF($C138="PE (12:0/12:0)",('Données brutes POS (Area)'!BP138/('Données brutes POS (Area)'!BP$129)*55)))</f>
        <v>4.6536476203732073</v>
      </c>
    </row>
    <row r="139" spans="1:69" x14ac:dyDescent="0.25">
      <c r="A139" s="11" t="s">
        <v>71</v>
      </c>
      <c r="B139" s="16" t="s">
        <v>221</v>
      </c>
      <c r="C139" s="12" t="s">
        <v>70</v>
      </c>
      <c r="D139" s="44" t="s">
        <v>326</v>
      </c>
      <c r="E139" s="44">
        <f>IF($C139="PC (13:0/13:0)",('Données brutes POS (Area)'!D92/('Données brutes POS (Area)'!#REF!)*50),IF($C139="PE (12:0/12:0)",('Données brutes POS (Area)'!D139/('Données brutes POS (Area)'!D$129)*55)))</f>
        <v>1.6006953988805535</v>
      </c>
      <c r="F139" s="44">
        <f>IF($C139="PC (13:0/13:0)",('Données brutes POS (Area)'!E92/('Données brutes POS (Area)'!#REF!)*50),IF($C139="PE (12:0/12:0)",('Données brutes POS (Area)'!E139/('Données brutes POS (Area)'!E$129)*55)))</f>
        <v>1.6147536741955089</v>
      </c>
      <c r="G139" s="44">
        <f>IF($C139="PC (13:0/13:0)",('Données brutes POS (Area)'!F92/('Données brutes POS (Area)'!#REF!)*50),IF($C139="PE (12:0/12:0)",('Données brutes POS (Area)'!F139/('Données brutes POS (Area)'!F$129)*55)))</f>
        <v>2.0167152567449156</v>
      </c>
      <c r="H139" s="44">
        <f>IF($C139="PC (13:0/13:0)",('Données brutes POS (Area)'!G92/('Données brutes POS (Area)'!#REF!)*50),IF($C139="PE (12:0/12:0)",('Données brutes POS (Area)'!G139/('Données brutes POS (Area)'!G$129)*55)))</f>
        <v>3.5592052146122524</v>
      </c>
      <c r="I139" s="44">
        <f>IF($C139="PC (13:0/13:0)",('Données brutes POS (Area)'!H92/('Données brutes POS (Area)'!#REF!)*50),IF($C139="PE (12:0/12:0)",('Données brutes POS (Area)'!H139/('Données brutes POS (Area)'!H$129)*55)))</f>
        <v>2.7141083914696083</v>
      </c>
      <c r="J139" s="44" t="s">
        <v>326</v>
      </c>
      <c r="K139" s="44" t="s">
        <v>326</v>
      </c>
      <c r="L139" s="44" t="s">
        <v>326</v>
      </c>
      <c r="M139" s="44" t="s">
        <v>326</v>
      </c>
      <c r="N139" s="44" t="s">
        <v>326</v>
      </c>
      <c r="O139" s="44">
        <f>IF($C139="PC (13:0/13:0)",('Données brutes POS (Area)'!N92/('Données brutes POS (Area)'!#REF!)*50),IF($C139="PE (12:0/12:0)",('Données brutes POS (Area)'!N139/('Données brutes POS (Area)'!N$129)*55)))</f>
        <v>1.8566662814121284</v>
      </c>
      <c r="P139" s="44">
        <f>IF($C139="PC (13:0/13:0)",('Données brutes POS (Area)'!O92/('Données brutes POS (Area)'!#REF!)*50),IF($C139="PE (12:0/12:0)",('Données brutes POS (Area)'!O139/('Données brutes POS (Area)'!O$129)*55)))</f>
        <v>3.101421670616757</v>
      </c>
      <c r="Q139" s="44">
        <f>IF($C139="PC (13:0/13:0)",('Données brutes POS (Area)'!P92/('Données brutes POS (Area)'!#REF!)*50),IF($C139="PE (12:0/12:0)",('Données brutes POS (Area)'!P139/('Données brutes POS (Area)'!P$129)*55)))</f>
        <v>2.1736739307653759</v>
      </c>
      <c r="R139" s="44" t="s">
        <v>326</v>
      </c>
      <c r="S139" s="44">
        <f>IF($C139="PC (13:0/13:0)",('Données brutes POS (Area)'!R92/('Données brutes POS (Area)'!#REF!)*50),IF($C139="PE (12:0/12:0)",('Données brutes POS (Area)'!R139/('Données brutes POS (Area)'!R$129)*55)))</f>
        <v>1.8759550326456547</v>
      </c>
      <c r="T139" s="44">
        <f>IF($C139="PC (13:0/13:0)",('Données brutes POS (Area)'!S92/('Données brutes POS (Area)'!#REF!)*50),IF($C139="PE (12:0/12:0)",('Données brutes POS (Area)'!S139/('Données brutes POS (Area)'!S$129)*55)))</f>
        <v>1.5345647712799921</v>
      </c>
      <c r="U139" s="44" t="s">
        <v>326</v>
      </c>
      <c r="V139" s="44">
        <f>IF($C139="PC (13:0/13:0)",('Données brutes POS (Area)'!U92/('Données brutes POS (Area)'!#REF!)*50),IF($C139="PE (12:0/12:0)",('Données brutes POS (Area)'!U139/('Données brutes POS (Area)'!U$129)*55)))</f>
        <v>4.7651932253937153</v>
      </c>
      <c r="W139" s="44">
        <f>IF($C139="PC (13:0/13:0)",('Données brutes POS (Area)'!V92/('Données brutes POS (Area)'!#REF!)*50),IF($C139="PE (12:0/12:0)",('Données brutes POS (Area)'!V139/('Données brutes POS (Area)'!V$129)*55)))</f>
        <v>3.0488737384212636</v>
      </c>
      <c r="X139" s="44">
        <f>IF($C139="PC (13:0/13:0)",('Données brutes POS (Area)'!W92/('Données brutes POS (Area)'!#REF!)*50),IF($C139="PE (12:0/12:0)",('Données brutes POS (Area)'!W139/('Données brutes POS (Area)'!W$129)*55)))</f>
        <v>4.3811326707218585</v>
      </c>
      <c r="Y139" s="44" t="s">
        <v>326</v>
      </c>
      <c r="Z139" s="44" t="s">
        <v>326</v>
      </c>
      <c r="AA139" s="44">
        <f>IF($C139="PC (13:0/13:0)",('Données brutes POS (Area)'!Z92/('Données brutes POS (Area)'!#REF!)*50),IF($C139="PE (12:0/12:0)",('Données brutes POS (Area)'!Z139/('Données brutes POS (Area)'!Z$129)*55)))</f>
        <v>2.66865197451376</v>
      </c>
      <c r="AB139" s="44" t="s">
        <v>326</v>
      </c>
      <c r="AC139" s="44">
        <f>IF($C139="PC (13:0/13:0)",('Données brutes POS (Area)'!AB92/('Données brutes POS (Area)'!#REF!)*50),IF($C139="PE (12:0/12:0)",('Données brutes POS (Area)'!AB139/('Données brutes POS (Area)'!AB$129)*55)))</f>
        <v>1.8687399855203441</v>
      </c>
      <c r="AD139" s="44" t="s">
        <v>326</v>
      </c>
      <c r="AE139" s="44">
        <f>IF($C139="PC (13:0/13:0)",('Données brutes POS (Area)'!AD92/('Données brutes POS (Area)'!#REF!)*50),IF($C139="PE (12:0/12:0)",('Données brutes POS (Area)'!AD139/('Données brutes POS (Area)'!AD$129)*55)))</f>
        <v>2.6339430465117459</v>
      </c>
      <c r="AF139" s="44">
        <f>IF($C139="PC (13:0/13:0)",('Données brutes POS (Area)'!AE92/('Données brutes POS (Area)'!#REF!)*50),IF($C139="PE (12:0/12:0)",('Données brutes POS (Area)'!AE139/('Données brutes POS (Area)'!AE$129)*55)))</f>
        <v>4.7939734243757117</v>
      </c>
      <c r="AG139" s="44">
        <f>IF($C139="PC (13:0/13:0)",('Données brutes POS (Area)'!AF92/('Données brutes POS (Area)'!#REF!)*50),IF($C139="PE (12:0/12:0)",('Données brutes POS (Area)'!AF139/('Données brutes POS (Area)'!AF$129)*55)))</f>
        <v>1.6455333316875798</v>
      </c>
      <c r="AH139" s="44">
        <f>IF($C139="PC (13:0/13:0)",('Données brutes POS (Area)'!AG92/('Données brutes POS (Area)'!#REF!)*50),IF($C139="PE (12:0/12:0)",('Données brutes POS (Area)'!AG139/('Données brutes POS (Area)'!AG$129)*55)))</f>
        <v>2.0246679940813119</v>
      </c>
      <c r="AI139" s="44">
        <f>IF($C139="PC (13:0/13:0)",('Données brutes POS (Area)'!AH92/('Données brutes POS (Area)'!#REF!)*50),IF($C139="PE (12:0/12:0)",('Données brutes POS (Area)'!AH139/('Données brutes POS (Area)'!AH$129)*55)))</f>
        <v>2.9497101175901137</v>
      </c>
      <c r="AJ139" s="44">
        <f>IF($C139="PC (13:0/13:0)",('Données brutes POS (Area)'!AI92/('Données brutes POS (Area)'!#REF!)*50),IF($C139="PE (12:0/12:0)",('Données brutes POS (Area)'!AI139/('Données brutes POS (Area)'!AI$129)*55)))</f>
        <v>2.5819061927605844</v>
      </c>
      <c r="AK139" s="44" t="s">
        <v>326</v>
      </c>
      <c r="AL139" s="44" t="s">
        <v>326</v>
      </c>
      <c r="AM139" s="44">
        <f>IF($C139="PC (13:0/13:0)",('Données brutes POS (Area)'!AL92/('Données brutes POS (Area)'!#REF!)*50),IF($C139="PE (12:0/12:0)",('Données brutes POS (Area)'!AL139/('Données brutes POS (Area)'!AL$129)*55)))</f>
        <v>2.7384729614531196</v>
      </c>
      <c r="AN139" s="44" t="s">
        <v>326</v>
      </c>
      <c r="AO139" s="44">
        <f>IF($C139="PC (13:0/13:0)",('Données brutes POS (Area)'!AN92/('Données brutes POS (Area)'!#REF!)*50),IF($C139="PE (12:0/12:0)",('Données brutes POS (Area)'!AN139/('Données brutes POS (Area)'!AN$129)*55)))</f>
        <v>1.8626572040750193</v>
      </c>
      <c r="AP139" s="44">
        <f>IF($C139="PC (13:0/13:0)",('Données brutes POS (Area)'!AO92/('Données brutes POS (Area)'!#REF!)*50),IF($C139="PE (12:0/12:0)",('Données brutes POS (Area)'!AO139/('Données brutes POS (Area)'!AO$129)*55)))</f>
        <v>2.9508783899879343</v>
      </c>
      <c r="AQ139" s="44">
        <f>IF($C139="PC (13:0/13:0)",('Données brutes POS (Area)'!AP92/('Données brutes POS (Area)'!#REF!)*50),IF($C139="PE (12:0/12:0)",('Données brutes POS (Area)'!AP139/('Données brutes POS (Area)'!AP$129)*55)))</f>
        <v>3.5679406784215328</v>
      </c>
      <c r="AR139" s="44">
        <f>IF($C139="PC (13:0/13:0)",('Données brutes POS (Area)'!AQ92/('Données brutes POS (Area)'!#REF!)*50),IF($C139="PE (12:0/12:0)",('Données brutes POS (Area)'!AQ139/('Données brutes POS (Area)'!AQ$129)*55)))</f>
        <v>2.0131364806634657</v>
      </c>
      <c r="AS139" s="44">
        <f>IF($C139="PC (13:0/13:0)",('Données brutes POS (Area)'!AR92/('Données brutes POS (Area)'!#REF!)*50),IF($C139="PE (12:0/12:0)",('Données brutes POS (Area)'!AR139/('Données brutes POS (Area)'!AR$129)*55)))</f>
        <v>6.941343452502128</v>
      </c>
      <c r="AT139" s="44">
        <f>IF($C139="PC (13:0/13:0)",('Données brutes POS (Area)'!AS92/('Données brutes POS (Area)'!#REF!)*50),IF($C139="PE (12:0/12:0)",('Données brutes POS (Area)'!AS139/('Données brutes POS (Area)'!AS$129)*55)))</f>
        <v>1.7824806016961448</v>
      </c>
      <c r="AU139" s="44">
        <f>IF($C139="PC (13:0/13:0)",('Données brutes POS (Area)'!AT92/('Données brutes POS (Area)'!#REF!)*50),IF($C139="PE (12:0/12:0)",('Données brutes POS (Area)'!AT139/('Données brutes POS (Area)'!AT$129)*55)))</f>
        <v>3.2448882367666156</v>
      </c>
      <c r="AV139" s="44">
        <f>IF($C139="PC (13:0/13:0)",('Données brutes POS (Area)'!AU92/('Données brutes POS (Area)'!#REF!)*50),IF($C139="PE (12:0/12:0)",('Données brutes POS (Area)'!AU139/('Données brutes POS (Area)'!AU$129)*55)))</f>
        <v>2.2963553625024153</v>
      </c>
      <c r="AW139" s="44">
        <f>IF($C139="PC (13:0/13:0)",('Données brutes POS (Area)'!AV92/('Données brutes POS (Area)'!#REF!)*50),IF($C139="PE (12:0/12:0)",('Données brutes POS (Area)'!AV139/('Données brutes POS (Area)'!AV$129)*55)))</f>
        <v>3.1817171933217581</v>
      </c>
      <c r="AX139" s="44" t="s">
        <v>326</v>
      </c>
      <c r="AY139" s="44" t="s">
        <v>326</v>
      </c>
      <c r="AZ139" s="44" t="s">
        <v>326</v>
      </c>
      <c r="BA139" s="44" t="s">
        <v>326</v>
      </c>
      <c r="BB139" s="44">
        <f>IF($C139="PC (13:0/13:0)",('Données brutes POS (Area)'!BA92/('Données brutes POS (Area)'!#REF!)*50),IF($C139="PE (12:0/12:0)",('Données brutes POS (Area)'!BA139/('Données brutes POS (Area)'!BA$129)*55)))</f>
        <v>2.3455585970566788</v>
      </c>
      <c r="BC139" s="44">
        <f>IF($C139="PC (13:0/13:0)",('Données brutes POS (Area)'!BB92/('Données brutes POS (Area)'!#REF!)*50),IF($C139="PE (12:0/12:0)",('Données brutes POS (Area)'!BB139/('Données brutes POS (Area)'!BB$129)*55)))</f>
        <v>5.4951044671956399</v>
      </c>
      <c r="BD139" s="44">
        <f>IF($C139="PC (13:0/13:0)",('Données brutes POS (Area)'!BC92/('Données brutes POS (Area)'!#REF!)*50),IF($C139="PE (12:0/12:0)",('Données brutes POS (Area)'!BC139/('Données brutes POS (Area)'!BC$129)*55)))</f>
        <v>9.3557306065697325</v>
      </c>
      <c r="BE139" s="44">
        <f>IF($C139="PC (13:0/13:0)",('Données brutes POS (Area)'!BD92/('Données brutes POS (Area)'!#REF!)*50),IF($C139="PE (12:0/12:0)",('Données brutes POS (Area)'!BD139/('Données brutes POS (Area)'!BD$129)*55)))</f>
        <v>1.8238191484900006</v>
      </c>
      <c r="BF139" s="44" t="s">
        <v>326</v>
      </c>
      <c r="BG139" s="44" t="s">
        <v>326</v>
      </c>
      <c r="BH139" s="44">
        <f>IF($C139="PC (13:0/13:0)",('Données brutes POS (Area)'!BG92/('Données brutes POS (Area)'!#REF!)*50),IF($C139="PE (12:0/12:0)",('Données brutes POS (Area)'!BG139/('Données brutes POS (Area)'!BG$129)*55)))</f>
        <v>2.763405145554946</v>
      </c>
      <c r="BI139" s="44" t="s">
        <v>326</v>
      </c>
      <c r="BJ139" s="44" t="s">
        <v>326</v>
      </c>
      <c r="BK139" s="44">
        <f>IF($C139="PC (13:0/13:0)",('Données brutes POS (Area)'!BJ92/('Données brutes POS (Area)'!#REF!)*50),IF($C139="PE (12:0/12:0)",('Données brutes POS (Area)'!BJ139/('Données brutes POS (Area)'!BJ$129)*55)))</f>
        <v>3.8491552407859486</v>
      </c>
      <c r="BL139" s="44" t="s">
        <v>326</v>
      </c>
      <c r="BM139" s="44" t="s">
        <v>326</v>
      </c>
      <c r="BN139" s="44">
        <f>IF($C139="PC (13:0/13:0)",('Données brutes POS (Area)'!BM92/('Données brutes POS (Area)'!#REF!)*50),IF($C139="PE (12:0/12:0)",('Données brutes POS (Area)'!BM139/('Données brutes POS (Area)'!BM$129)*55)))</f>
        <v>3.3726915310146763</v>
      </c>
      <c r="BO139" s="44">
        <f>IF($C139="PC (13:0/13:0)",('Données brutes POS (Area)'!BN92/('Données brutes POS (Area)'!#REF!)*50),IF($C139="PE (12:0/12:0)",('Données brutes POS (Area)'!BN139/('Données brutes POS (Area)'!BN$129)*55)))</f>
        <v>2.8608119155266669</v>
      </c>
      <c r="BP139" s="44" t="s">
        <v>326</v>
      </c>
      <c r="BQ139" s="44" t="s">
        <v>326</v>
      </c>
    </row>
    <row r="140" spans="1:69" x14ac:dyDescent="0.25">
      <c r="A140" s="7" t="s">
        <v>75</v>
      </c>
      <c r="B140" s="7" t="s">
        <v>222</v>
      </c>
      <c r="C140" s="8" t="s">
        <v>74</v>
      </c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</row>
    <row r="141" spans="1:69" x14ac:dyDescent="0.25">
      <c r="A141" s="9" t="s">
        <v>75</v>
      </c>
      <c r="B141" s="9" t="s">
        <v>223</v>
      </c>
      <c r="C141" s="10" t="s">
        <v>74</v>
      </c>
      <c r="D141" s="43">
        <f>IF($C141="SM 30:1;O2",('Données brutes POS (Area)'!C141/('Données brutes POS (Area)'!C$140)*50),IF($C141="TG (17:0/17:1/17:0)D5",('Données brutes POS (Area)'!C92/('Données brutes POS (Area)'!C$112)*25)))</f>
        <v>0.61805860007014701</v>
      </c>
      <c r="E141" s="43">
        <f>IF($C141="SM 30:1;O2",('Données brutes POS (Area)'!D141/('Données brutes POS (Area)'!D$140)*50),IF($C141="TG (17:0/17:1/17:0)D5",('Données brutes POS (Area)'!D92/('Données brutes POS (Area)'!D$112)*25)))</f>
        <v>0.55984755904109795</v>
      </c>
      <c r="F141" s="43">
        <f>IF($C141="SM 30:1;O2",('Données brutes POS (Area)'!E141/('Données brutes POS (Area)'!E$140)*50),IF($C141="TG (17:0/17:1/17:0)D5",('Données brutes POS (Area)'!E92/('Données brutes POS (Area)'!E$112)*25)))</f>
        <v>0.54468345657868955</v>
      </c>
      <c r="G141" s="43">
        <f>IF($C141="SM 30:1;O2",('Données brutes POS (Area)'!F141/('Données brutes POS (Area)'!F$140)*50),IF($C141="TG (17:0/17:1/17:0)D5",('Données brutes POS (Area)'!F92/('Données brutes POS (Area)'!F$112)*25)))</f>
        <v>0.70776831322315104</v>
      </c>
      <c r="H141" s="43">
        <f>IF($C141="SM 30:1;O2",('Données brutes POS (Area)'!G141/('Données brutes POS (Area)'!G$140)*50),IF($C141="TG (17:0/17:1/17:0)D5",('Données brutes POS (Area)'!G92/('Données brutes POS (Area)'!G$112)*25)))</f>
        <v>0.50193881222867931</v>
      </c>
      <c r="I141" s="43">
        <f>IF($C141="SM 30:1;O2",('Données brutes POS (Area)'!H141/('Données brutes POS (Area)'!H$140)*50),IF($C141="TG (17:0/17:1/17:0)D5",('Données brutes POS (Area)'!H92/('Données brutes POS (Area)'!H$112)*25)))</f>
        <v>0.75514840026953634</v>
      </c>
      <c r="J141" s="43">
        <f>IF($C141="SM 30:1;O2",('Données brutes POS (Area)'!I141/('Données brutes POS (Area)'!I$140)*50),IF($C141="TG (17:0/17:1/17:0)D5",('Données brutes POS (Area)'!I92/('Données brutes POS (Area)'!I$112)*25)))</f>
        <v>0.32948894944030638</v>
      </c>
      <c r="K141" s="43">
        <f>IF($C141="SM 30:1;O2",('Données brutes POS (Area)'!J141/('Données brutes POS (Area)'!J$140)*50),IF($C141="TG (17:0/17:1/17:0)D5",('Données brutes POS (Area)'!J92/('Données brutes POS (Area)'!J$112)*25)))</f>
        <v>0.46474998378458132</v>
      </c>
      <c r="L141" s="43">
        <f>IF($C141="SM 30:1;O2",('Données brutes POS (Area)'!K141/('Données brutes POS (Area)'!K$140)*50),IF($C141="TG (17:0/17:1/17:0)D5",('Données brutes POS (Area)'!K92/('Données brutes POS (Area)'!K$112)*25)))</f>
        <v>0.18952897779326158</v>
      </c>
      <c r="M141" s="43">
        <f>IF($C141="SM 30:1;O2",('Données brutes POS (Area)'!L141/('Données brutes POS (Area)'!L$140)*50),IF($C141="TG (17:0/17:1/17:0)D5",('Données brutes POS (Area)'!L92/('Données brutes POS (Area)'!L$112)*25)))</f>
        <v>0.41112631957538126</v>
      </c>
      <c r="N141" s="43">
        <f>IF($C141="SM 30:1;O2",('Données brutes POS (Area)'!M141/('Données brutes POS (Area)'!M$140)*50),IF($C141="TG (17:0/17:1/17:0)D5",('Données brutes POS (Area)'!M92/('Données brutes POS (Area)'!M$112)*25)))</f>
        <v>0.33070089115764922</v>
      </c>
      <c r="O141" s="43">
        <f>IF($C141="SM 30:1;O2",('Données brutes POS (Area)'!N141/('Données brutes POS (Area)'!N$140)*50),IF($C141="TG (17:0/17:1/17:0)D5",('Données brutes POS (Area)'!N92/('Données brutes POS (Area)'!N$112)*25)))</f>
        <v>0.573975669330686</v>
      </c>
      <c r="P141" s="43">
        <f>IF($C141="SM 30:1;O2",('Données brutes POS (Area)'!O141/('Données brutes POS (Area)'!O$140)*50),IF($C141="TG (17:0/17:1/17:0)D5",('Données brutes POS (Area)'!O92/('Données brutes POS (Area)'!O$112)*25)))</f>
        <v>0.5419985335301285</v>
      </c>
      <c r="Q141" s="43">
        <f>IF($C141="SM 30:1;O2",('Données brutes POS (Area)'!P141/('Données brutes POS (Area)'!P$140)*50),IF($C141="TG (17:0/17:1/17:0)D5",('Données brutes POS (Area)'!P92/('Données brutes POS (Area)'!P$112)*25)))</f>
        <v>0.36629679045014313</v>
      </c>
      <c r="R141" s="43">
        <f>IF($C141="SM 30:1;O2",('Données brutes POS (Area)'!Q141/('Données brutes POS (Area)'!Q$140)*50),IF($C141="TG (17:0/17:1/17:0)D5",('Données brutes POS (Area)'!Q92/('Données brutes POS (Area)'!Q$112)*25)))</f>
        <v>0.58605804777587778</v>
      </c>
      <c r="S141" s="43">
        <f>IF($C141="SM 30:1;O2",('Données brutes POS (Area)'!R141/('Données brutes POS (Area)'!R$140)*50),IF($C141="TG (17:0/17:1/17:0)D5",('Données brutes POS (Area)'!R92/('Données brutes POS (Area)'!R$112)*25)))</f>
        <v>0.37030228293803336</v>
      </c>
      <c r="T141" s="43">
        <f>IF($C141="SM 30:1;O2",('Données brutes POS (Area)'!S141/('Données brutes POS (Area)'!S$140)*50),IF($C141="TG (17:0/17:1/17:0)D5",('Données brutes POS (Area)'!S92/('Données brutes POS (Area)'!S$112)*25)))</f>
        <v>0.5833123121302739</v>
      </c>
      <c r="U141" s="43">
        <f>IF($C141="SM 30:1;O2",('Données brutes POS (Area)'!T141/('Données brutes POS (Area)'!T$140)*50),IF($C141="TG (17:0/17:1/17:0)D5",('Données brutes POS (Area)'!T92/('Données brutes POS (Area)'!T$112)*25)))</f>
        <v>0.32853734936595452</v>
      </c>
      <c r="V141" s="43">
        <f>IF($C141="SM 30:1;O2",('Données brutes POS (Area)'!U141/('Données brutes POS (Area)'!U$140)*50),IF($C141="TG (17:0/17:1/17:0)D5",('Données brutes POS (Area)'!U92/('Données brutes POS (Area)'!U$112)*25)))</f>
        <v>0.25078472073943675</v>
      </c>
      <c r="W141" s="43">
        <f>IF($C141="SM 30:1;O2",('Données brutes POS (Area)'!V141/('Données brutes POS (Area)'!V$140)*50),IF($C141="TG (17:0/17:1/17:0)D5",('Données brutes POS (Area)'!V92/('Données brutes POS (Area)'!V$112)*25)))</f>
        <v>0.50047647822070218</v>
      </c>
      <c r="X141" s="43">
        <f>IF($C141="SM 30:1;O2",('Données brutes POS (Area)'!W141/('Données brutes POS (Area)'!W$140)*50),IF($C141="TG (17:0/17:1/17:0)D5",('Données brutes POS (Area)'!W92/('Données brutes POS (Area)'!W$112)*25)))</f>
        <v>0.62961737695255926</v>
      </c>
      <c r="Y141" s="43">
        <f>IF($C141="SM 30:1;O2",('Données brutes POS (Area)'!X141/('Données brutes POS (Area)'!X$140)*50),IF($C141="TG (17:0/17:1/17:0)D5",('Données brutes POS (Area)'!X92/('Données brutes POS (Area)'!X$112)*25)))</f>
        <v>0.5283802671617025</v>
      </c>
      <c r="Z141" s="43">
        <f>IF($C141="SM 30:1;O2",('Données brutes POS (Area)'!Y141/('Données brutes POS (Area)'!Y$140)*50),IF($C141="TG (17:0/17:1/17:0)D5",('Données brutes POS (Area)'!Y92/('Données brutes POS (Area)'!Y$112)*25)))</f>
        <v>0.27255675961628001</v>
      </c>
      <c r="AA141" s="43">
        <f>IF($C141="SM 30:1;O2",('Données brutes POS (Area)'!Z141/('Données brutes POS (Area)'!Z$140)*50),IF($C141="TG (17:0/17:1/17:0)D5",('Données brutes POS (Area)'!Z92/('Données brutes POS (Area)'!Z$112)*25)))</f>
        <v>0.29550365700577352</v>
      </c>
      <c r="AB141" s="43">
        <f>IF($C141="SM 30:1;O2",('Données brutes POS (Area)'!AA141/('Données brutes POS (Area)'!AA$140)*50),IF($C141="TG (17:0/17:1/17:0)D5",('Données brutes POS (Area)'!AA92/('Données brutes POS (Area)'!AA$112)*25)))</f>
        <v>0.39866751402982076</v>
      </c>
      <c r="AC141" s="43">
        <f>IF($C141="SM 30:1;O2",('Données brutes POS (Area)'!AB141/('Données brutes POS (Area)'!AB$140)*50),IF($C141="TG (17:0/17:1/17:0)D5",('Données brutes POS (Area)'!AB92/('Données brutes POS (Area)'!AB$112)*25)))</f>
        <v>0.3573081571334859</v>
      </c>
      <c r="AD141" s="43">
        <f>IF($C141="SM 30:1;O2",('Données brutes POS (Area)'!AC141/('Données brutes POS (Area)'!AC$140)*50),IF($C141="TG (17:0/17:1/17:0)D5",('Données brutes POS (Area)'!AC92/('Données brutes POS (Area)'!AC$112)*25)))</f>
        <v>0.62098820516602116</v>
      </c>
      <c r="AE141" s="43">
        <f>IF($C141="SM 30:1;O2",('Données brutes POS (Area)'!AD141/('Données brutes POS (Area)'!AD$140)*50),IF($C141="TG (17:0/17:1/17:0)D5",('Données brutes POS (Area)'!AD92/('Données brutes POS (Area)'!AD$112)*25)))</f>
        <v>0.23081685457518075</v>
      </c>
      <c r="AF141" s="43">
        <f>IF($C141="SM 30:1;O2",('Données brutes POS (Area)'!AE141/('Données brutes POS (Area)'!AE$140)*50),IF($C141="TG (17:0/17:1/17:0)D5",('Données brutes POS (Area)'!AE92/('Données brutes POS (Area)'!AE$112)*25)))</f>
        <v>0.81866414846259727</v>
      </c>
      <c r="AG141" s="43">
        <f>IF($C141="SM 30:1;O2",('Données brutes POS (Area)'!AF141/('Données brutes POS (Area)'!AF$140)*50),IF($C141="TG (17:0/17:1/17:0)D5",('Données brutes POS (Area)'!AF92/('Données brutes POS (Area)'!AF$112)*25)))</f>
        <v>0.58100768277587578</v>
      </c>
      <c r="AH141" s="43">
        <f>IF($C141="SM 30:1;O2",('Données brutes POS (Area)'!AG141/('Données brutes POS (Area)'!AG$140)*50),IF($C141="TG (17:0/17:1/17:0)D5",('Données brutes POS (Area)'!AG92/('Données brutes POS (Area)'!AG$112)*25)))</f>
        <v>0.46781315984813743</v>
      </c>
      <c r="AI141" s="43">
        <f>IF($C141="SM 30:1;O2",('Données brutes POS (Area)'!AH141/('Données brutes POS (Area)'!AH$140)*50),IF($C141="TG (17:0/17:1/17:0)D5",('Données brutes POS (Area)'!AH92/('Données brutes POS (Area)'!AH$112)*25)))</f>
        <v>0.50113300090952095</v>
      </c>
      <c r="AJ141" s="43">
        <f>IF($C141="SM 30:1;O2",('Données brutes POS (Area)'!AI141/('Données brutes POS (Area)'!AI$140)*50),IF($C141="TG (17:0/17:1/17:0)D5",('Données brutes POS (Area)'!AI92/('Données brutes POS (Area)'!AI$112)*25)))</f>
        <v>0.82270122822521563</v>
      </c>
      <c r="AK141" s="43">
        <f>IF($C141="SM 30:1;O2",('Données brutes POS (Area)'!AJ141/('Données brutes POS (Area)'!AJ$140)*50),IF($C141="TG (17:0/17:1/17:0)D5",('Données brutes POS (Area)'!AJ92/('Données brutes POS (Area)'!AJ$112)*25)))</f>
        <v>0.41893445796060325</v>
      </c>
      <c r="AL141" s="43" t="s">
        <v>326</v>
      </c>
      <c r="AM141" s="43">
        <f>IF($C141="SM 30:1;O2",('Données brutes POS (Area)'!AL141/('Données brutes POS (Area)'!AL$140)*50),IF($C141="TG (17:0/17:1/17:0)D5",('Données brutes POS (Area)'!AL92/('Données brutes POS (Area)'!AL$112)*25)))</f>
        <v>0.51043696382190706</v>
      </c>
      <c r="AN141" s="43" t="s">
        <v>326</v>
      </c>
      <c r="AO141" s="43">
        <f>IF($C141="SM 30:1;O2",('Données brutes POS (Area)'!AN141/('Données brutes POS (Area)'!AN$140)*50),IF($C141="TG (17:0/17:1/17:0)D5",('Données brutes POS (Area)'!AN92/('Données brutes POS (Area)'!AN$112)*25)))</f>
        <v>0.44611570016165231</v>
      </c>
      <c r="AP141" s="43">
        <f>IF($C141="SM 30:1;O2",('Données brutes POS (Area)'!AO141/('Données brutes POS (Area)'!AO$140)*50),IF($C141="TG (17:0/17:1/17:0)D5",('Données brutes POS (Area)'!AO92/('Données brutes POS (Area)'!AO$112)*25)))</f>
        <v>0.73667823136797017</v>
      </c>
      <c r="AQ141" s="43">
        <f>IF($C141="SM 30:1;O2",('Données brutes POS (Area)'!AP141/('Données brutes POS (Area)'!AP$140)*50),IF($C141="TG (17:0/17:1/17:0)D5",('Données brutes POS (Area)'!AP92/('Données brutes POS (Area)'!AP$112)*25)))</f>
        <v>0.53265362891395462</v>
      </c>
      <c r="AR141" s="43">
        <f>IF($C141="SM 30:1;O2",('Données brutes POS (Area)'!AQ141/('Données brutes POS (Area)'!AQ$140)*50),IF($C141="TG (17:0/17:1/17:0)D5",('Données brutes POS (Area)'!AQ92/('Données brutes POS (Area)'!AQ$112)*25)))</f>
        <v>0.32408831849149289</v>
      </c>
      <c r="AS141" s="43">
        <f>IF($C141="SM 30:1;O2",('Données brutes POS (Area)'!AR141/('Données brutes POS (Area)'!AR$140)*50),IF($C141="TG (17:0/17:1/17:0)D5",('Données brutes POS (Area)'!AR92/('Données brutes POS (Area)'!AR$112)*25)))</f>
        <v>0.93284086009054623</v>
      </c>
      <c r="AT141" s="43">
        <f>IF($C141="SM 30:1;O2",('Données brutes POS (Area)'!AS141/('Données brutes POS (Area)'!AS$140)*50),IF($C141="TG (17:0/17:1/17:0)D5",('Données brutes POS (Area)'!AS92/('Données brutes POS (Area)'!AS$112)*25)))</f>
        <v>0.38512382642832371</v>
      </c>
      <c r="AU141" s="43">
        <f>IF($C141="SM 30:1;O2",('Données brutes POS (Area)'!AT141/('Données brutes POS (Area)'!AT$140)*50),IF($C141="TG (17:0/17:1/17:0)D5",('Données brutes POS (Area)'!AT92/('Données brutes POS (Area)'!AT$112)*25)))</f>
        <v>0.68094818808635682</v>
      </c>
      <c r="AV141" s="43">
        <f>IF($C141="SM 30:1;O2",('Données brutes POS (Area)'!AU141/('Données brutes POS (Area)'!AU$140)*50),IF($C141="TG (17:0/17:1/17:0)D5",('Données brutes POS (Area)'!AU92/('Données brutes POS (Area)'!AU$112)*25)))</f>
        <v>0.67122413621020138</v>
      </c>
      <c r="AW141" s="43">
        <f>IF($C141="SM 30:1;O2",('Données brutes POS (Area)'!AV141/('Données brutes POS (Area)'!AV$140)*50),IF($C141="TG (17:0/17:1/17:0)D5",('Données brutes POS (Area)'!AV92/('Données brutes POS (Area)'!AV$112)*25)))</f>
        <v>0.43700626343130589</v>
      </c>
      <c r="AX141" s="43">
        <f>IF($C141="SM 30:1;O2",('Données brutes POS (Area)'!AW141/('Données brutes POS (Area)'!AW$140)*50),IF($C141="TG (17:0/17:1/17:0)D5",('Données brutes POS (Area)'!AW92/('Données brutes POS (Area)'!AW$112)*25)))</f>
        <v>0.36485802053682598</v>
      </c>
      <c r="AY141" s="43">
        <f>IF($C141="SM 30:1;O2",('Données brutes POS (Area)'!AX141/('Données brutes POS (Area)'!AX$140)*50),IF($C141="TG (17:0/17:1/17:0)D5",('Données brutes POS (Area)'!AX92/('Données brutes POS (Area)'!AX$112)*25)))</f>
        <v>0.2892768074629718</v>
      </c>
      <c r="AZ141" s="43">
        <f>IF($C141="SM 30:1;O2",('Données brutes POS (Area)'!AY141/('Données brutes POS (Area)'!AY$140)*50),IF($C141="TG (17:0/17:1/17:0)D5",('Données brutes POS (Area)'!AY92/('Données brutes POS (Area)'!AY$112)*25)))</f>
        <v>0.541553966977669</v>
      </c>
      <c r="BA141" s="43">
        <f>IF($C141="SM 30:1;O2",('Données brutes POS (Area)'!AZ141/('Données brutes POS (Area)'!AZ$140)*50),IF($C141="TG (17:0/17:1/17:0)D5",('Données brutes POS (Area)'!AZ92/('Données brutes POS (Area)'!AZ$112)*25)))</f>
        <v>0.43720658250257194</v>
      </c>
      <c r="BB141" s="43">
        <f>IF($C141="SM 30:1;O2",('Données brutes POS (Area)'!BA141/('Données brutes POS (Area)'!BA$140)*50),IF($C141="TG (17:0/17:1/17:0)D5",('Données brutes POS (Area)'!BA92/('Données brutes POS (Area)'!BA$112)*25)))</f>
        <v>1.0222717790516085</v>
      </c>
      <c r="BC141" s="43">
        <f>IF($C141="SM 30:1;O2",('Données brutes POS (Area)'!BB141/('Données brutes POS (Area)'!BB$140)*50),IF($C141="TG (17:0/17:1/17:0)D5",('Données brutes POS (Area)'!BB92/('Données brutes POS (Area)'!BB$112)*25)))</f>
        <v>0.42816108308609668</v>
      </c>
      <c r="BD141" s="43">
        <f>IF($C141="SM 30:1;O2",('Données brutes POS (Area)'!BC141/('Données brutes POS (Area)'!BC$140)*50),IF($C141="TG (17:0/17:1/17:0)D5",('Données brutes POS (Area)'!BC92/('Données brutes POS (Area)'!BC$112)*25)))</f>
        <v>0.49972041827809277</v>
      </c>
      <c r="BE141" s="43">
        <f>IF($C141="SM 30:1;O2",('Données brutes POS (Area)'!BD141/('Données brutes POS (Area)'!BD$140)*50),IF($C141="TG (17:0/17:1/17:0)D5",('Données brutes POS (Area)'!BD92/('Données brutes POS (Area)'!BD$112)*25)))</f>
        <v>0.45805630219858662</v>
      </c>
      <c r="BF141" s="43">
        <f>IF($C141="SM 30:1;O2",('Données brutes POS (Area)'!BE141/('Données brutes POS (Area)'!BE$140)*50),IF($C141="TG (17:0/17:1/17:0)D5",('Données brutes POS (Area)'!BE92/('Données brutes POS (Area)'!BE$112)*25)))</f>
        <v>0.44579849114165992</v>
      </c>
      <c r="BG141" s="43">
        <f>IF($C141="SM 30:1;O2",('Données brutes POS (Area)'!BF141/('Données brutes POS (Area)'!BF$140)*50),IF($C141="TG (17:0/17:1/17:0)D5",('Données brutes POS (Area)'!BF92/('Données brutes POS (Area)'!BF$112)*25)))</f>
        <v>0.42287878620805019</v>
      </c>
      <c r="BH141" s="43">
        <f>IF($C141="SM 30:1;O2",('Données brutes POS (Area)'!BG141/('Données brutes POS (Area)'!BG$140)*50),IF($C141="TG (17:0/17:1/17:0)D5",('Données brutes POS (Area)'!BG92/('Données brutes POS (Area)'!BG$112)*25)))</f>
        <v>0.36283895455127912</v>
      </c>
      <c r="BI141" s="43">
        <f>IF($C141="SM 30:1;O2",('Données brutes POS (Area)'!BH141/('Données brutes POS (Area)'!BH$140)*50),IF($C141="TG (17:0/17:1/17:0)D5",('Données brutes POS (Area)'!BH92/('Données brutes POS (Area)'!BH$112)*25)))</f>
        <v>0.23160168281252447</v>
      </c>
      <c r="BJ141" s="43">
        <f>IF($C141="SM 30:1;O2",('Données brutes POS (Area)'!BI141/('Données brutes POS (Area)'!BI$140)*50),IF($C141="TG (17:0/17:1/17:0)D5",('Données brutes POS (Area)'!BI92/('Données brutes POS (Area)'!BI$112)*25)))</f>
        <v>0.22435970766937563</v>
      </c>
      <c r="BK141" s="43">
        <f>IF($C141="SM 30:1;O2",('Données brutes POS (Area)'!BJ141/('Données brutes POS (Area)'!BJ$140)*50),IF($C141="TG (17:0/17:1/17:0)D5",('Données brutes POS (Area)'!BJ92/('Données brutes POS (Area)'!BJ$112)*25)))</f>
        <v>0.6779571976703288</v>
      </c>
      <c r="BL141" s="43">
        <f>IF($C141="SM 30:1;O2",('Données brutes POS (Area)'!BK141/('Données brutes POS (Area)'!BK$140)*50),IF($C141="TG (17:0/17:1/17:0)D5",('Données brutes POS (Area)'!BK92/('Données brutes POS (Area)'!BK$112)*25)))</f>
        <v>0.81934514409176329</v>
      </c>
      <c r="BM141" s="43">
        <f>IF($C141="SM 30:1;O2",('Données brutes POS (Area)'!BL141/('Données brutes POS (Area)'!BL$140)*50),IF($C141="TG (17:0/17:1/17:0)D5",('Données brutes POS (Area)'!BL92/('Données brutes POS (Area)'!BL$112)*25)))</f>
        <v>0.32956087098149678</v>
      </c>
      <c r="BN141" s="43">
        <f>IF($C141="SM 30:1;O2",('Données brutes POS (Area)'!BM141/('Données brutes POS (Area)'!BM$140)*50),IF($C141="TG (17:0/17:1/17:0)D5",('Données brutes POS (Area)'!BM92/('Données brutes POS (Area)'!BM$112)*25)))</f>
        <v>0.50104661126456584</v>
      </c>
      <c r="BO141" s="43">
        <f>IF($C141="SM 30:1;O2",('Données brutes POS (Area)'!BN141/('Données brutes POS (Area)'!BN$140)*50),IF($C141="TG (17:0/17:1/17:0)D5",('Données brutes POS (Area)'!BN92/('Données brutes POS (Area)'!BN$112)*25)))</f>
        <v>1.4073873331166369</v>
      </c>
      <c r="BP141" s="43">
        <f>IF($C141="SM 30:1;O2",('Données brutes POS (Area)'!BO141/('Données brutes POS (Area)'!BO$140)*50),IF($C141="TG (17:0/17:1/17:0)D5",('Données brutes POS (Area)'!BO92/('Données brutes POS (Area)'!BO$112)*25)))</f>
        <v>0.62569951821429159</v>
      </c>
      <c r="BQ141" s="43">
        <f>IF($C141="SM 30:1;O2",('Données brutes POS (Area)'!BP141/('Données brutes POS (Area)'!BP$140)*50),IF($C141="TG (17:0/17:1/17:0)D5",('Données brutes POS (Area)'!BP92/('Données brutes POS (Area)'!BP$112)*25)))</f>
        <v>0.44747621209721111</v>
      </c>
    </row>
    <row r="142" spans="1:69" x14ac:dyDescent="0.25">
      <c r="A142" s="11" t="s">
        <v>75</v>
      </c>
      <c r="B142" s="11" t="s">
        <v>224</v>
      </c>
      <c r="C142" s="12" t="s">
        <v>74</v>
      </c>
      <c r="D142" s="44">
        <f>IF($C142="SM 30:1;O2",('Données brutes POS (Area)'!C142/('Données brutes POS (Area)'!C$140)*50),IF($C142="TG (17:0/17:1/17:0)D5",('Données brutes POS (Area)'!C93/('Données brutes POS (Area)'!C$112)*25)))</f>
        <v>8.4449559937374321</v>
      </c>
      <c r="E142" s="44">
        <f>IF($C142="SM 30:1;O2",('Données brutes POS (Area)'!D142/('Données brutes POS (Area)'!D$140)*50),IF($C142="TG (17:0/17:1/17:0)D5",('Données brutes POS (Area)'!D93/('Données brutes POS (Area)'!D$112)*25)))</f>
        <v>8.5791393701955556</v>
      </c>
      <c r="F142" s="44">
        <f>IF($C142="SM 30:1;O2",('Données brutes POS (Area)'!E142/('Données brutes POS (Area)'!E$140)*50),IF($C142="TG (17:0/17:1/17:0)D5",('Données brutes POS (Area)'!E93/('Données brutes POS (Area)'!E$112)*25)))</f>
        <v>6.9675316216863443</v>
      </c>
      <c r="G142" s="44">
        <f>IF($C142="SM 30:1;O2",('Données brutes POS (Area)'!F142/('Données brutes POS (Area)'!F$140)*50),IF($C142="TG (17:0/17:1/17:0)D5",('Données brutes POS (Area)'!F93/('Données brutes POS (Area)'!F$112)*25)))</f>
        <v>9.9359667264187124</v>
      </c>
      <c r="H142" s="44">
        <f>IF($C142="SM 30:1;O2",('Données brutes POS (Area)'!G142/('Données brutes POS (Area)'!G$140)*50),IF($C142="TG (17:0/17:1/17:0)D5",('Données brutes POS (Area)'!G93/('Données brutes POS (Area)'!G$112)*25)))</f>
        <v>8.8850998139698465</v>
      </c>
      <c r="I142" s="44">
        <f>IF($C142="SM 30:1;O2",('Données brutes POS (Area)'!H142/('Données brutes POS (Area)'!H$140)*50),IF($C142="TG (17:0/17:1/17:0)D5",('Données brutes POS (Area)'!H93/('Données brutes POS (Area)'!H$112)*25)))</f>
        <v>10.402951215636708</v>
      </c>
      <c r="J142" s="44">
        <f>IF($C142="SM 30:1;O2",('Données brutes POS (Area)'!I142/('Données brutes POS (Area)'!I$140)*50),IF($C142="TG (17:0/17:1/17:0)D5",('Données brutes POS (Area)'!I93/('Données brutes POS (Area)'!I$112)*25)))</f>
        <v>4.9973224158884557</v>
      </c>
      <c r="K142" s="44">
        <f>IF($C142="SM 30:1;O2",('Données brutes POS (Area)'!J142/('Données brutes POS (Area)'!J$140)*50),IF($C142="TG (17:0/17:1/17:0)D5",('Données brutes POS (Area)'!J93/('Données brutes POS (Area)'!J$112)*25)))</f>
        <v>6.6701060241884065</v>
      </c>
      <c r="L142" s="44">
        <f>IF($C142="SM 30:1;O2",('Données brutes POS (Area)'!K142/('Données brutes POS (Area)'!K$140)*50),IF($C142="TG (17:0/17:1/17:0)D5",('Données brutes POS (Area)'!K93/('Données brutes POS (Area)'!K$112)*25)))</f>
        <v>3.5020620870844525</v>
      </c>
      <c r="M142" s="44">
        <f>IF($C142="SM 30:1;O2",('Données brutes POS (Area)'!L142/('Données brutes POS (Area)'!L$140)*50),IF($C142="TG (17:0/17:1/17:0)D5",('Données brutes POS (Area)'!L93/('Données brutes POS (Area)'!L$112)*25)))</f>
        <v>6.1949383634572026</v>
      </c>
      <c r="N142" s="44">
        <f>IF($C142="SM 30:1;O2",('Données brutes POS (Area)'!M142/('Données brutes POS (Area)'!M$140)*50),IF($C142="TG (17:0/17:1/17:0)D5",('Données brutes POS (Area)'!M93/('Données brutes POS (Area)'!M$112)*25)))</f>
        <v>5.7080044909814012</v>
      </c>
      <c r="O142" s="44">
        <f>IF($C142="SM 30:1;O2",('Données brutes POS (Area)'!N142/('Données brutes POS (Area)'!N$140)*50),IF($C142="TG (17:0/17:1/17:0)D5",('Données brutes POS (Area)'!N93/('Données brutes POS (Area)'!N$112)*25)))</f>
        <v>9.1600503693458464</v>
      </c>
      <c r="P142" s="44">
        <f>IF($C142="SM 30:1;O2",('Données brutes POS (Area)'!O142/('Données brutes POS (Area)'!O$140)*50),IF($C142="TG (17:0/17:1/17:0)D5",('Données brutes POS (Area)'!O93/('Données brutes POS (Area)'!O$112)*25)))</f>
        <v>8.7820278504083582</v>
      </c>
      <c r="Q142" s="44">
        <f>IF($C142="SM 30:1;O2",('Données brutes POS (Area)'!P142/('Données brutes POS (Area)'!P$140)*50),IF($C142="TG (17:0/17:1/17:0)D5",('Données brutes POS (Area)'!P93/('Données brutes POS (Area)'!P$112)*25)))</f>
        <v>5.2389226898368921</v>
      </c>
      <c r="R142" s="44">
        <f>IF($C142="SM 30:1;O2",('Données brutes POS (Area)'!Q142/('Données brutes POS (Area)'!Q$140)*50),IF($C142="TG (17:0/17:1/17:0)D5",('Données brutes POS (Area)'!Q93/('Données brutes POS (Area)'!Q$112)*25)))</f>
        <v>7.5967800590472114</v>
      </c>
      <c r="S142" s="44">
        <f>IF($C142="SM 30:1;O2",('Données brutes POS (Area)'!R142/('Données brutes POS (Area)'!R$140)*50),IF($C142="TG (17:0/17:1/17:0)D5",('Données brutes POS (Area)'!R93/('Données brutes POS (Area)'!R$112)*25)))</f>
        <v>5.4355231033575295</v>
      </c>
      <c r="T142" s="44">
        <f>IF($C142="SM 30:1;O2",('Données brutes POS (Area)'!S142/('Données brutes POS (Area)'!S$140)*50),IF($C142="TG (17:0/17:1/17:0)D5",('Données brutes POS (Area)'!S93/('Données brutes POS (Area)'!S$112)*25)))</f>
        <v>8.1645367169974943</v>
      </c>
      <c r="U142" s="44">
        <f>IF($C142="SM 30:1;O2",('Données brutes POS (Area)'!T142/('Données brutes POS (Area)'!T$140)*50),IF($C142="TG (17:0/17:1/17:0)D5",('Données brutes POS (Area)'!T93/('Données brutes POS (Area)'!T$112)*25)))</f>
        <v>4.4522373480656459</v>
      </c>
      <c r="V142" s="44">
        <f>IF($C142="SM 30:1;O2",('Données brutes POS (Area)'!U142/('Données brutes POS (Area)'!U$140)*50),IF($C142="TG (17:0/17:1/17:0)D5",('Données brutes POS (Area)'!U93/('Données brutes POS (Area)'!U$112)*25)))</f>
        <v>7.5228914824777435</v>
      </c>
      <c r="W142" s="44">
        <f>IF($C142="SM 30:1;O2",('Données brutes POS (Area)'!V142/('Données brutes POS (Area)'!V$140)*50),IF($C142="TG (17:0/17:1/17:0)D5",('Données brutes POS (Area)'!V93/('Données brutes POS (Area)'!V$112)*25)))</f>
        <v>7.2921393139519957</v>
      </c>
      <c r="X142" s="44">
        <f>IF($C142="SM 30:1;O2",('Données brutes POS (Area)'!W142/('Données brutes POS (Area)'!W$140)*50),IF($C142="TG (17:0/17:1/17:0)D5",('Données brutes POS (Area)'!W93/('Données brutes POS (Area)'!W$112)*25)))</f>
        <v>7.3732790530294938</v>
      </c>
      <c r="Y142" s="44">
        <f>IF($C142="SM 30:1;O2",('Données brutes POS (Area)'!X142/('Données brutes POS (Area)'!X$140)*50),IF($C142="TG (17:0/17:1/17:0)D5",('Données brutes POS (Area)'!X93/('Données brutes POS (Area)'!X$112)*25)))</f>
        <v>7.8038864015194749</v>
      </c>
      <c r="Z142" s="44">
        <f>IF($C142="SM 30:1;O2",('Données brutes POS (Area)'!Y142/('Données brutes POS (Area)'!Y$140)*50),IF($C142="TG (17:0/17:1/17:0)D5",('Données brutes POS (Area)'!Y93/('Données brutes POS (Area)'!Y$112)*25)))</f>
        <v>5.0326591063286514</v>
      </c>
      <c r="AA142" s="44">
        <f>IF($C142="SM 30:1;O2",('Données brutes POS (Area)'!Z142/('Données brutes POS (Area)'!Z$140)*50),IF($C142="TG (17:0/17:1/17:0)D5",('Données brutes POS (Area)'!Z93/('Données brutes POS (Area)'!Z$112)*25)))</f>
        <v>5.9447808859939624</v>
      </c>
      <c r="AB142" s="44">
        <f>IF($C142="SM 30:1;O2",('Données brutes POS (Area)'!AA142/('Données brutes POS (Area)'!AA$140)*50),IF($C142="TG (17:0/17:1/17:0)D5",('Données brutes POS (Area)'!AA93/('Données brutes POS (Area)'!AA$112)*25)))</f>
        <v>5.6968333229281178</v>
      </c>
      <c r="AC142" s="44">
        <f>IF($C142="SM 30:1;O2",('Données brutes POS (Area)'!AB142/('Données brutes POS (Area)'!AB$140)*50),IF($C142="TG (17:0/17:1/17:0)D5",('Données brutes POS (Area)'!AB93/('Données brutes POS (Area)'!AB$112)*25)))</f>
        <v>5.9148978950204194</v>
      </c>
      <c r="AD142" s="44">
        <f>IF($C142="SM 30:1;O2",('Données brutes POS (Area)'!AC142/('Données brutes POS (Area)'!AC$140)*50),IF($C142="TG (17:0/17:1/17:0)D5",('Données brutes POS (Area)'!AC93/('Données brutes POS (Area)'!AC$112)*25)))</f>
        <v>8.0181586441530985</v>
      </c>
      <c r="AE142" s="44">
        <f>IF($C142="SM 30:1;O2",('Données brutes POS (Area)'!AD142/('Données brutes POS (Area)'!AD$140)*50),IF($C142="TG (17:0/17:1/17:0)D5",('Données brutes POS (Area)'!AD93/('Données brutes POS (Area)'!AD$112)*25)))</f>
        <v>4.1185173688697638</v>
      </c>
      <c r="AF142" s="44">
        <f>IF($C142="SM 30:1;O2",('Données brutes POS (Area)'!AE142/('Données brutes POS (Area)'!AE$140)*50),IF($C142="TG (17:0/17:1/17:0)D5",('Données brutes POS (Area)'!AE93/('Données brutes POS (Area)'!AE$112)*25)))</f>
        <v>11.161887909900219</v>
      </c>
      <c r="AG142" s="44">
        <f>IF($C142="SM 30:1;O2",('Données brutes POS (Area)'!AF142/('Données brutes POS (Area)'!AF$140)*50),IF($C142="TG (17:0/17:1/17:0)D5",('Données brutes POS (Area)'!AF93/('Données brutes POS (Area)'!AF$112)*25)))</f>
        <v>7.9693065695961049</v>
      </c>
      <c r="AH142" s="44">
        <f>IF($C142="SM 30:1;O2",('Données brutes POS (Area)'!AG142/('Données brutes POS (Area)'!AG$140)*50),IF($C142="TG (17:0/17:1/17:0)D5",('Données brutes POS (Area)'!AG93/('Données brutes POS (Area)'!AG$112)*25)))</f>
        <v>7.3578123376327795</v>
      </c>
      <c r="AI142" s="44">
        <f>IF($C142="SM 30:1;O2",('Données brutes POS (Area)'!AH142/('Données brutes POS (Area)'!AH$140)*50),IF($C142="TG (17:0/17:1/17:0)D5",('Données brutes POS (Area)'!AH93/('Données brutes POS (Area)'!AH$112)*25)))</f>
        <v>7.1283454002381177</v>
      </c>
      <c r="AJ142" s="44">
        <f>IF($C142="SM 30:1;O2",('Données brutes POS (Area)'!AI142/('Données brutes POS (Area)'!AI$140)*50),IF($C142="TG (17:0/17:1/17:0)D5",('Données brutes POS (Area)'!AI93/('Données brutes POS (Area)'!AI$112)*25)))</f>
        <v>11.534095736286556</v>
      </c>
      <c r="AK142" s="44">
        <f>IF($C142="SM 30:1;O2",('Données brutes POS (Area)'!AJ142/('Données brutes POS (Area)'!AJ$140)*50),IF($C142="TG (17:0/17:1/17:0)D5",('Données brutes POS (Area)'!AJ93/('Données brutes POS (Area)'!AJ$112)*25)))</f>
        <v>6.9121650718092758</v>
      </c>
      <c r="AL142" s="44">
        <f>IF($C142="SM 30:1;O2",('Données brutes POS (Area)'!AK142/('Données brutes POS (Area)'!AK$140)*50),IF($C142="TG (17:0/17:1/17:0)D5",('Données brutes POS (Area)'!AK93/('Données brutes POS (Area)'!AK$112)*25)))</f>
        <v>1.8023662050989728</v>
      </c>
      <c r="AM142" s="44">
        <f>IF($C142="SM 30:1;O2",('Données brutes POS (Area)'!AL142/('Données brutes POS (Area)'!AL$140)*50),IF($C142="TG (17:0/17:1/17:0)D5",('Données brutes POS (Area)'!AL93/('Données brutes POS (Area)'!AL$112)*25)))</f>
        <v>8.4445870769795999</v>
      </c>
      <c r="AN142" s="44">
        <f>IF($C142="SM 30:1;O2",('Données brutes POS (Area)'!AM142/('Données brutes POS (Area)'!AM$140)*50),IF($C142="TG (17:0/17:1/17:0)D5",('Données brutes POS (Area)'!AM93/('Données brutes POS (Area)'!AM$112)*25)))</f>
        <v>6.4176799372155244</v>
      </c>
      <c r="AO142" s="44">
        <f>IF($C142="SM 30:1;O2",('Données brutes POS (Area)'!AN142/('Données brutes POS (Area)'!AN$140)*50),IF($C142="TG (17:0/17:1/17:0)D5",('Données brutes POS (Area)'!AN93/('Données brutes POS (Area)'!AN$112)*25)))</f>
        <v>6.6094110090364007</v>
      </c>
      <c r="AP142" s="44">
        <f>IF($C142="SM 30:1;O2",('Données brutes POS (Area)'!AO142/('Données brutes POS (Area)'!AO$140)*50),IF($C142="TG (17:0/17:1/17:0)D5",('Données brutes POS (Area)'!AO93/('Données brutes POS (Area)'!AO$112)*25)))</f>
        <v>10.250093622796733</v>
      </c>
      <c r="AQ142" s="44">
        <f>IF($C142="SM 30:1;O2",('Données brutes POS (Area)'!AP142/('Données brutes POS (Area)'!AP$140)*50),IF($C142="TG (17:0/17:1/17:0)D5",('Données brutes POS (Area)'!AP93/('Données brutes POS (Area)'!AP$112)*25)))</f>
        <v>8.1939165983246429</v>
      </c>
      <c r="AR142" s="44">
        <f>IF($C142="SM 30:1;O2",('Données brutes POS (Area)'!AQ142/('Données brutes POS (Area)'!AQ$140)*50),IF($C142="TG (17:0/17:1/17:0)D5",('Données brutes POS (Area)'!AQ93/('Données brutes POS (Area)'!AQ$112)*25)))</f>
        <v>5.2027423069100376</v>
      </c>
      <c r="AS142" s="44">
        <f>IF($C142="SM 30:1;O2",('Données brutes POS (Area)'!AR142/('Données brutes POS (Area)'!AR$140)*50),IF($C142="TG (17:0/17:1/17:0)D5",('Données brutes POS (Area)'!AR93/('Données brutes POS (Area)'!AR$112)*25)))</f>
        <v>12.110365168153061</v>
      </c>
      <c r="AT142" s="44">
        <f>IF($C142="SM 30:1;O2",('Données brutes POS (Area)'!AS142/('Données brutes POS (Area)'!AS$140)*50),IF($C142="TG (17:0/17:1/17:0)D5",('Données brutes POS (Area)'!AS93/('Données brutes POS (Area)'!AS$112)*25)))</f>
        <v>5.5877696369722525</v>
      </c>
      <c r="AU142" s="44">
        <f>IF($C142="SM 30:1;O2",('Données brutes POS (Area)'!AT142/('Données brutes POS (Area)'!AT$140)*50),IF($C142="TG (17:0/17:1/17:0)D5",('Données brutes POS (Area)'!AT93/('Données brutes POS (Area)'!AT$112)*25)))</f>
        <v>10.017672524181725</v>
      </c>
      <c r="AV142" s="44">
        <f>IF($C142="SM 30:1;O2",('Données brutes POS (Area)'!AU142/('Données brutes POS (Area)'!AU$140)*50),IF($C142="TG (17:0/17:1/17:0)D5",('Données brutes POS (Area)'!AU93/('Données brutes POS (Area)'!AU$112)*25)))</f>
        <v>9.1908145638248584</v>
      </c>
      <c r="AW142" s="44">
        <f>IF($C142="SM 30:1;O2",('Données brutes POS (Area)'!AV142/('Données brutes POS (Area)'!AV$140)*50),IF($C142="TG (17:0/17:1/17:0)D5",('Données brutes POS (Area)'!AV93/('Données brutes POS (Area)'!AV$112)*25)))</f>
        <v>6.6189085482538417</v>
      </c>
      <c r="AX142" s="44">
        <f>IF($C142="SM 30:1;O2",('Données brutes POS (Area)'!AW142/('Données brutes POS (Area)'!AW$140)*50),IF($C142="TG (17:0/17:1/17:0)D5",('Données brutes POS (Area)'!AW93/('Données brutes POS (Area)'!AW$112)*25)))</f>
        <v>5.6555898679580654</v>
      </c>
      <c r="AY142" s="44">
        <f>IF($C142="SM 30:1;O2",('Données brutes POS (Area)'!AX142/('Données brutes POS (Area)'!AX$140)*50),IF($C142="TG (17:0/17:1/17:0)D5",('Données brutes POS (Area)'!AX93/('Données brutes POS (Area)'!AX$112)*25)))</f>
        <v>4.6100178196922919</v>
      </c>
      <c r="AZ142" s="44">
        <f>IF($C142="SM 30:1;O2",('Données brutes POS (Area)'!AY142/('Données brutes POS (Area)'!AY$140)*50),IF($C142="TG (17:0/17:1/17:0)D5",('Données brutes POS (Area)'!AY93/('Données brutes POS (Area)'!AY$112)*25)))</f>
        <v>8.0240218710129607</v>
      </c>
      <c r="BA142" s="44">
        <f>IF($C142="SM 30:1;O2",('Données brutes POS (Area)'!AZ142/('Données brutes POS (Area)'!AZ$140)*50),IF($C142="TG (17:0/17:1/17:0)D5",('Données brutes POS (Area)'!AZ93/('Données brutes POS (Area)'!AZ$112)*25)))</f>
        <v>6.1227975747494829</v>
      </c>
      <c r="BB142" s="44">
        <f>IF($C142="SM 30:1;O2",('Données brutes POS (Area)'!BA142/('Données brutes POS (Area)'!BA$140)*50),IF($C142="TG (17:0/17:1/17:0)D5",('Données brutes POS (Area)'!BA93/('Données brutes POS (Area)'!BA$112)*25)))</f>
        <v>13.349518001145357</v>
      </c>
      <c r="BC142" s="44">
        <f>IF($C142="SM 30:1;O2",('Données brutes POS (Area)'!BB142/('Données brutes POS (Area)'!BB$140)*50),IF($C142="TG (17:0/17:1/17:0)D5",('Données brutes POS (Area)'!BB93/('Données brutes POS (Area)'!BB$112)*25)))</f>
        <v>6.6626858160872517</v>
      </c>
      <c r="BD142" s="44">
        <f>IF($C142="SM 30:1;O2",('Données brutes POS (Area)'!BC142/('Données brutes POS (Area)'!BC$140)*50),IF($C142="TG (17:0/17:1/17:0)D5",('Données brutes POS (Area)'!BC93/('Données brutes POS (Area)'!BC$112)*25)))</f>
        <v>6.6645382224519008</v>
      </c>
      <c r="BE142" s="44">
        <f>IF($C142="SM 30:1;O2",('Données brutes POS (Area)'!BD142/('Données brutes POS (Area)'!BD$140)*50),IF($C142="TG (17:0/17:1/17:0)D5",('Données brutes POS (Area)'!BD93/('Données brutes POS (Area)'!BD$112)*25)))</f>
        <v>7.0884107189670642</v>
      </c>
      <c r="BF142" s="44">
        <f>IF($C142="SM 30:1;O2",('Données brutes POS (Area)'!BE142/('Données brutes POS (Area)'!BE$140)*50),IF($C142="TG (17:0/17:1/17:0)D5",('Données brutes POS (Area)'!BE93/('Données brutes POS (Area)'!BE$112)*25)))</f>
        <v>6.4533363504374037</v>
      </c>
      <c r="BG142" s="44">
        <f>IF($C142="SM 30:1;O2",('Données brutes POS (Area)'!BF142/('Données brutes POS (Area)'!BF$140)*50),IF($C142="TG (17:0/17:1/17:0)D5",('Données brutes POS (Area)'!BF93/('Données brutes POS (Area)'!BF$112)*25)))</f>
        <v>6.3784307856642437</v>
      </c>
      <c r="BH142" s="44">
        <f>IF($C142="SM 30:1;O2",('Données brutes POS (Area)'!BG142/('Données brutes POS (Area)'!BG$140)*50),IF($C142="TG (17:0/17:1/17:0)D5",('Données brutes POS (Area)'!BG93/('Données brutes POS (Area)'!BG$112)*25)))</f>
        <v>7.2842242550522558</v>
      </c>
      <c r="BI142" s="44">
        <f>IF($C142="SM 30:1;O2",('Données brutes POS (Area)'!BH142/('Données brutes POS (Area)'!BH$140)*50),IF($C142="TG (17:0/17:1/17:0)D5",('Données brutes POS (Area)'!BH93/('Données brutes POS (Area)'!BH$112)*25)))</f>
        <v>4.3336319839014958</v>
      </c>
      <c r="BJ142" s="44">
        <f>IF($C142="SM 30:1;O2",('Données brutes POS (Area)'!BI142/('Données brutes POS (Area)'!BI$140)*50),IF($C142="TG (17:0/17:1/17:0)D5",('Données brutes POS (Area)'!BI93/('Données brutes POS (Area)'!BI$112)*25)))</f>
        <v>4.2897600231702029</v>
      </c>
      <c r="BK142" s="44">
        <f>IF($C142="SM 30:1;O2",('Données brutes POS (Area)'!BJ142/('Données brutes POS (Area)'!BJ$140)*50),IF($C142="TG (17:0/17:1/17:0)D5",('Données brutes POS (Area)'!BJ93/('Données brutes POS (Area)'!BJ$112)*25)))</f>
        <v>9.4019157807214082</v>
      </c>
      <c r="BL142" s="44">
        <f>IF($C142="SM 30:1;O2",('Données brutes POS (Area)'!BK142/('Données brutes POS (Area)'!BK$140)*50),IF($C142="TG (17:0/17:1/17:0)D5",('Données brutes POS (Area)'!BK93/('Données brutes POS (Area)'!BK$112)*25)))</f>
        <v>10.987895102797301</v>
      </c>
      <c r="BM142" s="44">
        <f>IF($C142="SM 30:1;O2",('Données brutes POS (Area)'!BL142/('Données brutes POS (Area)'!BL$140)*50),IF($C142="TG (17:0/17:1/17:0)D5",('Données brutes POS (Area)'!BL93/('Données brutes POS (Area)'!BL$112)*25)))</f>
        <v>5.5685817984944714</v>
      </c>
      <c r="BN142" s="44">
        <f>IF($C142="SM 30:1;O2",('Données brutes POS (Area)'!BM142/('Données brutes POS (Area)'!BM$140)*50),IF($C142="TG (17:0/17:1/17:0)D5",('Données brutes POS (Area)'!BM93/('Données brutes POS (Area)'!BM$112)*25)))</f>
        <v>8.2187696953142186</v>
      </c>
      <c r="BO142" s="44">
        <f>IF($C142="SM 30:1;O2",('Données brutes POS (Area)'!BN142/('Données brutes POS (Area)'!BN$140)*50),IF($C142="TG (17:0/17:1/17:0)D5",('Données brutes POS (Area)'!BN93/('Données brutes POS (Area)'!BN$112)*25)))</f>
        <v>18.973239530061313</v>
      </c>
      <c r="BP142" s="44">
        <f>IF($C142="SM 30:1;O2",('Données brutes POS (Area)'!BO142/('Données brutes POS (Area)'!BO$140)*50),IF($C142="TG (17:0/17:1/17:0)D5",('Données brutes POS (Area)'!BO93/('Données brutes POS (Area)'!BO$112)*25)))</f>
        <v>9.1551609180349534</v>
      </c>
      <c r="BQ142" s="44">
        <f>IF($C142="SM 30:1;O2",('Données brutes POS (Area)'!BP142/('Données brutes POS (Area)'!BP$140)*50),IF($C142="TG (17:0/17:1/17:0)D5",('Données brutes POS (Area)'!BP93/('Données brutes POS (Area)'!BP$112)*25)))</f>
        <v>7.2886441617111153</v>
      </c>
    </row>
    <row r="143" spans="1:69" x14ac:dyDescent="0.25">
      <c r="A143" s="9" t="s">
        <v>75</v>
      </c>
      <c r="B143" s="9" t="s">
        <v>225</v>
      </c>
      <c r="C143" s="10" t="s">
        <v>74</v>
      </c>
      <c r="D143" s="43">
        <f>IF($C143="SM 30:1;O2",('Données brutes POS (Area)'!C143/('Données brutes POS (Area)'!C$140)*50),IF($C143="TG (17:0/17:1/17:0)D5",('Données brutes POS (Area)'!C94/('Données brutes POS (Area)'!C$112)*25)))</f>
        <v>5.6917170370728281</v>
      </c>
      <c r="E143" s="43">
        <f>IF($C143="SM 30:1;O2",('Données brutes POS (Area)'!D143/('Données brutes POS (Area)'!D$140)*50),IF($C143="TG (17:0/17:1/17:0)D5",('Données brutes POS (Area)'!D94/('Données brutes POS (Area)'!D$112)*25)))</f>
        <v>6.2179401153339526</v>
      </c>
      <c r="F143" s="43">
        <f>IF($C143="SM 30:1;O2",('Données brutes POS (Area)'!E143/('Données brutes POS (Area)'!E$140)*50),IF($C143="TG (17:0/17:1/17:0)D5",('Données brutes POS (Area)'!E94/('Données brutes POS (Area)'!E$112)*25)))</f>
        <v>5.0791008410679161</v>
      </c>
      <c r="G143" s="43">
        <f>IF($C143="SM 30:1;O2",('Données brutes POS (Area)'!F143/('Données brutes POS (Area)'!F$140)*50),IF($C143="TG (17:0/17:1/17:0)D5",('Données brutes POS (Area)'!F94/('Données brutes POS (Area)'!F$112)*25)))</f>
        <v>6.6170762570848289</v>
      </c>
      <c r="H143" s="43">
        <f>IF($C143="SM 30:1;O2",('Données brutes POS (Area)'!G143/('Données brutes POS (Area)'!G$140)*50),IF($C143="TG (17:0/17:1/17:0)D5",('Données brutes POS (Area)'!G94/('Données brutes POS (Area)'!G$112)*25)))</f>
        <v>5.3568844730184129</v>
      </c>
      <c r="I143" s="43">
        <f>IF($C143="SM 30:1;O2",('Données brutes POS (Area)'!H143/('Données brutes POS (Area)'!H$140)*50),IF($C143="TG (17:0/17:1/17:0)D5",('Données brutes POS (Area)'!H94/('Données brutes POS (Area)'!H$112)*25)))</f>
        <v>6.7373845704411197</v>
      </c>
      <c r="J143" s="43">
        <f>IF($C143="SM 30:1;O2",('Données brutes POS (Area)'!I143/('Données brutes POS (Area)'!I$140)*50),IF($C143="TG (17:0/17:1/17:0)D5",('Données brutes POS (Area)'!I94/('Données brutes POS (Area)'!I$112)*25)))</f>
        <v>4.051958224799427</v>
      </c>
      <c r="K143" s="43">
        <f>IF($C143="SM 30:1;O2",('Données brutes POS (Area)'!J143/('Données brutes POS (Area)'!J$140)*50),IF($C143="TG (17:0/17:1/17:0)D5",('Données brutes POS (Area)'!J94/('Données brutes POS (Area)'!J$112)*25)))</f>
        <v>4.7321028869932471</v>
      </c>
      <c r="L143" s="43">
        <f>IF($C143="SM 30:1;O2",('Données brutes POS (Area)'!K143/('Données brutes POS (Area)'!K$140)*50),IF($C143="TG (17:0/17:1/17:0)D5",('Données brutes POS (Area)'!K94/('Données brutes POS (Area)'!K$112)*25)))</f>
        <v>3.0299466857264976</v>
      </c>
      <c r="M143" s="43">
        <f>IF($C143="SM 30:1;O2",('Données brutes POS (Area)'!L143/('Données brutes POS (Area)'!L$140)*50),IF($C143="TG (17:0/17:1/17:0)D5",('Données brutes POS (Area)'!L94/('Données brutes POS (Area)'!L$112)*25)))</f>
        <v>4.5849603493906361</v>
      </c>
      <c r="N143" s="43">
        <f>IF($C143="SM 30:1;O2",('Données brutes POS (Area)'!M143/('Données brutes POS (Area)'!M$140)*50),IF($C143="TG (17:0/17:1/17:0)D5",('Données brutes POS (Area)'!M94/('Données brutes POS (Area)'!M$112)*25)))</f>
        <v>4.0357859887246796</v>
      </c>
      <c r="O143" s="43">
        <f>IF($C143="SM 30:1;O2",('Données brutes POS (Area)'!N143/('Données brutes POS (Area)'!N$140)*50),IF($C143="TG (17:0/17:1/17:0)D5",('Données brutes POS (Area)'!N94/('Données brutes POS (Area)'!N$112)*25)))</f>
        <v>5.2970783704264566</v>
      </c>
      <c r="P143" s="43">
        <f>IF($C143="SM 30:1;O2",('Données brutes POS (Area)'!O143/('Données brutes POS (Area)'!O$140)*50),IF($C143="TG (17:0/17:1/17:0)D5",('Données brutes POS (Area)'!O94/('Données brutes POS (Area)'!O$112)*25)))</f>
        <v>5.0106849257723223</v>
      </c>
      <c r="Q143" s="43">
        <f>IF($C143="SM 30:1;O2",('Données brutes POS (Area)'!P143/('Données brutes POS (Area)'!P$140)*50),IF($C143="TG (17:0/17:1/17:0)D5",('Données brutes POS (Area)'!P94/('Données brutes POS (Area)'!P$112)*25)))</f>
        <v>3.8733432154732519</v>
      </c>
      <c r="R143" s="43">
        <f>IF($C143="SM 30:1;O2",('Données brutes POS (Area)'!Q143/('Données brutes POS (Area)'!Q$140)*50),IF($C143="TG (17:0/17:1/17:0)D5",('Données brutes POS (Area)'!Q94/('Données brutes POS (Area)'!Q$112)*25)))</f>
        <v>5.1329747836305275</v>
      </c>
      <c r="S143" s="43">
        <f>IF($C143="SM 30:1;O2",('Données brutes POS (Area)'!R143/('Données brutes POS (Area)'!R$140)*50),IF($C143="TG (17:0/17:1/17:0)D5",('Données brutes POS (Area)'!R94/('Données brutes POS (Area)'!R$112)*25)))</f>
        <v>4.0105821135232365</v>
      </c>
      <c r="T143" s="43">
        <f>IF($C143="SM 30:1;O2",('Données brutes POS (Area)'!S143/('Données brutes POS (Area)'!S$140)*50),IF($C143="TG (17:0/17:1/17:0)D5",('Données brutes POS (Area)'!S94/('Données brutes POS (Area)'!S$112)*25)))</f>
        <v>4.6136183749770616</v>
      </c>
      <c r="U143" s="43">
        <f>IF($C143="SM 30:1;O2",('Données brutes POS (Area)'!T143/('Données brutes POS (Area)'!T$140)*50),IF($C143="TG (17:0/17:1/17:0)D5",('Données brutes POS (Area)'!T94/('Données brutes POS (Area)'!T$112)*25)))</f>
        <v>3.8022182693142725</v>
      </c>
      <c r="V143" s="43">
        <f>IF($C143="SM 30:1;O2",('Données brutes POS (Area)'!U143/('Données brutes POS (Area)'!U$140)*50),IF($C143="TG (17:0/17:1/17:0)D5",('Données brutes POS (Area)'!U94/('Données brutes POS (Area)'!U$112)*25)))</f>
        <v>3.9597640575977833</v>
      </c>
      <c r="W143" s="43">
        <f>IF($C143="SM 30:1;O2",('Données brutes POS (Area)'!V143/('Données brutes POS (Area)'!V$140)*50),IF($C143="TG (17:0/17:1/17:0)D5",('Données brutes POS (Area)'!V94/('Données brutes POS (Area)'!V$112)*25)))</f>
        <v>4.383530599872854</v>
      </c>
      <c r="X143" s="43">
        <f>IF($C143="SM 30:1;O2",('Données brutes POS (Area)'!W143/('Données brutes POS (Area)'!W$140)*50),IF($C143="TG (17:0/17:1/17:0)D5",('Données brutes POS (Area)'!W94/('Données brutes POS (Area)'!W$112)*25)))</f>
        <v>4.2073098660852635</v>
      </c>
      <c r="Y143" s="43">
        <f>IF($C143="SM 30:1;O2",('Données brutes POS (Area)'!X143/('Données brutes POS (Area)'!X$140)*50),IF($C143="TG (17:0/17:1/17:0)D5",('Données brutes POS (Area)'!X94/('Données brutes POS (Area)'!X$112)*25)))</f>
        <v>5.876135915514789</v>
      </c>
      <c r="Z143" s="43">
        <f>IF($C143="SM 30:1;O2",('Données brutes POS (Area)'!Y143/('Données brutes POS (Area)'!Y$140)*50),IF($C143="TG (17:0/17:1/17:0)D5",('Données brutes POS (Area)'!Y94/('Données brutes POS (Area)'!Y$112)*25)))</f>
        <v>3.4227525480210081</v>
      </c>
      <c r="AA143" s="43">
        <f>IF($C143="SM 30:1;O2",('Données brutes POS (Area)'!Z143/('Données brutes POS (Area)'!Z$140)*50),IF($C143="TG (17:0/17:1/17:0)D5",('Données brutes POS (Area)'!Z94/('Données brutes POS (Area)'!Z$112)*25)))</f>
        <v>3.7467895662375019</v>
      </c>
      <c r="AB143" s="43">
        <f>IF($C143="SM 30:1;O2",('Données brutes POS (Area)'!AA143/('Données brutes POS (Area)'!AA$140)*50),IF($C143="TG (17:0/17:1/17:0)D5",('Données brutes POS (Area)'!AA94/('Données brutes POS (Area)'!AA$112)*25)))</f>
        <v>4.1220559893019972</v>
      </c>
      <c r="AC143" s="43">
        <f>IF($C143="SM 30:1;O2",('Données brutes POS (Area)'!AB143/('Données brutes POS (Area)'!AB$140)*50),IF($C143="TG (17:0/17:1/17:0)D5",('Données brutes POS (Area)'!AB94/('Données brutes POS (Area)'!AB$112)*25)))</f>
        <v>4.3699466162546194</v>
      </c>
      <c r="AD143" s="43">
        <f>IF($C143="SM 30:1;O2",('Données brutes POS (Area)'!AC143/('Données brutes POS (Area)'!AC$140)*50),IF($C143="TG (17:0/17:1/17:0)D5",('Données brutes POS (Area)'!AC94/('Données brutes POS (Area)'!AC$112)*25)))</f>
        <v>4.8464386182859513</v>
      </c>
      <c r="AE143" s="43">
        <f>IF($C143="SM 30:1;O2",('Données brutes POS (Area)'!AD143/('Données brutes POS (Area)'!AD$140)*50),IF($C143="TG (17:0/17:1/17:0)D5",('Données brutes POS (Area)'!AD94/('Données brutes POS (Area)'!AD$112)*25)))</f>
        <v>3.2505964669088963</v>
      </c>
      <c r="AF143" s="43">
        <f>IF($C143="SM 30:1;O2",('Données brutes POS (Area)'!AE143/('Données brutes POS (Area)'!AE$140)*50),IF($C143="TG (17:0/17:1/17:0)D5",('Données brutes POS (Area)'!AE94/('Données brutes POS (Area)'!AE$112)*25)))</f>
        <v>5.7204974751340831</v>
      </c>
      <c r="AG143" s="43">
        <f>IF($C143="SM 30:1;O2",('Données brutes POS (Area)'!AF143/('Données brutes POS (Area)'!AF$140)*50),IF($C143="TG (17:0/17:1/17:0)D5",('Données brutes POS (Area)'!AF94/('Données brutes POS (Area)'!AF$112)*25)))</f>
        <v>5.2464069827037916</v>
      </c>
      <c r="AH143" s="43">
        <f>IF($C143="SM 30:1;O2",('Données brutes POS (Area)'!AG143/('Données brutes POS (Area)'!AG$140)*50),IF($C143="TG (17:0/17:1/17:0)D5",('Données brutes POS (Area)'!AG94/('Données brutes POS (Area)'!AG$112)*25)))</f>
        <v>3.9175999324421311</v>
      </c>
      <c r="AI143" s="43">
        <f>IF($C143="SM 30:1;O2",('Données brutes POS (Area)'!AH143/('Données brutes POS (Area)'!AH$140)*50),IF($C143="TG (17:0/17:1/17:0)D5",('Données brutes POS (Area)'!AH94/('Données brutes POS (Area)'!AH$112)*25)))</f>
        <v>5.6006432950758587</v>
      </c>
      <c r="AJ143" s="43">
        <f>IF($C143="SM 30:1;O2",('Données brutes POS (Area)'!AI143/('Données brutes POS (Area)'!AI$140)*50),IF($C143="TG (17:0/17:1/17:0)D5",('Données brutes POS (Area)'!AI94/('Données brutes POS (Area)'!AI$112)*25)))</f>
        <v>7.3517889741375884</v>
      </c>
      <c r="AK143" s="43">
        <f>IF($C143="SM 30:1;O2",('Données brutes POS (Area)'!AJ143/('Données brutes POS (Area)'!AJ$140)*50),IF($C143="TG (17:0/17:1/17:0)D5",('Données brutes POS (Area)'!AJ94/('Données brutes POS (Area)'!AJ$112)*25)))</f>
        <v>5.3053501583761546</v>
      </c>
      <c r="AL143" s="43">
        <f>IF($C143="SM 30:1;O2",('Données brutes POS (Area)'!AK143/('Données brutes POS (Area)'!AK$140)*50),IF($C143="TG (17:0/17:1/17:0)D5",('Données brutes POS (Area)'!AK94/('Données brutes POS (Area)'!AK$112)*25)))</f>
        <v>2.3272439953365982</v>
      </c>
      <c r="AM143" s="43">
        <f>IF($C143="SM 30:1;O2",('Données brutes POS (Area)'!AL143/('Données brutes POS (Area)'!AL$140)*50),IF($C143="TG (17:0/17:1/17:0)D5",('Données brutes POS (Area)'!AL94/('Données brutes POS (Area)'!AL$112)*25)))</f>
        <v>4.0926345804763047</v>
      </c>
      <c r="AN143" s="43">
        <f>IF($C143="SM 30:1;O2",('Données brutes POS (Area)'!AM143/('Données brutes POS (Area)'!AM$140)*50),IF($C143="TG (17:0/17:1/17:0)D5",('Données brutes POS (Area)'!AM94/('Données brutes POS (Area)'!AM$112)*25)))</f>
        <v>4.8496540255969549</v>
      </c>
      <c r="AO143" s="43">
        <f>IF($C143="SM 30:1;O2",('Données brutes POS (Area)'!AN143/('Données brutes POS (Area)'!AN$140)*50),IF($C143="TG (17:0/17:1/17:0)D5",('Données brutes POS (Area)'!AN94/('Données brutes POS (Area)'!AN$112)*25)))</f>
        <v>4.9833499509445875</v>
      </c>
      <c r="AP143" s="43">
        <f>IF($C143="SM 30:1;O2",('Données brutes POS (Area)'!AO143/('Données brutes POS (Area)'!AO$140)*50),IF($C143="TG (17:0/17:1/17:0)D5",('Données brutes POS (Area)'!AO94/('Données brutes POS (Area)'!AO$112)*25)))</f>
        <v>8.2256138093787818</v>
      </c>
      <c r="AQ143" s="43">
        <f>IF($C143="SM 30:1;O2",('Données brutes POS (Area)'!AP143/('Données brutes POS (Area)'!AP$140)*50),IF($C143="TG (17:0/17:1/17:0)D5",('Données brutes POS (Area)'!AP94/('Données brutes POS (Area)'!AP$112)*25)))</f>
        <v>5.2822795220878902</v>
      </c>
      <c r="AR143" s="43">
        <f>IF($C143="SM 30:1;O2",('Données brutes POS (Area)'!AQ143/('Données brutes POS (Area)'!AQ$140)*50),IF($C143="TG (17:0/17:1/17:0)D5",('Données brutes POS (Area)'!AQ94/('Données brutes POS (Area)'!AQ$112)*25)))</f>
        <v>4.3245403178823629</v>
      </c>
      <c r="AS143" s="43">
        <f>IF($C143="SM 30:1;O2",('Données brutes POS (Area)'!AR143/('Données brutes POS (Area)'!AR$140)*50),IF($C143="TG (17:0/17:1/17:0)D5",('Données brutes POS (Area)'!AR94/('Données brutes POS (Area)'!AR$112)*25)))</f>
        <v>6.7291937337603374</v>
      </c>
      <c r="AT143" s="43">
        <f>IF($C143="SM 30:1;O2",('Données brutes POS (Area)'!AS143/('Données brutes POS (Area)'!AS$140)*50),IF($C143="TG (17:0/17:1/17:0)D5",('Données brutes POS (Area)'!AS94/('Données brutes POS (Area)'!AS$112)*25)))</f>
        <v>4.3133755038459274</v>
      </c>
      <c r="AU143" s="43">
        <f>IF($C143="SM 30:1;O2",('Données brutes POS (Area)'!AT143/('Données brutes POS (Area)'!AT$140)*50),IF($C143="TG (17:0/17:1/17:0)D5",('Données brutes POS (Area)'!AT94/('Données brutes POS (Area)'!AT$112)*25)))</f>
        <v>6.1107305633567544</v>
      </c>
      <c r="AV143" s="43">
        <f>IF($C143="SM 30:1;O2",('Données brutes POS (Area)'!AU143/('Données brutes POS (Area)'!AU$140)*50),IF($C143="TG (17:0/17:1/17:0)D5",('Données brutes POS (Area)'!AU94/('Données brutes POS (Area)'!AU$112)*25)))</f>
        <v>6.082004969942342</v>
      </c>
      <c r="AW143" s="43">
        <f>IF($C143="SM 30:1;O2",('Données brutes POS (Area)'!AV143/('Données brutes POS (Area)'!AV$140)*50),IF($C143="TG (17:0/17:1/17:0)D5",('Données brutes POS (Area)'!AV94/('Données brutes POS (Area)'!AV$112)*25)))</f>
        <v>3.8858676182249141</v>
      </c>
      <c r="AX143" s="43">
        <f>IF($C143="SM 30:1;O2",('Données brutes POS (Area)'!AW143/('Données brutes POS (Area)'!AW$140)*50),IF($C143="TG (17:0/17:1/17:0)D5",('Données brutes POS (Area)'!AW94/('Données brutes POS (Area)'!AW$112)*25)))</f>
        <v>3.9321526797959514</v>
      </c>
      <c r="AY143" s="43">
        <f>IF($C143="SM 30:1;O2",('Données brutes POS (Area)'!AX143/('Données brutes POS (Area)'!AX$140)*50),IF($C143="TG (17:0/17:1/17:0)D5",('Données brutes POS (Area)'!AX94/('Données brutes POS (Area)'!AX$112)*25)))</f>
        <v>2.8621438021072327</v>
      </c>
      <c r="AZ143" s="43">
        <f>IF($C143="SM 30:1;O2",('Données brutes POS (Area)'!AY143/('Données brutes POS (Area)'!AY$140)*50),IF($C143="TG (17:0/17:1/17:0)D5",('Données brutes POS (Area)'!AY94/('Données brutes POS (Area)'!AY$112)*25)))</f>
        <v>6.1842880338538002</v>
      </c>
      <c r="BA143" s="43">
        <f>IF($C143="SM 30:1;O2",('Données brutes POS (Area)'!AZ143/('Données brutes POS (Area)'!AZ$140)*50),IF($C143="TG (17:0/17:1/17:0)D5",('Données brutes POS (Area)'!AZ94/('Données brutes POS (Area)'!AZ$112)*25)))</f>
        <v>4.1376595705430752</v>
      </c>
      <c r="BB143" s="43">
        <f>IF($C143="SM 30:1;O2",('Données brutes POS (Area)'!BA143/('Données brutes POS (Area)'!BA$140)*50),IF($C143="TG (17:0/17:1/17:0)D5",('Données brutes POS (Area)'!BA94/('Données brutes POS (Area)'!BA$112)*25)))</f>
        <v>9.0139669549985708</v>
      </c>
      <c r="BC143" s="43">
        <f>IF($C143="SM 30:1;O2",('Données brutes POS (Area)'!BB143/('Données brutes POS (Area)'!BB$140)*50),IF($C143="TG (17:0/17:1/17:0)D5",('Données brutes POS (Area)'!BB94/('Données brutes POS (Area)'!BB$112)*25)))</f>
        <v>3.8262163972180914</v>
      </c>
      <c r="BD143" s="43">
        <f>IF($C143="SM 30:1;O2",('Données brutes POS (Area)'!BC143/('Données brutes POS (Area)'!BC$140)*50),IF($C143="TG (17:0/17:1/17:0)D5",('Données brutes POS (Area)'!BC94/('Données brutes POS (Area)'!BC$112)*25)))</f>
        <v>3.8731313042862849</v>
      </c>
      <c r="BE143" s="43">
        <f>IF($C143="SM 30:1;O2",('Données brutes POS (Area)'!BD143/('Données brutes POS (Area)'!BD$140)*50),IF($C143="TG (17:0/17:1/17:0)D5",('Données brutes POS (Area)'!BD94/('Données brutes POS (Area)'!BD$112)*25)))</f>
        <v>4.5987777208605323</v>
      </c>
      <c r="BF143" s="43">
        <f>IF($C143="SM 30:1;O2",('Données brutes POS (Area)'!BE143/('Données brutes POS (Area)'!BE$140)*50),IF($C143="TG (17:0/17:1/17:0)D5",('Données brutes POS (Area)'!BE94/('Données brutes POS (Area)'!BE$112)*25)))</f>
        <v>5.003360931412189</v>
      </c>
      <c r="BG143" s="43">
        <f>IF($C143="SM 30:1;O2",('Données brutes POS (Area)'!BF143/('Données brutes POS (Area)'!BF$140)*50),IF($C143="TG (17:0/17:1/17:0)D5",('Données brutes POS (Area)'!BF94/('Données brutes POS (Area)'!BF$112)*25)))</f>
        <v>3.9109252884349743</v>
      </c>
      <c r="BH143" s="43">
        <f>IF($C143="SM 30:1;O2",('Données brutes POS (Area)'!BG143/('Données brutes POS (Area)'!BG$140)*50),IF($C143="TG (17:0/17:1/17:0)D5",('Données brutes POS (Area)'!BG94/('Données brutes POS (Area)'!BG$112)*25)))</f>
        <v>6.370633615648333</v>
      </c>
      <c r="BI143" s="43">
        <f>IF($C143="SM 30:1;O2",('Données brutes POS (Area)'!BH143/('Données brutes POS (Area)'!BH$140)*50),IF($C143="TG (17:0/17:1/17:0)D5",('Données brutes POS (Area)'!BH94/('Données brutes POS (Area)'!BH$112)*25)))</f>
        <v>3.6931925438475557</v>
      </c>
      <c r="BJ143" s="43">
        <f>IF($C143="SM 30:1;O2",('Données brutes POS (Area)'!BI143/('Données brutes POS (Area)'!BI$140)*50),IF($C143="TG (17:0/17:1/17:0)D5",('Données brutes POS (Area)'!BI94/('Données brutes POS (Area)'!BI$112)*25)))</f>
        <v>3.1422620567444612</v>
      </c>
      <c r="BK143" s="43">
        <f>IF($C143="SM 30:1;O2",('Données brutes POS (Area)'!BJ143/('Données brutes POS (Area)'!BJ$140)*50),IF($C143="TG (17:0/17:1/17:0)D5",('Données brutes POS (Area)'!BJ94/('Données brutes POS (Area)'!BJ$112)*25)))</f>
        <v>6.7812499638665074</v>
      </c>
      <c r="BL143" s="43">
        <f>IF($C143="SM 30:1;O2",('Données brutes POS (Area)'!BK143/('Données brutes POS (Area)'!BK$140)*50),IF($C143="TG (17:0/17:1/17:0)D5",('Données brutes POS (Area)'!BK94/('Données brutes POS (Area)'!BK$112)*25)))</f>
        <v>7.1334944952489359</v>
      </c>
      <c r="BM143" s="43">
        <f>IF($C143="SM 30:1;O2",('Données brutes POS (Area)'!BL143/('Données brutes POS (Area)'!BL$140)*50),IF($C143="TG (17:0/17:1/17:0)D5",('Données brutes POS (Area)'!BL94/('Données brutes POS (Area)'!BL$112)*25)))</f>
        <v>3.9279771513622213</v>
      </c>
      <c r="BN143" s="43">
        <f>IF($C143="SM 30:1;O2",('Données brutes POS (Area)'!BM143/('Données brutes POS (Area)'!BM$140)*50),IF($C143="TG (17:0/17:1/17:0)D5",('Données brutes POS (Area)'!BM94/('Données brutes POS (Area)'!BM$112)*25)))</f>
        <v>5.0029108130437727</v>
      </c>
      <c r="BO143" s="43">
        <f>IF($C143="SM 30:1;O2",('Données brutes POS (Area)'!BN143/('Données brutes POS (Area)'!BN$140)*50),IF($C143="TG (17:0/17:1/17:0)D5",('Données brutes POS (Area)'!BN94/('Données brutes POS (Area)'!BN$112)*25)))</f>
        <v>12.040369800604676</v>
      </c>
      <c r="BP143" s="43">
        <f>IF($C143="SM 30:1;O2",('Données brutes POS (Area)'!BO143/('Données brutes POS (Area)'!BO$140)*50),IF($C143="TG (17:0/17:1/17:0)D5",('Données brutes POS (Area)'!BO94/('Données brutes POS (Area)'!BO$112)*25)))</f>
        <v>6.8087665549211751</v>
      </c>
      <c r="BQ143" s="43">
        <f>IF($C143="SM 30:1;O2",('Données brutes POS (Area)'!BP143/('Données brutes POS (Area)'!BP$140)*50),IF($C143="TG (17:0/17:1/17:0)D5",('Données brutes POS (Area)'!BP94/('Données brutes POS (Area)'!BP$112)*25)))</f>
        <v>5.7176914812604958</v>
      </c>
    </row>
    <row r="144" spans="1:69" x14ac:dyDescent="0.25">
      <c r="A144" s="11" t="s">
        <v>75</v>
      </c>
      <c r="B144" s="11" t="s">
        <v>226</v>
      </c>
      <c r="C144" s="12" t="s">
        <v>74</v>
      </c>
      <c r="D144" s="44">
        <f>IF($C144="SM 30:1;O2",('Données brutes POS (Area)'!C144/('Données brutes POS (Area)'!C$140)*50),IF($C144="TG (17:0/17:1/17:0)D5",('Données brutes POS (Area)'!C95/('Données brutes POS (Area)'!C$112)*25)))</f>
        <v>7.680314032042296</v>
      </c>
      <c r="E144" s="44">
        <f>IF($C144="SM 30:1;O2",('Données brutes POS (Area)'!D144/('Données brutes POS (Area)'!D$140)*50),IF($C144="TG (17:0/17:1/17:0)D5",('Données brutes POS (Area)'!D95/('Données brutes POS (Area)'!D$112)*25)))</f>
        <v>9.3765882298170364</v>
      </c>
      <c r="F144" s="44">
        <f>IF($C144="SM 30:1;O2",('Données brutes POS (Area)'!E144/('Données brutes POS (Area)'!E$140)*50),IF($C144="TG (17:0/17:1/17:0)D5",('Données brutes POS (Area)'!E95/('Données brutes POS (Area)'!E$112)*25)))</f>
        <v>8.7029760306528985</v>
      </c>
      <c r="G144" s="44">
        <f>IF($C144="SM 30:1;O2",('Données brutes POS (Area)'!F144/('Données brutes POS (Area)'!F$140)*50),IF($C144="TG (17:0/17:1/17:0)D5",('Données brutes POS (Area)'!F95/('Données brutes POS (Area)'!F$112)*25)))</f>
        <v>9.9885092078649009</v>
      </c>
      <c r="H144" s="44">
        <f>IF($C144="SM 30:1;O2",('Données brutes POS (Area)'!G144/('Données brutes POS (Area)'!G$140)*50),IF($C144="TG (17:0/17:1/17:0)D5",('Données brutes POS (Area)'!G95/('Données brutes POS (Area)'!G$112)*25)))</f>
        <v>11.440199932465422</v>
      </c>
      <c r="I144" s="44">
        <f>IF($C144="SM 30:1;O2",('Données brutes POS (Area)'!H144/('Données brutes POS (Area)'!H$140)*50),IF($C144="TG (17:0/17:1/17:0)D5",('Données brutes POS (Area)'!H95/('Données brutes POS (Area)'!H$112)*25)))</f>
        <v>9.0220676784631575</v>
      </c>
      <c r="J144" s="44">
        <f>IF($C144="SM 30:1;O2",('Données brutes POS (Area)'!I144/('Données brutes POS (Area)'!I$140)*50),IF($C144="TG (17:0/17:1/17:0)D5",('Données brutes POS (Area)'!I95/('Données brutes POS (Area)'!I$112)*25)))</f>
        <v>7.6430285562810978</v>
      </c>
      <c r="K144" s="44">
        <f>IF($C144="SM 30:1;O2",('Données brutes POS (Area)'!J144/('Données brutes POS (Area)'!J$140)*50),IF($C144="TG (17:0/17:1/17:0)D5",('Données brutes POS (Area)'!J95/('Données brutes POS (Area)'!J$112)*25)))</f>
        <v>11.059840482114625</v>
      </c>
      <c r="L144" s="44">
        <f>IF($C144="SM 30:1;O2",('Données brutes POS (Area)'!K144/('Données brutes POS (Area)'!K$140)*50),IF($C144="TG (17:0/17:1/17:0)D5",('Données brutes POS (Area)'!K95/('Données brutes POS (Area)'!K$112)*25)))</f>
        <v>5.9513264625545128</v>
      </c>
      <c r="M144" s="44">
        <f>IF($C144="SM 30:1;O2",('Données brutes POS (Area)'!L144/('Données brutes POS (Area)'!L$140)*50),IF($C144="TG (17:0/17:1/17:0)D5",('Données brutes POS (Area)'!L95/('Données brutes POS (Area)'!L$112)*25)))</f>
        <v>8.695953571748527</v>
      </c>
      <c r="N144" s="44">
        <f>IF($C144="SM 30:1;O2",('Données brutes POS (Area)'!M144/('Données brutes POS (Area)'!M$140)*50),IF($C144="TG (17:0/17:1/17:0)D5",('Données brutes POS (Area)'!M95/('Données brutes POS (Area)'!M$112)*25)))</f>
        <v>5.8922046744361838</v>
      </c>
      <c r="O144" s="44">
        <f>IF($C144="SM 30:1;O2",('Données brutes POS (Area)'!N144/('Données brutes POS (Area)'!N$140)*50),IF($C144="TG (17:0/17:1/17:0)D5",('Données brutes POS (Area)'!N95/('Données brutes POS (Area)'!N$112)*25)))</f>
        <v>5.7634533706854976</v>
      </c>
      <c r="P144" s="44">
        <f>IF($C144="SM 30:1;O2",('Données brutes POS (Area)'!O144/('Données brutes POS (Area)'!O$140)*50),IF($C144="TG (17:0/17:1/17:0)D5",('Données brutes POS (Area)'!O95/('Données brutes POS (Area)'!O$112)*25)))</f>
        <v>12.696479735452893</v>
      </c>
      <c r="Q144" s="44">
        <f>IF($C144="SM 30:1;O2",('Données brutes POS (Area)'!P144/('Données brutes POS (Area)'!P$140)*50),IF($C144="TG (17:0/17:1/17:0)D5",('Données brutes POS (Area)'!P95/('Données brutes POS (Area)'!P$112)*25)))</f>
        <v>5.9012573540676483</v>
      </c>
      <c r="R144" s="44">
        <f>IF($C144="SM 30:1;O2",('Données brutes POS (Area)'!Q144/('Données brutes POS (Area)'!Q$140)*50),IF($C144="TG (17:0/17:1/17:0)D5",('Données brutes POS (Area)'!Q95/('Données brutes POS (Area)'!Q$112)*25)))</f>
        <v>9.0118075666747384</v>
      </c>
      <c r="S144" s="44">
        <f>IF($C144="SM 30:1;O2",('Données brutes POS (Area)'!R144/('Données brutes POS (Area)'!R$140)*50),IF($C144="TG (17:0/17:1/17:0)D5",('Données brutes POS (Area)'!R95/('Données brutes POS (Area)'!R$112)*25)))</f>
        <v>10.366776475768381</v>
      </c>
      <c r="T144" s="44">
        <f>IF($C144="SM 30:1;O2",('Données brutes POS (Area)'!S144/('Données brutes POS (Area)'!S$140)*50),IF($C144="TG (17:0/17:1/17:0)D5",('Données brutes POS (Area)'!S95/('Données brutes POS (Area)'!S$112)*25)))</f>
        <v>7.0595706964908018</v>
      </c>
      <c r="U144" s="44">
        <f>IF($C144="SM 30:1;O2",('Données brutes POS (Area)'!T144/('Données brutes POS (Area)'!T$140)*50),IF($C144="TG (17:0/17:1/17:0)D5",('Données brutes POS (Area)'!T95/('Données brutes POS (Area)'!T$112)*25)))</f>
        <v>5.3336167249859283</v>
      </c>
      <c r="V144" s="44">
        <f>IF($C144="SM 30:1;O2",('Données brutes POS (Area)'!U144/('Données brutes POS (Area)'!U$140)*50),IF($C144="TG (17:0/17:1/17:0)D5",('Données brutes POS (Area)'!U95/('Données brutes POS (Area)'!U$112)*25)))</f>
        <v>2.1776553081175249</v>
      </c>
      <c r="W144" s="44">
        <f>IF($C144="SM 30:1;O2",('Données brutes POS (Area)'!V144/('Données brutes POS (Area)'!V$140)*50),IF($C144="TG (17:0/17:1/17:0)D5",('Données brutes POS (Area)'!V95/('Données brutes POS (Area)'!V$112)*25)))</f>
        <v>7.5811904432953545</v>
      </c>
      <c r="X144" s="44">
        <f>IF($C144="SM 30:1;O2",('Données brutes POS (Area)'!W144/('Données brutes POS (Area)'!W$140)*50),IF($C144="TG (17:0/17:1/17:0)D5",('Données brutes POS (Area)'!W95/('Données brutes POS (Area)'!W$112)*25)))</f>
        <v>6.0642462167415978</v>
      </c>
      <c r="Y144" s="44">
        <f>IF($C144="SM 30:1;O2",('Données brutes POS (Area)'!X144/('Données brutes POS (Area)'!X$140)*50),IF($C144="TG (17:0/17:1/17:0)D5",('Données brutes POS (Area)'!X95/('Données brutes POS (Area)'!X$112)*25)))</f>
        <v>8.2175640516176784</v>
      </c>
      <c r="Z144" s="44">
        <f>IF($C144="SM 30:1;O2",('Données brutes POS (Area)'!Y144/('Données brutes POS (Area)'!Y$140)*50),IF($C144="TG (17:0/17:1/17:0)D5",('Données brutes POS (Area)'!Y95/('Données brutes POS (Area)'!Y$112)*25)))</f>
        <v>6.4571637062118548</v>
      </c>
      <c r="AA144" s="44">
        <f>IF($C144="SM 30:1;O2",('Données brutes POS (Area)'!Z144/('Données brutes POS (Area)'!Z$140)*50),IF($C144="TG (17:0/17:1/17:0)D5",('Données brutes POS (Area)'!Z95/('Données brutes POS (Area)'!Z$112)*25)))</f>
        <v>5.699295932116506</v>
      </c>
      <c r="AB144" s="44">
        <f>IF($C144="SM 30:1;O2",('Données brutes POS (Area)'!AA144/('Données brutes POS (Area)'!AA$140)*50),IF($C144="TG (17:0/17:1/17:0)D5",('Données brutes POS (Area)'!AA95/('Données brutes POS (Area)'!AA$112)*25)))</f>
        <v>3.2810096783196609</v>
      </c>
      <c r="AC144" s="44">
        <f>IF($C144="SM 30:1;O2",('Données brutes POS (Area)'!AB144/('Données brutes POS (Area)'!AB$140)*50),IF($C144="TG (17:0/17:1/17:0)D5",('Données brutes POS (Area)'!AB95/('Données brutes POS (Area)'!AB$112)*25)))</f>
        <v>8.9762037541477628</v>
      </c>
      <c r="AD144" s="44">
        <f>IF($C144="SM 30:1;O2",('Données brutes POS (Area)'!AC144/('Données brutes POS (Area)'!AC$140)*50),IF($C144="TG (17:0/17:1/17:0)D5",('Données brutes POS (Area)'!AC95/('Données brutes POS (Area)'!AC$112)*25)))</f>
        <v>3.7224266892228268</v>
      </c>
      <c r="AE144" s="44">
        <f>IF($C144="SM 30:1;O2",('Données brutes POS (Area)'!AD144/('Données brutes POS (Area)'!AD$140)*50),IF($C144="TG (17:0/17:1/17:0)D5",('Données brutes POS (Area)'!AD95/('Données brutes POS (Area)'!AD$112)*25)))</f>
        <v>8.7000722861340307</v>
      </c>
      <c r="AF144" s="44">
        <f>IF($C144="SM 30:1;O2",('Données brutes POS (Area)'!AE144/('Données brutes POS (Area)'!AE$140)*50),IF($C144="TG (17:0/17:1/17:0)D5",('Données brutes POS (Area)'!AE95/('Données brutes POS (Area)'!AE$112)*25)))</f>
        <v>10.505025218651335</v>
      </c>
      <c r="AG144" s="44">
        <f>IF($C144="SM 30:1;O2",('Données brutes POS (Area)'!AF144/('Données brutes POS (Area)'!AF$140)*50),IF($C144="TG (17:0/17:1/17:0)D5",('Données brutes POS (Area)'!AF95/('Données brutes POS (Area)'!AF$112)*25)))</f>
        <v>10.432459590457913</v>
      </c>
      <c r="AH144" s="44">
        <f>IF($C144="SM 30:1;O2",('Données brutes POS (Area)'!AG144/('Données brutes POS (Area)'!AG$140)*50),IF($C144="TG (17:0/17:1/17:0)D5",('Données brutes POS (Area)'!AG95/('Données brutes POS (Area)'!AG$112)*25)))</f>
        <v>5.7260356168564179</v>
      </c>
      <c r="AI144" s="44">
        <f>IF($C144="SM 30:1;O2",('Données brutes POS (Area)'!AH144/('Données brutes POS (Area)'!AH$140)*50),IF($C144="TG (17:0/17:1/17:0)D5",('Données brutes POS (Area)'!AH95/('Données brutes POS (Area)'!AH$112)*25)))</f>
        <v>8.0917908593424528</v>
      </c>
      <c r="AJ144" s="44">
        <f>IF($C144="SM 30:1;O2",('Données brutes POS (Area)'!AI144/('Données brutes POS (Area)'!AI$140)*50),IF($C144="TG (17:0/17:1/17:0)D5",('Données brutes POS (Area)'!AI95/('Données brutes POS (Area)'!AI$112)*25)))</f>
        <v>12.281461592981207</v>
      </c>
      <c r="AK144" s="44">
        <f>IF($C144="SM 30:1;O2",('Données brutes POS (Area)'!AJ144/('Données brutes POS (Area)'!AJ$140)*50),IF($C144="TG (17:0/17:1/17:0)D5",('Données brutes POS (Area)'!AJ95/('Données brutes POS (Area)'!AJ$112)*25)))</f>
        <v>7.2008921128919949</v>
      </c>
      <c r="AL144" s="44">
        <f>IF($C144="SM 30:1;O2",('Données brutes POS (Area)'!AK144/('Données brutes POS (Area)'!AK$140)*50),IF($C144="TG (17:0/17:1/17:0)D5",('Données brutes POS (Area)'!AK95/('Données brutes POS (Area)'!AK$112)*25)))</f>
        <v>5.0682925137460968</v>
      </c>
      <c r="AM144" s="44">
        <f>IF($C144="SM 30:1;O2",('Données brutes POS (Area)'!AL144/('Données brutes POS (Area)'!AL$140)*50),IF($C144="TG (17:0/17:1/17:0)D5",('Données brutes POS (Area)'!AL95/('Données brutes POS (Area)'!AL$112)*25)))</f>
        <v>5.3058088900079987</v>
      </c>
      <c r="AN144" s="44">
        <f>IF($C144="SM 30:1;O2",('Données brutes POS (Area)'!AM144/('Données brutes POS (Area)'!AM$140)*50),IF($C144="TG (17:0/17:1/17:0)D5",('Données brutes POS (Area)'!AM95/('Données brutes POS (Area)'!AM$112)*25)))</f>
        <v>5.6147574200230315</v>
      </c>
      <c r="AO144" s="44">
        <f>IF($C144="SM 30:1;O2",('Données brutes POS (Area)'!AN144/('Données brutes POS (Area)'!AN$140)*50),IF($C144="TG (17:0/17:1/17:0)D5",('Données brutes POS (Area)'!AN95/('Données brutes POS (Area)'!AN$112)*25)))</f>
        <v>7.8404029974365335</v>
      </c>
      <c r="AP144" s="44">
        <f>IF($C144="SM 30:1;O2",('Données brutes POS (Area)'!AO144/('Données brutes POS (Area)'!AO$140)*50),IF($C144="TG (17:0/17:1/17:0)D5",('Données brutes POS (Area)'!AO95/('Données brutes POS (Area)'!AO$112)*25)))</f>
        <v>12.742041176827531</v>
      </c>
      <c r="AQ144" s="44">
        <f>IF($C144="SM 30:1;O2",('Données brutes POS (Area)'!AP144/('Données brutes POS (Area)'!AP$140)*50),IF($C144="TG (17:0/17:1/17:0)D5",('Données brutes POS (Area)'!AP95/('Données brutes POS (Area)'!AP$112)*25)))</f>
        <v>8.7175669548934849</v>
      </c>
      <c r="AR144" s="44">
        <f>IF($C144="SM 30:1;O2",('Données brutes POS (Area)'!AQ144/('Données brutes POS (Area)'!AQ$140)*50),IF($C144="TG (17:0/17:1/17:0)D5",('Données brutes POS (Area)'!AQ95/('Données brutes POS (Area)'!AQ$112)*25)))</f>
        <v>9.7909342457582174</v>
      </c>
      <c r="AS144" s="44">
        <f>IF($C144="SM 30:1;O2",('Données brutes POS (Area)'!AR144/('Données brutes POS (Area)'!AR$140)*50),IF($C144="TG (17:0/17:1/17:0)D5",('Données brutes POS (Area)'!AR95/('Données brutes POS (Area)'!AR$112)*25)))</f>
        <v>7.3502178766072772</v>
      </c>
      <c r="AT144" s="44">
        <f>IF($C144="SM 30:1;O2",('Données brutes POS (Area)'!AS144/('Données brutes POS (Area)'!AS$140)*50),IF($C144="TG (17:0/17:1/17:0)D5",('Données brutes POS (Area)'!AS95/('Données brutes POS (Area)'!AS$112)*25)))</f>
        <v>8.7710917504409682</v>
      </c>
      <c r="AU144" s="44">
        <f>IF($C144="SM 30:1;O2",('Données brutes POS (Area)'!AT144/('Données brutes POS (Area)'!AT$140)*50),IF($C144="TG (17:0/17:1/17:0)D5",('Données brutes POS (Area)'!AT95/('Données brutes POS (Area)'!AT$112)*25)))</f>
        <v>10.978316629032927</v>
      </c>
      <c r="AV144" s="44">
        <f>IF($C144="SM 30:1;O2",('Données brutes POS (Area)'!AU144/('Données brutes POS (Area)'!AU$140)*50),IF($C144="TG (17:0/17:1/17:0)D5",('Données brutes POS (Area)'!AU95/('Données brutes POS (Area)'!AU$112)*25)))</f>
        <v>7.6941392044509378</v>
      </c>
      <c r="AW144" s="44">
        <f>IF($C144="SM 30:1;O2",('Données brutes POS (Area)'!AV144/('Données brutes POS (Area)'!AV$140)*50),IF($C144="TG (17:0/17:1/17:0)D5",('Données brutes POS (Area)'!AV95/('Données brutes POS (Area)'!AV$112)*25)))</f>
        <v>6.0434616697305144</v>
      </c>
      <c r="AX144" s="44">
        <f>IF($C144="SM 30:1;O2",('Données brutes POS (Area)'!AW144/('Données brutes POS (Area)'!AW$140)*50),IF($C144="TG (17:0/17:1/17:0)D5",('Données brutes POS (Area)'!AW95/('Données brutes POS (Area)'!AW$112)*25)))</f>
        <v>6.7071820229054859</v>
      </c>
      <c r="AY144" s="44">
        <f>IF($C144="SM 30:1;O2",('Données brutes POS (Area)'!AX144/('Données brutes POS (Area)'!AX$140)*50),IF($C144="TG (17:0/17:1/17:0)D5",('Données brutes POS (Area)'!AX95/('Données brutes POS (Area)'!AX$112)*25)))</f>
        <v>8.886503195668201</v>
      </c>
      <c r="AZ144" s="44">
        <f>IF($C144="SM 30:1;O2",('Données brutes POS (Area)'!AY144/('Données brutes POS (Area)'!AY$140)*50),IF($C144="TG (17:0/17:1/17:0)D5",('Données brutes POS (Area)'!AY95/('Données brutes POS (Area)'!AY$112)*25)))</f>
        <v>11.603410466270523</v>
      </c>
      <c r="BA144" s="44">
        <f>IF($C144="SM 30:1;O2",('Données brutes POS (Area)'!AZ144/('Données brutes POS (Area)'!AZ$140)*50),IF($C144="TG (17:0/17:1/17:0)D5",('Données brutes POS (Area)'!AZ95/('Données brutes POS (Area)'!AZ$112)*25)))</f>
        <v>6.5958576013904997</v>
      </c>
      <c r="BB144" s="44">
        <f>IF($C144="SM 30:1;O2",('Données brutes POS (Area)'!BA144/('Données brutes POS (Area)'!BA$140)*50),IF($C144="TG (17:0/17:1/17:0)D5",('Données brutes POS (Area)'!BA95/('Données brutes POS (Area)'!BA$112)*25)))</f>
        <v>13.214741136761193</v>
      </c>
      <c r="BC144" s="44">
        <f>IF($C144="SM 30:1;O2",('Données brutes POS (Area)'!BB144/('Données brutes POS (Area)'!BB$140)*50),IF($C144="TG (17:0/17:1/17:0)D5",('Données brutes POS (Area)'!BB95/('Données brutes POS (Area)'!BB$112)*25)))</f>
        <v>10.356449491416475</v>
      </c>
      <c r="BD144" s="44">
        <f>IF($C144="SM 30:1;O2",('Données brutes POS (Area)'!BC144/('Données brutes POS (Area)'!BC$140)*50),IF($C144="TG (17:0/17:1/17:0)D5",('Données brutes POS (Area)'!BC95/('Données brutes POS (Area)'!BC$112)*25)))</f>
        <v>5.6096952893307597</v>
      </c>
      <c r="BE144" s="44">
        <f>IF($C144="SM 30:1;O2",('Données brutes POS (Area)'!BD144/('Données brutes POS (Area)'!BD$140)*50),IF($C144="TG (17:0/17:1/17:0)D5",('Données brutes POS (Area)'!BD95/('Données brutes POS (Area)'!BD$112)*25)))</f>
        <v>7.7849384635680625</v>
      </c>
      <c r="BF144" s="44">
        <f>IF($C144="SM 30:1;O2",('Données brutes POS (Area)'!BE144/('Données brutes POS (Area)'!BE$140)*50),IF($C144="TG (17:0/17:1/17:0)D5",('Données brutes POS (Area)'!BE95/('Données brutes POS (Area)'!BE$112)*25)))</f>
        <v>8.9589325424538711</v>
      </c>
      <c r="BG144" s="44">
        <f>IF($C144="SM 30:1;O2",('Données brutes POS (Area)'!BF144/('Données brutes POS (Area)'!BF$140)*50),IF($C144="TG (17:0/17:1/17:0)D5",('Données brutes POS (Area)'!BF95/('Données brutes POS (Area)'!BF$112)*25)))</f>
        <v>5.7094094397305142</v>
      </c>
      <c r="BH144" s="44">
        <f>IF($C144="SM 30:1;O2",('Données brutes POS (Area)'!BG144/('Données brutes POS (Area)'!BG$140)*50),IF($C144="TG (17:0/17:1/17:0)D5",('Données brutes POS (Area)'!BG95/('Données brutes POS (Area)'!BG$112)*25)))</f>
        <v>7.235407654308645</v>
      </c>
      <c r="BI144" s="44">
        <f>IF($C144="SM 30:1;O2",('Données brutes POS (Area)'!BH144/('Données brutes POS (Area)'!BH$140)*50),IF($C144="TG (17:0/17:1/17:0)D5",('Données brutes POS (Area)'!BH95/('Données brutes POS (Area)'!BH$112)*25)))</f>
        <v>4.3373529296567144</v>
      </c>
      <c r="BJ144" s="44">
        <f>IF($C144="SM 30:1;O2",('Données brutes POS (Area)'!BI144/('Données brutes POS (Area)'!BI$140)*50),IF($C144="TG (17:0/17:1/17:0)D5",('Données brutes POS (Area)'!BI95/('Données brutes POS (Area)'!BI$112)*25)))</f>
        <v>9.2976823620591027</v>
      </c>
      <c r="BK144" s="44">
        <f>IF($C144="SM 30:1;O2",('Données brutes POS (Area)'!BJ144/('Données brutes POS (Area)'!BJ$140)*50),IF($C144="TG (17:0/17:1/17:0)D5",('Données brutes POS (Area)'!BJ95/('Données brutes POS (Area)'!BJ$112)*25)))</f>
        <v>11.054317528768424</v>
      </c>
      <c r="BL144" s="44">
        <f>IF($C144="SM 30:1;O2",('Données brutes POS (Area)'!BK144/('Données brutes POS (Area)'!BK$140)*50),IF($C144="TG (17:0/17:1/17:0)D5",('Données brutes POS (Area)'!BK95/('Données brutes POS (Area)'!BK$112)*25)))</f>
        <v>8.3823351333690113</v>
      </c>
      <c r="BM144" s="44">
        <f>IF($C144="SM 30:1;O2",('Données brutes POS (Area)'!BL144/('Données brutes POS (Area)'!BL$140)*50),IF($C144="TG (17:0/17:1/17:0)D5",('Données brutes POS (Area)'!BL95/('Données brutes POS (Area)'!BL$112)*25)))</f>
        <v>11.187952383166968</v>
      </c>
      <c r="BN144" s="44">
        <f>IF($C144="SM 30:1;O2",('Données brutes POS (Area)'!BM144/('Données brutes POS (Area)'!BM$140)*50),IF($C144="TG (17:0/17:1/17:0)D5",('Données brutes POS (Area)'!BM95/('Données brutes POS (Area)'!BM$112)*25)))</f>
        <v>10.651388317415265</v>
      </c>
      <c r="BO144" s="44">
        <f>IF($C144="SM 30:1;O2",('Données brutes POS (Area)'!BN144/('Données brutes POS (Area)'!BN$140)*50),IF($C144="TG (17:0/17:1/17:0)D5",('Données brutes POS (Area)'!BN95/('Données brutes POS (Area)'!BN$112)*25)))</f>
        <v>21.433402720704905</v>
      </c>
      <c r="BP144" s="44">
        <f>IF($C144="SM 30:1;O2",('Données brutes POS (Area)'!BO144/('Données brutes POS (Area)'!BO$140)*50),IF($C144="TG (17:0/17:1/17:0)D5",('Données brutes POS (Area)'!BO95/('Données brutes POS (Area)'!BO$112)*25)))</f>
        <v>8.4360506924728433</v>
      </c>
      <c r="BQ144" s="44">
        <f>IF($C144="SM 30:1;O2",('Données brutes POS (Area)'!BP144/('Données brutes POS (Area)'!BP$140)*50),IF($C144="TG (17:0/17:1/17:0)D5",('Données brutes POS (Area)'!BP95/('Données brutes POS (Area)'!BP$112)*25)))</f>
        <v>8.5610023434795899</v>
      </c>
    </row>
    <row r="145" spans="1:69" x14ac:dyDescent="0.25">
      <c r="A145" s="9" t="s">
        <v>75</v>
      </c>
      <c r="B145" s="9" t="s">
        <v>227</v>
      </c>
      <c r="C145" s="10" t="s">
        <v>74</v>
      </c>
      <c r="D145" s="43">
        <f>IF($C145="SM 30:1;O2",('Données brutes POS (Area)'!C145/('Données brutes POS (Area)'!C$140)*50),IF($C145="TG (17:0/17:1/17:0)D5",('Données brutes POS (Area)'!C96/('Données brutes POS (Area)'!C$112)*25)))</f>
        <v>127.08761922774823</v>
      </c>
      <c r="E145" s="43">
        <f>IF($C145="SM 30:1;O2",('Données brutes POS (Area)'!D145/('Données brutes POS (Area)'!D$140)*50),IF($C145="TG (17:0/17:1/17:0)D5",('Données brutes POS (Area)'!D96/('Données brutes POS (Area)'!D$112)*25)))</f>
        <v>151.71237601698397</v>
      </c>
      <c r="F145" s="43">
        <f>IF($C145="SM 30:1;O2",('Données brutes POS (Area)'!E145/('Données brutes POS (Area)'!E$140)*50),IF($C145="TG (17:0/17:1/17:0)D5",('Données brutes POS (Area)'!E96/('Données brutes POS (Area)'!E$112)*25)))</f>
        <v>122.57070431274084</v>
      </c>
      <c r="G145" s="43">
        <f>IF($C145="SM 30:1;O2",('Données brutes POS (Area)'!F145/('Données brutes POS (Area)'!F$140)*50),IF($C145="TG (17:0/17:1/17:0)D5",('Données brutes POS (Area)'!F96/('Données brutes POS (Area)'!F$112)*25)))</f>
        <v>143.22230637218831</v>
      </c>
      <c r="H145" s="43">
        <f>IF($C145="SM 30:1;O2",('Données brutes POS (Area)'!G145/('Données brutes POS (Area)'!G$140)*50),IF($C145="TG (17:0/17:1/17:0)D5",('Données brutes POS (Area)'!G96/('Données brutes POS (Area)'!G$112)*25)))</f>
        <v>149.84807539021313</v>
      </c>
      <c r="I145" s="43">
        <f>IF($C145="SM 30:1;O2",('Données brutes POS (Area)'!H145/('Données brutes POS (Area)'!H$140)*50),IF($C145="TG (17:0/17:1/17:0)D5",('Données brutes POS (Area)'!H96/('Données brutes POS (Area)'!H$112)*25)))</f>
        <v>128.71256130173259</v>
      </c>
      <c r="J145" s="43">
        <f>IF($C145="SM 30:1;O2",('Données brutes POS (Area)'!I145/('Données brutes POS (Area)'!I$140)*50),IF($C145="TG (17:0/17:1/17:0)D5",('Données brutes POS (Area)'!I96/('Données brutes POS (Area)'!I$112)*25)))</f>
        <v>90.934203734346553</v>
      </c>
      <c r="K145" s="43">
        <f>IF($C145="SM 30:1;O2",('Données brutes POS (Area)'!J145/('Données brutes POS (Area)'!J$140)*50),IF($C145="TG (17:0/17:1/17:0)D5",('Données brutes POS (Area)'!J96/('Données brutes POS (Area)'!J$112)*25)))</f>
        <v>139.24388017292742</v>
      </c>
      <c r="L145" s="43">
        <f>IF($C145="SM 30:1;O2",('Données brutes POS (Area)'!K145/('Données brutes POS (Area)'!K$140)*50),IF($C145="TG (17:0/17:1/17:0)D5",('Données brutes POS (Area)'!K96/('Données brutes POS (Area)'!K$112)*25)))</f>
        <v>80.714160442823896</v>
      </c>
      <c r="M145" s="43">
        <f>IF($C145="SM 30:1;O2",('Données brutes POS (Area)'!L145/('Données brutes POS (Area)'!L$140)*50),IF($C145="TG (17:0/17:1/17:0)D5",('Données brutes POS (Area)'!L96/('Données brutes POS (Area)'!L$112)*25)))</f>
        <v>110.62766088153786</v>
      </c>
      <c r="N145" s="43">
        <f>IF($C145="SM 30:1;O2",('Données brutes POS (Area)'!M145/('Données brutes POS (Area)'!M$140)*50),IF($C145="TG (17:0/17:1/17:0)D5",('Données brutes POS (Area)'!M96/('Données brutes POS (Area)'!M$112)*25)))</f>
        <v>89.231919112735255</v>
      </c>
      <c r="O145" s="43">
        <f>IF($C145="SM 30:1;O2",('Données brutes POS (Area)'!N145/('Données brutes POS (Area)'!N$140)*50),IF($C145="TG (17:0/17:1/17:0)D5",('Données brutes POS (Area)'!N96/('Données brutes POS (Area)'!N$112)*25)))</f>
        <v>127.06108959518762</v>
      </c>
      <c r="P145" s="43">
        <f>IF($C145="SM 30:1;O2",('Données brutes POS (Area)'!O145/('Données brutes POS (Area)'!O$140)*50),IF($C145="TG (17:0/17:1/17:0)D5",('Données brutes POS (Area)'!O96/('Données brutes POS (Area)'!O$112)*25)))</f>
        <v>150.5596963951497</v>
      </c>
      <c r="Q145" s="43">
        <f>IF($C145="SM 30:1;O2",('Données brutes POS (Area)'!P145/('Données brutes POS (Area)'!P$140)*50),IF($C145="TG (17:0/17:1/17:0)D5",('Données brutes POS (Area)'!P96/('Données brutes POS (Area)'!P$112)*25)))</f>
        <v>95.509721540109965</v>
      </c>
      <c r="R145" s="43">
        <f>IF($C145="SM 30:1;O2",('Données brutes POS (Area)'!Q145/('Données brutes POS (Area)'!Q$140)*50),IF($C145="TG (17:0/17:1/17:0)D5",('Données brutes POS (Area)'!Q96/('Données brutes POS (Area)'!Q$112)*25)))</f>
        <v>124.18739481628471</v>
      </c>
      <c r="S145" s="43">
        <f>IF($C145="SM 30:1;O2",('Données brutes POS (Area)'!R145/('Données brutes POS (Area)'!R$140)*50),IF($C145="TG (17:0/17:1/17:0)D5",('Données brutes POS (Area)'!R96/('Données brutes POS (Area)'!R$112)*25)))</f>
        <v>127.73772185535461</v>
      </c>
      <c r="T145" s="43">
        <f>IF($C145="SM 30:1;O2",('Données brutes POS (Area)'!S145/('Données brutes POS (Area)'!S$140)*50),IF($C145="TG (17:0/17:1/17:0)D5",('Données brutes POS (Area)'!S96/('Données brutes POS (Area)'!S$112)*25)))</f>
        <v>111.94900354364168</v>
      </c>
      <c r="U145" s="43">
        <f>IF($C145="SM 30:1;O2",('Données brutes POS (Area)'!T145/('Données brutes POS (Area)'!T$140)*50),IF($C145="TG (17:0/17:1/17:0)D5",('Données brutes POS (Area)'!T96/('Données brutes POS (Area)'!T$112)*25)))</f>
        <v>99.655752227643603</v>
      </c>
      <c r="V145" s="43">
        <f>IF($C145="SM 30:1;O2",('Données brutes POS (Area)'!U145/('Données brutes POS (Area)'!U$140)*50),IF($C145="TG (17:0/17:1/17:0)D5",('Données brutes POS (Area)'!U96/('Données brutes POS (Area)'!U$112)*25)))</f>
        <v>108.58713975569383</v>
      </c>
      <c r="W145" s="43">
        <f>IF($C145="SM 30:1;O2",('Données brutes POS (Area)'!V145/('Données brutes POS (Area)'!V$140)*50),IF($C145="TG (17:0/17:1/17:0)D5",('Données brutes POS (Area)'!V96/('Données brutes POS (Area)'!V$112)*25)))</f>
        <v>132.12687959620058</v>
      </c>
      <c r="X145" s="43">
        <f>IF($C145="SM 30:1;O2",('Données brutes POS (Area)'!W145/('Données brutes POS (Area)'!W$140)*50),IF($C145="TG (17:0/17:1/17:0)D5",('Données brutes POS (Area)'!W96/('Données brutes POS (Area)'!W$112)*25)))</f>
        <v>102.34081293388446</v>
      </c>
      <c r="Y145" s="43">
        <f>IF($C145="SM 30:1;O2",('Données brutes POS (Area)'!X145/('Données brutes POS (Area)'!X$140)*50),IF($C145="TG (17:0/17:1/17:0)D5",('Données brutes POS (Area)'!X96/('Données brutes POS (Area)'!X$112)*25)))</f>
        <v>122.37527536290904</v>
      </c>
      <c r="Z145" s="43">
        <f>IF($C145="SM 30:1;O2",('Données brutes POS (Area)'!Y145/('Données brutes POS (Area)'!Y$140)*50),IF($C145="TG (17:0/17:1/17:0)D5",('Données brutes POS (Area)'!Y96/('Données brutes POS (Area)'!Y$112)*25)))</f>
        <v>90.769401262571009</v>
      </c>
      <c r="AA145" s="43">
        <f>IF($C145="SM 30:1;O2",('Données brutes POS (Area)'!Z145/('Données brutes POS (Area)'!Z$140)*50),IF($C145="TG (17:0/17:1/17:0)D5",('Données brutes POS (Area)'!Z96/('Données brutes POS (Area)'!Z$112)*25)))</f>
        <v>94.007671257517984</v>
      </c>
      <c r="AB145" s="43">
        <f>IF($C145="SM 30:1;O2",('Données brutes POS (Area)'!AA145/('Données brutes POS (Area)'!AA$140)*50),IF($C145="TG (17:0/17:1/17:0)D5",('Données brutes POS (Area)'!AA96/('Données brutes POS (Area)'!AA$112)*25)))</f>
        <v>117.68128270690777</v>
      </c>
      <c r="AC145" s="43">
        <f>IF($C145="SM 30:1;O2",('Données brutes POS (Area)'!AB145/('Données brutes POS (Area)'!AB$140)*50),IF($C145="TG (17:0/17:1/17:0)D5",('Données brutes POS (Area)'!AB96/('Données brutes POS (Area)'!AB$112)*25)))</f>
        <v>129.6834136489594</v>
      </c>
      <c r="AD145" s="43">
        <f>IF($C145="SM 30:1;O2",('Données brutes POS (Area)'!AC145/('Données brutes POS (Area)'!AC$140)*50),IF($C145="TG (17:0/17:1/17:0)D5",('Données brutes POS (Area)'!AC96/('Données brutes POS (Area)'!AC$112)*25)))</f>
        <v>96.234180341190097</v>
      </c>
      <c r="AE145" s="43">
        <f>IF($C145="SM 30:1;O2",('Données brutes POS (Area)'!AD145/('Données brutes POS (Area)'!AD$140)*50),IF($C145="TG (17:0/17:1/17:0)D5",('Données brutes POS (Area)'!AD96/('Données brutes POS (Area)'!AD$112)*25)))</f>
        <v>117.79339134649933</v>
      </c>
      <c r="AF145" s="43">
        <f>IF($C145="SM 30:1;O2",('Données brutes POS (Area)'!AE145/('Données brutes POS (Area)'!AE$140)*50),IF($C145="TG (17:0/17:1/17:0)D5",('Données brutes POS (Area)'!AE96/('Données brutes POS (Area)'!AE$112)*25)))</f>
        <v>159.4494484212332</v>
      </c>
      <c r="AG145" s="43">
        <f>IF($C145="SM 30:1;O2",('Données brutes POS (Area)'!AF145/('Données brutes POS (Area)'!AF$140)*50),IF($C145="TG (17:0/17:1/17:0)D5",('Données brutes POS (Area)'!AF96/('Données brutes POS (Area)'!AF$112)*25)))</f>
        <v>138.95129760066968</v>
      </c>
      <c r="AH145" s="43">
        <f>IF($C145="SM 30:1;O2",('Données brutes POS (Area)'!AG145/('Données brutes POS (Area)'!AG$140)*50),IF($C145="TG (17:0/17:1/17:0)D5",('Données brutes POS (Area)'!AG96/('Données brutes POS (Area)'!AG$112)*25)))</f>
        <v>110.44049392453574</v>
      </c>
      <c r="AI145" s="43">
        <f>IF($C145="SM 30:1;O2",('Données brutes POS (Area)'!AH145/('Données brutes POS (Area)'!AH$140)*50),IF($C145="TG (17:0/17:1/17:0)D5",('Données brutes POS (Area)'!AH96/('Données brutes POS (Area)'!AH$112)*25)))</f>
        <v>117.40715633622038</v>
      </c>
      <c r="AJ145" s="43">
        <f>IF($C145="SM 30:1;O2",('Données brutes POS (Area)'!AI145/('Données brutes POS (Area)'!AI$140)*50),IF($C145="TG (17:0/17:1/17:0)D5",('Données brutes POS (Area)'!AI96/('Données brutes POS (Area)'!AI$112)*25)))</f>
        <v>162.21585887168601</v>
      </c>
      <c r="AK145" s="43">
        <f>IF($C145="SM 30:1;O2",('Données brutes POS (Area)'!AJ145/('Données brutes POS (Area)'!AJ$140)*50),IF($C145="TG (17:0/17:1/17:0)D5",('Données brutes POS (Area)'!AJ96/('Données brutes POS (Area)'!AJ$112)*25)))</f>
        <v>124.40505773629391</v>
      </c>
      <c r="AL145" s="43">
        <f>IF($C145="SM 30:1;O2",('Données brutes POS (Area)'!AK145/('Données brutes POS (Area)'!AK$140)*50),IF($C145="TG (17:0/17:1/17:0)D5",('Données brutes POS (Area)'!AK96/('Données brutes POS (Area)'!AK$112)*25)))</f>
        <v>78.754848772922387</v>
      </c>
      <c r="AM145" s="43">
        <f>IF($C145="SM 30:1;O2",('Données brutes POS (Area)'!AL145/('Données brutes POS (Area)'!AL$140)*50),IF($C145="TG (17:0/17:1/17:0)D5",('Données brutes POS (Area)'!AL96/('Données brutes POS (Area)'!AL$112)*25)))</f>
        <v>104.05785071561573</v>
      </c>
      <c r="AN145" s="43">
        <f>IF($C145="SM 30:1;O2",('Données brutes POS (Area)'!AM145/('Données brutes POS (Area)'!AM$140)*50),IF($C145="TG (17:0/17:1/17:0)D5",('Données brutes POS (Area)'!AM96/('Données brutes POS (Area)'!AM$112)*25)))</f>
        <v>108.3987086273786</v>
      </c>
      <c r="AO145" s="43">
        <f>IF($C145="SM 30:1;O2",('Données brutes POS (Area)'!AN145/('Données brutes POS (Area)'!AN$140)*50),IF($C145="TG (17:0/17:1/17:0)D5",('Données brutes POS (Area)'!AN96/('Données brutes POS (Area)'!AN$112)*25)))</f>
        <v>110.97366849509622</v>
      </c>
      <c r="AP145" s="43">
        <f>IF($C145="SM 30:1;O2",('Données brutes POS (Area)'!AO145/('Données brutes POS (Area)'!AO$140)*50),IF($C145="TG (17:0/17:1/17:0)D5",('Données brutes POS (Area)'!AO96/('Données brutes POS (Area)'!AO$112)*25)))</f>
        <v>104.51526611769482</v>
      </c>
      <c r="AQ145" s="43">
        <f>IF($C145="SM 30:1;O2",('Données brutes POS (Area)'!AP145/('Données brutes POS (Area)'!AP$140)*50),IF($C145="TG (17:0/17:1/17:0)D5",('Données brutes POS (Area)'!AP96/('Données brutes POS (Area)'!AP$112)*25)))</f>
        <v>102.0330705054463</v>
      </c>
      <c r="AR145" s="43">
        <f>IF($C145="SM 30:1;O2",('Données brutes POS (Area)'!AQ145/('Données brutes POS (Area)'!AQ$140)*50),IF($C145="TG (17:0/17:1/17:0)D5",('Données brutes POS (Area)'!AQ96/('Données brutes POS (Area)'!AQ$112)*25)))</f>
        <v>124.82960038121595</v>
      </c>
      <c r="AS145" s="43">
        <f>IF($C145="SM 30:1;O2",('Données brutes POS (Area)'!AR145/('Données brutes POS (Area)'!AR$140)*50),IF($C145="TG (17:0/17:1/17:0)D5",('Données brutes POS (Area)'!AR96/('Données brutes POS (Area)'!AR$112)*25)))</f>
        <v>169.16041113579635</v>
      </c>
      <c r="AT145" s="43">
        <f>IF($C145="SM 30:1;O2",('Données brutes POS (Area)'!AS145/('Données brutes POS (Area)'!AS$140)*50),IF($C145="TG (17:0/17:1/17:0)D5",('Données brutes POS (Area)'!AS96/('Données brutes POS (Area)'!AS$112)*25)))</f>
        <v>134.07369032207791</v>
      </c>
      <c r="AU145" s="43">
        <f>IF($C145="SM 30:1;O2",('Données brutes POS (Area)'!AT145/('Données brutes POS (Area)'!AT$140)*50),IF($C145="TG (17:0/17:1/17:0)D5",('Données brutes POS (Area)'!AT96/('Données brutes POS (Area)'!AT$112)*25)))</f>
        <v>135.25933163618305</v>
      </c>
      <c r="AV145" s="43">
        <f>IF($C145="SM 30:1;O2",('Données brutes POS (Area)'!AU145/('Données brutes POS (Area)'!AU$140)*50),IF($C145="TG (17:0/17:1/17:0)D5",('Données brutes POS (Area)'!AU96/('Données brutes POS (Area)'!AU$112)*25)))</f>
        <v>105.44397431599313</v>
      </c>
      <c r="AW145" s="43">
        <f>IF($C145="SM 30:1;O2",('Données brutes POS (Area)'!AV145/('Données brutes POS (Area)'!AV$140)*50),IF($C145="TG (17:0/17:1/17:0)D5",('Données brutes POS (Area)'!AV96/('Données brutes POS (Area)'!AV$112)*25)))</f>
        <v>82.207706586135714</v>
      </c>
      <c r="AX145" s="43">
        <f>IF($C145="SM 30:1;O2",('Données brutes POS (Area)'!AW145/('Données brutes POS (Area)'!AW$140)*50),IF($C145="TG (17:0/17:1/17:0)D5",('Données brutes POS (Area)'!AW96/('Données brutes POS (Area)'!AW$112)*25)))</f>
        <v>101.44807744412874</v>
      </c>
      <c r="AY145" s="43">
        <f>IF($C145="SM 30:1;O2",('Données brutes POS (Area)'!AX145/('Données brutes POS (Area)'!AX$140)*50),IF($C145="TG (17:0/17:1/17:0)D5",('Données brutes POS (Area)'!AX96/('Données brutes POS (Area)'!AX$112)*25)))</f>
        <v>122.31484487005788</v>
      </c>
      <c r="AZ145" s="43">
        <f>IF($C145="SM 30:1;O2",('Données brutes POS (Area)'!AY145/('Données brutes POS (Area)'!AY$140)*50),IF($C145="TG (17:0/17:1/17:0)D5",('Données brutes POS (Area)'!AY96/('Données brutes POS (Area)'!AY$112)*25)))</f>
        <v>146.63279721398848</v>
      </c>
      <c r="BA145" s="43">
        <f>IF($C145="SM 30:1;O2",('Données brutes POS (Area)'!AZ145/('Données brutes POS (Area)'!AZ$140)*50),IF($C145="TG (17:0/17:1/17:0)D5",('Données brutes POS (Area)'!AZ96/('Données brutes POS (Area)'!AZ$112)*25)))</f>
        <v>91.551655038172186</v>
      </c>
      <c r="BB145" s="43">
        <f>IF($C145="SM 30:1;O2",('Données brutes POS (Area)'!BA145/('Données brutes POS (Area)'!BA$140)*50),IF($C145="TG (17:0/17:1/17:0)D5",('Données brutes POS (Area)'!BA96/('Données brutes POS (Area)'!BA$112)*25)))</f>
        <v>166.23124800109724</v>
      </c>
      <c r="BC145" s="43">
        <f>IF($C145="SM 30:1;O2",('Données brutes POS (Area)'!BB145/('Données brutes POS (Area)'!BB$140)*50),IF($C145="TG (17:0/17:1/17:0)D5",('Données brutes POS (Area)'!BB96/('Données brutes POS (Area)'!BB$112)*25)))</f>
        <v>135.3712603731978</v>
      </c>
      <c r="BD145" s="43">
        <f>IF($C145="SM 30:1;O2",('Données brutes POS (Area)'!BC145/('Données brutes POS (Area)'!BC$140)*50),IF($C145="TG (17:0/17:1/17:0)D5",('Données brutes POS (Area)'!BC96/('Données brutes POS (Area)'!BC$112)*25)))</f>
        <v>98.426969283079103</v>
      </c>
      <c r="BE145" s="43">
        <f>IF($C145="SM 30:1;O2",('Données brutes POS (Area)'!BD145/('Données brutes POS (Area)'!BD$140)*50),IF($C145="TG (17:0/17:1/17:0)D5",('Données brutes POS (Area)'!BD96/('Données brutes POS (Area)'!BD$112)*25)))</f>
        <v>108.64789172211952</v>
      </c>
      <c r="BF145" s="43">
        <f>IF($C145="SM 30:1;O2",('Données brutes POS (Area)'!BE145/('Données brutes POS (Area)'!BE$140)*50),IF($C145="TG (17:0/17:1/17:0)D5",('Données brutes POS (Area)'!BE96/('Données brutes POS (Area)'!BE$112)*25)))</f>
        <v>119.06486482761156</v>
      </c>
      <c r="BG145" s="43">
        <f>IF($C145="SM 30:1;O2",('Données brutes POS (Area)'!BF145/('Données brutes POS (Area)'!BF$140)*50),IF($C145="TG (17:0/17:1/17:0)D5",('Données brutes POS (Area)'!BF96/('Données brutes POS (Area)'!BF$112)*25)))</f>
        <v>81.284739592481088</v>
      </c>
      <c r="BH145" s="43">
        <f>IF($C145="SM 30:1;O2",('Données brutes POS (Area)'!BG145/('Données brutes POS (Area)'!BG$140)*50),IF($C145="TG (17:0/17:1/17:0)D5",('Données brutes POS (Area)'!BG96/('Données brutes POS (Area)'!BG$112)*25)))</f>
        <v>158.09115764864555</v>
      </c>
      <c r="BI145" s="43">
        <f>IF($C145="SM 30:1;O2",('Données brutes POS (Area)'!BH145/('Données brutes POS (Area)'!BH$140)*50),IF($C145="TG (17:0/17:1/17:0)D5",('Données brutes POS (Area)'!BH96/('Données brutes POS (Area)'!BH$112)*25)))</f>
        <v>128.95668480148703</v>
      </c>
      <c r="BJ145" s="43">
        <f>IF($C145="SM 30:1;O2",('Données brutes POS (Area)'!BI145/('Données brutes POS (Area)'!BI$140)*50),IF($C145="TG (17:0/17:1/17:0)D5",('Données brutes POS (Area)'!BI96/('Données brutes POS (Area)'!BI$112)*25)))</f>
        <v>135.31425474954816</v>
      </c>
      <c r="BK145" s="43">
        <f>IF($C145="SM 30:1;O2",('Données brutes POS (Area)'!BJ145/('Données brutes POS (Area)'!BJ$140)*50),IF($C145="TG (17:0/17:1/17:0)D5",('Données brutes POS (Area)'!BJ96/('Données brutes POS (Area)'!BJ$112)*25)))</f>
        <v>141.66964445344303</v>
      </c>
      <c r="BL145" s="43">
        <f>IF($C145="SM 30:1;O2",('Données brutes POS (Area)'!BK145/('Données brutes POS (Area)'!BK$140)*50),IF($C145="TG (17:0/17:1/17:0)D5",('Données brutes POS (Area)'!BK96/('Données brutes POS (Area)'!BK$112)*25)))</f>
        <v>128.10284951195922</v>
      </c>
      <c r="BM145" s="43">
        <f>IF($C145="SM 30:1;O2",('Données brutes POS (Area)'!BL145/('Données brutes POS (Area)'!BL$140)*50),IF($C145="TG (17:0/17:1/17:0)D5",('Données brutes POS (Area)'!BL96/('Données brutes POS (Area)'!BL$112)*25)))</f>
        <v>152.91436100666013</v>
      </c>
      <c r="BN145" s="43">
        <f>IF($C145="SM 30:1;O2",('Données brutes POS (Area)'!BM145/('Données brutes POS (Area)'!BM$140)*50),IF($C145="TG (17:0/17:1/17:0)D5",('Données brutes POS (Area)'!BM96/('Données brutes POS (Area)'!BM$112)*25)))</f>
        <v>133.25934445243547</v>
      </c>
      <c r="BO145" s="43">
        <f>IF($C145="SM 30:1;O2",('Données brutes POS (Area)'!BN145/('Données brutes POS (Area)'!BN$140)*50),IF($C145="TG (17:0/17:1/17:0)D5",('Données brutes POS (Area)'!BN96/('Données brutes POS (Area)'!BN$112)*25)))</f>
        <v>260.9324528180465</v>
      </c>
      <c r="BP145" s="43">
        <f>IF($C145="SM 30:1;O2",('Données brutes POS (Area)'!BO145/('Données brutes POS (Area)'!BO$140)*50),IF($C145="TG (17:0/17:1/17:0)D5",('Données brutes POS (Area)'!BO96/('Données brutes POS (Area)'!BO$112)*25)))</f>
        <v>116.62061412081295</v>
      </c>
      <c r="BQ145" s="43">
        <f>IF($C145="SM 30:1;O2",('Données brutes POS (Area)'!BP145/('Données brutes POS (Area)'!BP$140)*50),IF($C145="TG (17:0/17:1/17:0)D5",('Données brutes POS (Area)'!BP96/('Données brutes POS (Area)'!BP$112)*25)))</f>
        <v>119.06955400132023</v>
      </c>
    </row>
    <row r="146" spans="1:69" x14ac:dyDescent="0.25">
      <c r="A146" s="11" t="s">
        <v>75</v>
      </c>
      <c r="B146" s="11" t="s">
        <v>228</v>
      </c>
      <c r="C146" s="12" t="s">
        <v>74</v>
      </c>
      <c r="D146" s="44">
        <f>IF($C146="SM 30:1;O2",('Données brutes POS (Area)'!C146/('Données brutes POS (Area)'!C$140)*50),IF($C146="TG (17:0/17:1/17:0)D5",('Données brutes POS (Area)'!C97/('Données brutes POS (Area)'!C$112)*25)))</f>
        <v>16.304636785623043</v>
      </c>
      <c r="E146" s="44">
        <f>IF($C146="SM 30:1;O2",('Données brutes POS (Area)'!D146/('Données brutes POS (Area)'!D$140)*50),IF($C146="TG (17:0/17:1/17:0)D5",('Données brutes POS (Area)'!D97/('Données brutes POS (Area)'!D$112)*25)))</f>
        <v>15.907548364707516</v>
      </c>
      <c r="F146" s="44">
        <f>IF($C146="SM 30:1;O2",('Données brutes POS (Area)'!E146/('Données brutes POS (Area)'!E$140)*50),IF($C146="TG (17:0/17:1/17:0)D5",('Données brutes POS (Area)'!E97/('Données brutes POS (Area)'!E$112)*25)))</f>
        <v>19.217459597535576</v>
      </c>
      <c r="G146" s="44">
        <f>IF($C146="SM 30:1;O2",('Données brutes POS (Area)'!F146/('Données brutes POS (Area)'!F$140)*50),IF($C146="TG (17:0/17:1/17:0)D5",('Données brutes POS (Area)'!F97/('Données brutes POS (Area)'!F$112)*25)))</f>
        <v>18.575886619989131</v>
      </c>
      <c r="H146" s="44">
        <f>IF($C146="SM 30:1;O2",('Données brutes POS (Area)'!G146/('Données brutes POS (Area)'!G$140)*50),IF($C146="TG (17:0/17:1/17:0)D5",('Données brutes POS (Area)'!G97/('Données brutes POS (Area)'!G$112)*25)))</f>
        <v>11.537788389665545</v>
      </c>
      <c r="I146" s="44">
        <f>IF($C146="SM 30:1;O2",('Données brutes POS (Area)'!H146/('Données brutes POS (Area)'!H$140)*50),IF($C146="TG (17:0/17:1/17:0)D5",('Données brutes POS (Area)'!H97/('Données brutes POS (Area)'!H$112)*25)))</f>
        <v>23.080607293955286</v>
      </c>
      <c r="J146" s="44">
        <f>IF($C146="SM 30:1;O2",('Données brutes POS (Area)'!I146/('Données brutes POS (Area)'!I$140)*50),IF($C146="TG (17:0/17:1/17:0)D5",('Données brutes POS (Area)'!I97/('Données brutes POS (Area)'!I$112)*25)))</f>
        <v>10.664307251784694</v>
      </c>
      <c r="K146" s="44">
        <f>IF($C146="SM 30:1;O2",('Données brutes POS (Area)'!J146/('Données brutes POS (Area)'!J$140)*50),IF($C146="TG (17:0/17:1/17:0)D5",('Données brutes POS (Area)'!J97/('Données brutes POS (Area)'!J$112)*25)))</f>
        <v>25.161478078161732</v>
      </c>
      <c r="L146" s="44">
        <f>IF($C146="SM 30:1;O2",('Données brutes POS (Area)'!K146/('Données brutes POS (Area)'!K$140)*50),IF($C146="TG (17:0/17:1/17:0)D5",('Données brutes POS (Area)'!K97/('Données brutes POS (Area)'!K$112)*25)))</f>
        <v>9.2131125164467367</v>
      </c>
      <c r="M146" s="44">
        <f>IF($C146="SM 30:1;O2",('Données brutes POS (Area)'!L146/('Données brutes POS (Area)'!L$140)*50),IF($C146="TG (17:0/17:1/17:0)D5",('Données brutes POS (Area)'!L97/('Données brutes POS (Area)'!L$112)*25)))</f>
        <v>14.702928791053832</v>
      </c>
      <c r="N146" s="44">
        <f>IF($C146="SM 30:1;O2",('Données brutes POS (Area)'!M146/('Données brutes POS (Area)'!M$140)*50),IF($C146="TG (17:0/17:1/17:0)D5",('Données brutes POS (Area)'!M97/('Données brutes POS (Area)'!M$112)*25)))</f>
        <v>10.15732069001217</v>
      </c>
      <c r="O146" s="44">
        <f>IF($C146="SM 30:1;O2",('Données brutes POS (Area)'!N146/('Données brutes POS (Area)'!N$140)*50),IF($C146="TG (17:0/17:1/17:0)D5",('Données brutes POS (Area)'!N97/('Données brutes POS (Area)'!N$112)*25)))</f>
        <v>12.770783690894701</v>
      </c>
      <c r="P146" s="44">
        <f>IF($C146="SM 30:1;O2",('Données brutes POS (Area)'!O146/('Données brutes POS (Area)'!O$140)*50),IF($C146="TG (17:0/17:1/17:0)D5",('Données brutes POS (Area)'!O97/('Données brutes POS (Area)'!O$112)*25)))</f>
        <v>20.924618515884006</v>
      </c>
      <c r="Q146" s="44">
        <f>IF($C146="SM 30:1;O2",('Données brutes POS (Area)'!P146/('Données brutes POS (Area)'!P$140)*50),IF($C146="TG (17:0/17:1/17:0)D5",('Données brutes POS (Area)'!P97/('Données brutes POS (Area)'!P$112)*25)))</f>
        <v>8.9956114884960634</v>
      </c>
      <c r="R146" s="44">
        <f>IF($C146="SM 30:1;O2",('Données brutes POS (Area)'!Q146/('Données brutes POS (Area)'!Q$140)*50),IF($C146="TG (17:0/17:1/17:0)D5",('Données brutes POS (Area)'!Q97/('Données brutes POS (Area)'!Q$112)*25)))</f>
        <v>19.15933454067661</v>
      </c>
      <c r="S146" s="44">
        <f>IF($C146="SM 30:1;O2",('Données brutes POS (Area)'!R146/('Données brutes POS (Area)'!R$140)*50),IF($C146="TG (17:0/17:1/17:0)D5",('Données brutes POS (Area)'!R97/('Données brutes POS (Area)'!R$112)*25)))</f>
        <v>13.559973467764699</v>
      </c>
      <c r="T146" s="44">
        <f>IF($C146="SM 30:1;O2",('Données brutes POS (Area)'!S146/('Données brutes POS (Area)'!S$140)*50),IF($C146="TG (17:0/17:1/17:0)D5",('Données brutes POS (Area)'!S97/('Données brutes POS (Area)'!S$112)*25)))</f>
        <v>13.623950325791986</v>
      </c>
      <c r="U146" s="44">
        <f>IF($C146="SM 30:1;O2",('Données brutes POS (Area)'!T146/('Données brutes POS (Area)'!T$140)*50),IF($C146="TG (17:0/17:1/17:0)D5",('Données brutes POS (Area)'!T97/('Données brutes POS (Area)'!T$112)*25)))</f>
        <v>13.343495857632096</v>
      </c>
      <c r="V146" s="44">
        <f>IF($C146="SM 30:1;O2",('Données brutes POS (Area)'!U146/('Données brutes POS (Area)'!U$140)*50),IF($C146="TG (17:0/17:1/17:0)D5",('Données brutes POS (Area)'!U97/('Données brutes POS (Area)'!U$112)*25)))</f>
        <v>14.400657763065228</v>
      </c>
      <c r="W146" s="44">
        <f>IF($C146="SM 30:1;O2",('Données brutes POS (Area)'!V146/('Données brutes POS (Area)'!V$140)*50),IF($C146="TG (17:0/17:1/17:0)D5",('Données brutes POS (Area)'!V97/('Données brutes POS (Area)'!V$112)*25)))</f>
        <v>12.972449617258826</v>
      </c>
      <c r="X146" s="44">
        <f>IF($C146="SM 30:1;O2",('Données brutes POS (Area)'!W146/('Données brutes POS (Area)'!W$140)*50),IF($C146="TG (17:0/17:1/17:0)D5",('Données brutes POS (Area)'!W97/('Données brutes POS (Area)'!W$112)*25)))</f>
        <v>13.527612016606685</v>
      </c>
      <c r="Y146" s="44">
        <f>IF($C146="SM 30:1;O2",('Données brutes POS (Area)'!X146/('Données brutes POS (Area)'!X$140)*50),IF($C146="TG (17:0/17:1/17:0)D5",('Données brutes POS (Area)'!X97/('Données brutes POS (Area)'!X$112)*25)))</f>
        <v>13.013103219602073</v>
      </c>
      <c r="Z146" s="44">
        <f>IF($C146="SM 30:1;O2",('Données brutes POS (Area)'!Y146/('Données brutes POS (Area)'!Y$140)*50),IF($C146="TG (17:0/17:1/17:0)D5",('Données brutes POS (Area)'!Y97/('Données brutes POS (Area)'!Y$112)*25)))</f>
        <v>13.470400426358745</v>
      </c>
      <c r="AA146" s="44">
        <f>IF($C146="SM 30:1;O2",('Données brutes POS (Area)'!Z146/('Données brutes POS (Area)'!Z$140)*50),IF($C146="TG (17:0/17:1/17:0)D5",('Données brutes POS (Area)'!Z97/('Données brutes POS (Area)'!Z$112)*25)))</f>
        <v>9.8944732458272657</v>
      </c>
      <c r="AB146" s="44">
        <f>IF($C146="SM 30:1;O2",('Données brutes POS (Area)'!AA146/('Données brutes POS (Area)'!AA$140)*50),IF($C146="TG (17:0/17:1/17:0)D5",('Données brutes POS (Area)'!AA97/('Données brutes POS (Area)'!AA$112)*25)))</f>
        <v>12.973678299828048</v>
      </c>
      <c r="AC146" s="44">
        <f>IF($C146="SM 30:1;O2",('Données brutes POS (Area)'!AB146/('Données brutes POS (Area)'!AB$140)*50),IF($C146="TG (17:0/17:1/17:0)D5",('Données brutes POS (Area)'!AB97/('Données brutes POS (Area)'!AB$112)*25)))</f>
        <v>20.016619124548892</v>
      </c>
      <c r="AD146" s="44">
        <f>IF($C146="SM 30:1;O2",('Données brutes POS (Area)'!AC146/('Données brutes POS (Area)'!AC$140)*50),IF($C146="TG (17:0/17:1/17:0)D5",('Données brutes POS (Area)'!AC97/('Données brutes POS (Area)'!AC$112)*25)))</f>
        <v>11.579613897508063</v>
      </c>
      <c r="AE146" s="44">
        <f>IF($C146="SM 30:1;O2",('Données brutes POS (Area)'!AD146/('Données brutes POS (Area)'!AD$140)*50),IF($C146="TG (17:0/17:1/17:0)D5",('Données brutes POS (Area)'!AD97/('Données brutes POS (Area)'!AD$112)*25)))</f>
        <v>14.072432619755801</v>
      </c>
      <c r="AF146" s="44">
        <f>IF($C146="SM 30:1;O2",('Données brutes POS (Area)'!AE146/('Données brutes POS (Area)'!AE$140)*50),IF($C146="TG (17:0/17:1/17:0)D5",('Données brutes POS (Area)'!AE97/('Données brutes POS (Area)'!AE$112)*25)))</f>
        <v>22.048801472730656</v>
      </c>
      <c r="AG146" s="44">
        <f>IF($C146="SM 30:1;O2",('Données brutes POS (Area)'!AF146/('Données brutes POS (Area)'!AF$140)*50),IF($C146="TG (17:0/17:1/17:0)D5",('Données brutes POS (Area)'!AF97/('Données brutes POS (Area)'!AF$112)*25)))</f>
        <v>15.943907603969896</v>
      </c>
      <c r="AH146" s="44">
        <f>IF($C146="SM 30:1;O2",('Données brutes POS (Area)'!AG146/('Données brutes POS (Area)'!AG$140)*50),IF($C146="TG (17:0/17:1/17:0)D5",('Données brutes POS (Area)'!AG97/('Données brutes POS (Area)'!AG$112)*25)))</f>
        <v>12.905081738896088</v>
      </c>
      <c r="AI146" s="44">
        <f>IF($C146="SM 30:1;O2",('Données brutes POS (Area)'!AH146/('Données brutes POS (Area)'!AH$140)*50),IF($C146="TG (17:0/17:1/17:0)D5",('Données brutes POS (Area)'!AH97/('Données brutes POS (Area)'!AH$112)*25)))</f>
        <v>12.080703913664379</v>
      </c>
      <c r="AJ146" s="44">
        <f>IF($C146="SM 30:1;O2",('Données brutes POS (Area)'!AI146/('Données brutes POS (Area)'!AI$140)*50),IF($C146="TG (17:0/17:1/17:0)D5",('Données brutes POS (Area)'!AI97/('Données brutes POS (Area)'!AI$112)*25)))</f>
        <v>22.29011115419809</v>
      </c>
      <c r="AK146" s="44">
        <f>IF($C146="SM 30:1;O2",('Données brutes POS (Area)'!AJ146/('Données brutes POS (Area)'!AJ$140)*50),IF($C146="TG (17:0/17:1/17:0)D5",('Données brutes POS (Area)'!AJ97/('Données brutes POS (Area)'!AJ$112)*25)))</f>
        <v>17.562885279077449</v>
      </c>
      <c r="AL146" s="44">
        <f>IF($C146="SM 30:1;O2",('Données brutes POS (Area)'!AK146/('Données brutes POS (Area)'!AK$140)*50),IF($C146="TG (17:0/17:1/17:0)D5",('Données brutes POS (Area)'!AK97/('Données brutes POS (Area)'!AK$112)*25)))</f>
        <v>8.4304636456526048</v>
      </c>
      <c r="AM146" s="44">
        <f>IF($C146="SM 30:1;O2",('Données brutes POS (Area)'!AL146/('Données brutes POS (Area)'!AL$140)*50),IF($C146="TG (17:0/17:1/17:0)D5",('Données brutes POS (Area)'!AL97/('Données brutes POS (Area)'!AL$112)*25)))</f>
        <v>14.362512207767237</v>
      </c>
      <c r="AN146" s="44">
        <f>IF($C146="SM 30:1;O2",('Données brutes POS (Area)'!AM146/('Données brutes POS (Area)'!AM$140)*50),IF($C146="TG (17:0/17:1/17:0)D5",('Données brutes POS (Area)'!AM97/('Données brutes POS (Area)'!AM$112)*25)))</f>
        <v>11.679107761092556</v>
      </c>
      <c r="AO146" s="44">
        <f>IF($C146="SM 30:1;O2",('Données brutes POS (Area)'!AN146/('Données brutes POS (Area)'!AN$140)*50),IF($C146="TG (17:0/17:1/17:0)D5",('Données brutes POS (Area)'!AN97/('Données brutes POS (Area)'!AN$112)*25)))</f>
        <v>12.034521393979233</v>
      </c>
      <c r="AP146" s="44">
        <f>IF($C146="SM 30:1;O2",('Données brutes POS (Area)'!AO146/('Données brutes POS (Area)'!AO$140)*50),IF($C146="TG (17:0/17:1/17:0)D5",('Données brutes POS (Area)'!AO97/('Données brutes POS (Area)'!AO$112)*25)))</f>
        <v>34.959245622524378</v>
      </c>
      <c r="AQ146" s="44">
        <f>IF($C146="SM 30:1;O2",('Données brutes POS (Area)'!AP146/('Données brutes POS (Area)'!AP$140)*50),IF($C146="TG (17:0/17:1/17:0)D5",('Données brutes POS (Area)'!AP97/('Données brutes POS (Area)'!AP$112)*25)))</f>
        <v>21.788561881284167</v>
      </c>
      <c r="AR146" s="44">
        <f>IF($C146="SM 30:1;O2",('Données brutes POS (Area)'!AQ146/('Données brutes POS (Area)'!AQ$140)*50),IF($C146="TG (17:0/17:1/17:0)D5",('Données brutes POS (Area)'!AQ97/('Données brutes POS (Area)'!AQ$112)*25)))</f>
        <v>16.555016543467318</v>
      </c>
      <c r="AS146" s="44">
        <f>IF($C146="SM 30:1;O2",('Données brutes POS (Area)'!AR146/('Données brutes POS (Area)'!AR$140)*50),IF($C146="TG (17:0/17:1/17:0)D5",('Données brutes POS (Area)'!AR97/('Données brutes POS (Area)'!AR$112)*25)))</f>
        <v>18.885551794333313</v>
      </c>
      <c r="AT146" s="44">
        <f>IF($C146="SM 30:1;O2",('Données brutes POS (Area)'!AS146/('Données brutes POS (Area)'!AS$140)*50),IF($C146="TG (17:0/17:1/17:0)D5",('Données brutes POS (Area)'!AS97/('Données brutes POS (Area)'!AS$112)*25)))</f>
        <v>18.698441983300111</v>
      </c>
      <c r="AU146" s="44">
        <f>IF($C146="SM 30:1;O2",('Données brutes POS (Area)'!AT146/('Données brutes POS (Area)'!AT$140)*50),IF($C146="TG (17:0/17:1/17:0)D5",('Données brutes POS (Area)'!AT97/('Données brutes POS (Area)'!AT$112)*25)))</f>
        <v>23.946609055955513</v>
      </c>
      <c r="AV146" s="44">
        <f>IF($C146="SM 30:1;O2",('Données brutes POS (Area)'!AU146/('Données brutes POS (Area)'!AU$140)*50),IF($C146="TG (17:0/17:1/17:0)D5",('Données brutes POS (Area)'!AU97/('Données brutes POS (Area)'!AU$112)*25)))</f>
        <v>12.319287726903971</v>
      </c>
      <c r="AW146" s="44">
        <f>IF($C146="SM 30:1;O2",('Données brutes POS (Area)'!AV146/('Données brutes POS (Area)'!AV$140)*50),IF($C146="TG (17:0/17:1/17:0)D5",('Données brutes POS (Area)'!AV97/('Données brutes POS (Area)'!AV$112)*25)))</f>
        <v>10.886506624737846</v>
      </c>
      <c r="AX146" s="44">
        <f>IF($C146="SM 30:1;O2",('Données brutes POS (Area)'!AW146/('Données brutes POS (Area)'!AW$140)*50),IF($C146="TG (17:0/17:1/17:0)D5",('Données brutes POS (Area)'!AW97/('Données brutes POS (Area)'!AW$112)*25)))</f>
        <v>10.377914652344211</v>
      </c>
      <c r="AY146" s="44">
        <f>IF($C146="SM 30:1;O2",('Données brutes POS (Area)'!AX146/('Données brutes POS (Area)'!AX$140)*50),IF($C146="TG (17:0/17:1/17:0)D5",('Données brutes POS (Area)'!AX97/('Données brutes POS (Area)'!AX$112)*25)))</f>
        <v>11.784281055654418</v>
      </c>
      <c r="AZ146" s="44">
        <f>IF($C146="SM 30:1;O2",('Données brutes POS (Area)'!AY146/('Données brutes POS (Area)'!AY$140)*50),IF($C146="TG (17:0/17:1/17:0)D5",('Données brutes POS (Area)'!AY97/('Données brutes POS (Area)'!AY$112)*25)))</f>
        <v>29.153207206446712</v>
      </c>
      <c r="BA146" s="44">
        <f>IF($C146="SM 30:1;O2",('Données brutes POS (Area)'!AZ146/('Données brutes POS (Area)'!AZ$140)*50),IF($C146="TG (17:0/17:1/17:0)D5",('Données brutes POS (Area)'!AZ97/('Données brutes POS (Area)'!AZ$112)*25)))</f>
        <v>11.04151075453257</v>
      </c>
      <c r="BB146" s="44">
        <f>IF($C146="SM 30:1;O2",('Données brutes POS (Area)'!BA146/('Données brutes POS (Area)'!BA$140)*50),IF($C146="TG (17:0/17:1/17:0)D5",('Données brutes POS (Area)'!BA97/('Données brutes POS (Area)'!BA$112)*25)))</f>
        <v>22.071085656185055</v>
      </c>
      <c r="BC146" s="44">
        <f>IF($C146="SM 30:1;O2",('Données brutes POS (Area)'!BB146/('Données brutes POS (Area)'!BB$140)*50),IF($C146="TG (17:0/17:1/17:0)D5",('Données brutes POS (Area)'!BB97/('Données brutes POS (Area)'!BB$112)*25)))</f>
        <v>17.331421635410454</v>
      </c>
      <c r="BD146" s="44">
        <f>IF($C146="SM 30:1;O2",('Données brutes POS (Area)'!BC146/('Données brutes POS (Area)'!BC$140)*50),IF($C146="TG (17:0/17:1/17:0)D5",('Données brutes POS (Area)'!BC97/('Données brutes POS (Area)'!BC$112)*25)))</f>
        <v>11.309460899033889</v>
      </c>
      <c r="BE146" s="44">
        <f>IF($C146="SM 30:1;O2",('Données brutes POS (Area)'!BD146/('Données brutes POS (Area)'!BD$140)*50),IF($C146="TG (17:0/17:1/17:0)D5",('Données brutes POS (Area)'!BD97/('Données brutes POS (Area)'!BD$112)*25)))</f>
        <v>18.351959625763872</v>
      </c>
      <c r="BF146" s="44">
        <f>IF($C146="SM 30:1;O2",('Données brutes POS (Area)'!BE146/('Données brutes POS (Area)'!BE$140)*50),IF($C146="TG (17:0/17:1/17:0)D5",('Données brutes POS (Area)'!BE97/('Données brutes POS (Area)'!BE$112)*25)))</f>
        <v>9.8414416856575766</v>
      </c>
      <c r="BG146" s="44">
        <f>IF($C146="SM 30:1;O2",('Données brutes POS (Area)'!BF146/('Données brutes POS (Area)'!BF$140)*50),IF($C146="TG (17:0/17:1/17:0)D5",('Données brutes POS (Area)'!BF97/('Données brutes POS (Area)'!BF$112)*25)))</f>
        <v>10.747788542648385</v>
      </c>
      <c r="BH146" s="44">
        <f>IF($C146="SM 30:1;O2",('Données brutes POS (Area)'!BG146/('Données brutes POS (Area)'!BG$140)*50),IF($C146="TG (17:0/17:1/17:0)D5",('Données brutes POS (Area)'!BG97/('Données brutes POS (Area)'!BG$112)*25)))</f>
        <v>20.412059897766383</v>
      </c>
      <c r="BI146" s="44">
        <f>IF($C146="SM 30:1;O2",('Données brutes POS (Area)'!BH146/('Données brutes POS (Area)'!BH$140)*50),IF($C146="TG (17:0/17:1/17:0)D5",('Données brutes POS (Area)'!BH97/('Données brutes POS (Area)'!BH$112)*25)))</f>
        <v>13.244680032887327</v>
      </c>
      <c r="BJ146" s="44">
        <f>IF($C146="SM 30:1;O2",('Données brutes POS (Area)'!BI146/('Données brutes POS (Area)'!BI$140)*50),IF($C146="TG (17:0/17:1/17:0)D5",('Données brutes POS (Area)'!BI97/('Données brutes POS (Area)'!BI$112)*25)))</f>
        <v>11.501917171811488</v>
      </c>
      <c r="BK146" s="44">
        <f>IF($C146="SM 30:1;O2",('Données brutes POS (Area)'!BJ146/('Données brutes POS (Area)'!BJ$140)*50),IF($C146="TG (17:0/17:1/17:0)D5",('Données brutes POS (Area)'!BJ97/('Données brutes POS (Area)'!BJ$112)*25)))</f>
        <v>19.17847708114024</v>
      </c>
      <c r="BL146" s="44">
        <f>IF($C146="SM 30:1;O2",('Données brutes POS (Area)'!BK146/('Données brutes POS (Area)'!BK$140)*50),IF($C146="TG (17:0/17:1/17:0)D5",('Données brutes POS (Area)'!BK97/('Données brutes POS (Area)'!BK$112)*25)))</f>
        <v>20.479921730465868</v>
      </c>
      <c r="BM146" s="44">
        <f>IF($C146="SM 30:1;O2",('Données brutes POS (Area)'!BL146/('Données brutes POS (Area)'!BL$140)*50),IF($C146="TG (17:0/17:1/17:0)D5",('Données brutes POS (Area)'!BL97/('Données brutes POS (Area)'!BL$112)*25)))</f>
        <v>10.728434619260277</v>
      </c>
      <c r="BN146" s="44">
        <f>IF($C146="SM 30:1;O2",('Données brutes POS (Area)'!BM146/('Données brutes POS (Area)'!BM$140)*50),IF($C146="TG (17:0/17:1/17:0)D5",('Données brutes POS (Area)'!BM97/('Données brutes POS (Area)'!BM$112)*25)))</f>
        <v>17.920956304349943</v>
      </c>
      <c r="BO146" s="44">
        <f>IF($C146="SM 30:1;O2",('Données brutes POS (Area)'!BN146/('Données brutes POS (Area)'!BN$140)*50),IF($C146="TG (17:0/17:1/17:0)D5",('Données brutes POS (Area)'!BN97/('Données brutes POS (Area)'!BN$112)*25)))</f>
        <v>31.072241356423074</v>
      </c>
      <c r="BP146" s="44">
        <f>IF($C146="SM 30:1;O2",('Données brutes POS (Area)'!BO146/('Données brutes POS (Area)'!BO$140)*50),IF($C146="TG (17:0/17:1/17:0)D5",('Données brutes POS (Area)'!BO97/('Données brutes POS (Area)'!BO$112)*25)))</f>
        <v>10.323572282366948</v>
      </c>
      <c r="BQ146" s="44">
        <f>IF($C146="SM 30:1;O2",('Données brutes POS (Area)'!BP146/('Données brutes POS (Area)'!BP$140)*50),IF($C146="TG (17:0/17:1/17:0)D5",('Données brutes POS (Area)'!BP97/('Données brutes POS (Area)'!BP$112)*25)))</f>
        <v>13.865305615280246</v>
      </c>
    </row>
    <row r="147" spans="1:69" x14ac:dyDescent="0.25">
      <c r="A147" s="9" t="s">
        <v>75</v>
      </c>
      <c r="B147" s="9" t="s">
        <v>229</v>
      </c>
      <c r="C147" s="10" t="s">
        <v>74</v>
      </c>
      <c r="D147" s="43">
        <f>IF($C147="SM 30:1;O2",('Données brutes POS (Area)'!C147/('Données brutes POS (Area)'!C$140)*50),IF($C147="TG (17:0/17:1/17:0)D5",('Données brutes POS (Area)'!C98/('Données brutes POS (Area)'!C$112)*25)))</f>
        <v>2.3446970729569068</v>
      </c>
      <c r="E147" s="43">
        <f>IF($C147="SM 30:1;O2",('Données brutes POS (Area)'!D147/('Données brutes POS (Area)'!D$140)*50),IF($C147="TG (17:0/17:1/17:0)D5",('Données brutes POS (Area)'!D98/('Données brutes POS (Area)'!D$112)*25)))</f>
        <v>3.4935654023976519</v>
      </c>
      <c r="F147" s="43">
        <f>IF($C147="SM 30:1;O2",('Données brutes POS (Area)'!E147/('Données brutes POS (Area)'!E$140)*50),IF($C147="TG (17:0/17:1/17:0)D5",('Données brutes POS (Area)'!E98/('Données brutes POS (Area)'!E$112)*25)))</f>
        <v>2.6233416303219861</v>
      </c>
      <c r="G147" s="43">
        <f>IF($C147="SM 30:1;O2",('Données brutes POS (Area)'!F147/('Données brutes POS (Area)'!F$140)*50),IF($C147="TG (17:0/17:1/17:0)D5",('Données brutes POS (Area)'!F98/('Données brutes POS (Area)'!F$112)*25)))</f>
        <v>2.7046020482166702</v>
      </c>
      <c r="H147" s="43">
        <f>IF($C147="SM 30:1;O2",('Données brutes POS (Area)'!G147/('Données brutes POS (Area)'!G$140)*50),IF($C147="TG (17:0/17:1/17:0)D5",('Données brutes POS (Area)'!G98/('Données brutes POS (Area)'!G$112)*25)))</f>
        <v>2.9290153387422593</v>
      </c>
      <c r="I147" s="43">
        <f>IF($C147="SM 30:1;O2",('Données brutes POS (Area)'!H147/('Données brutes POS (Area)'!H$140)*50),IF($C147="TG (17:0/17:1/17:0)D5",('Données brutes POS (Area)'!H98/('Données brutes POS (Area)'!H$112)*25)))</f>
        <v>3.8774713460116232</v>
      </c>
      <c r="J147" s="43">
        <f>IF($C147="SM 30:1;O2",('Données brutes POS (Area)'!I147/('Données brutes POS (Area)'!I$140)*50),IF($C147="TG (17:0/17:1/17:0)D5",('Données brutes POS (Area)'!I98/('Données brutes POS (Area)'!I$112)*25)))</f>
        <v>1.6846309933241104</v>
      </c>
      <c r="K147" s="43">
        <f>IF($C147="SM 30:1;O2",('Données brutes POS (Area)'!J147/('Données brutes POS (Area)'!J$140)*50),IF($C147="TG (17:0/17:1/17:0)D5",('Données brutes POS (Area)'!J98/('Données brutes POS (Area)'!J$112)*25)))</f>
        <v>2.2704287872792208</v>
      </c>
      <c r="L147" s="43">
        <f>IF($C147="SM 30:1;O2",('Données brutes POS (Area)'!K147/('Données brutes POS (Area)'!K$140)*50),IF($C147="TG (17:0/17:1/17:0)D5",('Données brutes POS (Area)'!K98/('Données brutes POS (Area)'!K$112)*25)))</f>
        <v>1.8130875723061664</v>
      </c>
      <c r="M147" s="43">
        <f>IF($C147="SM 30:1;O2",('Données brutes POS (Area)'!L147/('Données brutes POS (Area)'!L$140)*50),IF($C147="TG (17:0/17:1/17:0)D5",('Données brutes POS (Area)'!L98/('Données brutes POS (Area)'!L$112)*25)))</f>
        <v>1.7904550625899487</v>
      </c>
      <c r="N147" s="43">
        <f>IF($C147="SM 30:1;O2",('Données brutes POS (Area)'!M147/('Données brutes POS (Area)'!M$140)*50),IF($C147="TG (17:0/17:1/17:0)D5",('Données brutes POS (Area)'!M98/('Données brutes POS (Area)'!M$112)*25)))</f>
        <v>1.531287457685212</v>
      </c>
      <c r="O147" s="43">
        <f>IF($C147="SM 30:1;O2",('Données brutes POS (Area)'!N147/('Données brutes POS (Area)'!N$140)*50),IF($C147="TG (17:0/17:1/17:0)D5",('Données brutes POS (Area)'!N98/('Données brutes POS (Area)'!N$112)*25)))</f>
        <v>2.1108581239558903</v>
      </c>
      <c r="P147" s="43">
        <f>IF($C147="SM 30:1;O2",('Données brutes POS (Area)'!O147/('Données brutes POS (Area)'!O$140)*50),IF($C147="TG (17:0/17:1/17:0)D5",('Données brutes POS (Area)'!O98/('Données brutes POS (Area)'!O$112)*25)))</f>
        <v>2.4268682260132981</v>
      </c>
      <c r="Q147" s="43">
        <f>IF($C147="SM 30:1;O2",('Données brutes POS (Area)'!P147/('Données brutes POS (Area)'!P$140)*50),IF($C147="TG (17:0/17:1/17:0)D5",('Données brutes POS (Area)'!P98/('Données brutes POS (Area)'!P$112)*25)))</f>
        <v>1.2088620292360015</v>
      </c>
      <c r="R147" s="43">
        <f>IF($C147="SM 30:1;O2",('Données brutes POS (Area)'!Q147/('Données brutes POS (Area)'!Q$140)*50),IF($C147="TG (17:0/17:1/17:0)D5",('Données brutes POS (Area)'!Q98/('Données brutes POS (Area)'!Q$112)*25)))</f>
        <v>2.0608648643816641</v>
      </c>
      <c r="S147" s="43">
        <f>IF($C147="SM 30:1;O2",('Données brutes POS (Area)'!R147/('Données brutes POS (Area)'!R$140)*50),IF($C147="TG (17:0/17:1/17:0)D5",('Données brutes POS (Area)'!R98/('Données brutes POS (Area)'!R$112)*25)))</f>
        <v>1.7759468522686677</v>
      </c>
      <c r="T147" s="43">
        <f>IF($C147="SM 30:1;O2",('Données brutes POS (Area)'!S147/('Données brutes POS (Area)'!S$140)*50),IF($C147="TG (17:0/17:1/17:0)D5",('Données brutes POS (Area)'!S98/('Données brutes POS (Area)'!S$112)*25)))</f>
        <v>2.1753961012280465</v>
      </c>
      <c r="U147" s="43">
        <f>IF($C147="SM 30:1;O2",('Données brutes POS (Area)'!T147/('Données brutes POS (Area)'!T$140)*50),IF($C147="TG (17:0/17:1/17:0)D5",('Données brutes POS (Area)'!T98/('Données brutes POS (Area)'!T$112)*25)))</f>
        <v>2.112708211970975</v>
      </c>
      <c r="V147" s="43">
        <f>IF($C147="SM 30:1;O2",('Données brutes POS (Area)'!U147/('Données brutes POS (Area)'!U$140)*50),IF($C147="TG (17:0/17:1/17:0)D5",('Données brutes POS (Area)'!U98/('Données brutes POS (Area)'!U$112)*25)))</f>
        <v>1.7972489022734364</v>
      </c>
      <c r="W147" s="43">
        <f>IF($C147="SM 30:1;O2",('Données brutes POS (Area)'!V147/('Données brutes POS (Area)'!V$140)*50),IF($C147="TG (17:0/17:1/17:0)D5",('Données brutes POS (Area)'!V98/('Données brutes POS (Area)'!V$112)*25)))</f>
        <v>2.1969531157427595</v>
      </c>
      <c r="X147" s="43">
        <f>IF($C147="SM 30:1;O2",('Données brutes POS (Area)'!W147/('Données brutes POS (Area)'!W$140)*50),IF($C147="TG (17:0/17:1/17:0)D5",('Données brutes POS (Area)'!W98/('Données brutes POS (Area)'!W$112)*25)))</f>
        <v>1.7333541470217988</v>
      </c>
      <c r="Y147" s="43">
        <f>IF($C147="SM 30:1;O2",('Données brutes POS (Area)'!X147/('Données brutes POS (Area)'!X$140)*50),IF($C147="TG (17:0/17:1/17:0)D5",('Données brutes POS (Area)'!X98/('Données brutes POS (Area)'!X$112)*25)))</f>
        <v>2.6613916774758963</v>
      </c>
      <c r="Z147" s="43">
        <f>IF($C147="SM 30:1;O2",('Données brutes POS (Area)'!Y147/('Données brutes POS (Area)'!Y$140)*50),IF($C147="TG (17:0/17:1/17:0)D5",('Données brutes POS (Area)'!Y98/('Données brutes POS (Area)'!Y$112)*25)))</f>
        <v>1.5156286894743687</v>
      </c>
      <c r="AA147" s="43">
        <f>IF($C147="SM 30:1;O2",('Données brutes POS (Area)'!Z147/('Données brutes POS (Area)'!Z$140)*50),IF($C147="TG (17:0/17:1/17:0)D5",('Données brutes POS (Area)'!Z98/('Données brutes POS (Area)'!Z$112)*25)))</f>
        <v>1.9012642408934803</v>
      </c>
      <c r="AB147" s="43">
        <f>IF($C147="SM 30:1;O2",('Données brutes POS (Area)'!AA147/('Données brutes POS (Area)'!AA$140)*50),IF($C147="TG (17:0/17:1/17:0)D5",('Données brutes POS (Area)'!AA98/('Données brutes POS (Area)'!AA$112)*25)))</f>
        <v>1.6714837169600718</v>
      </c>
      <c r="AC147" s="43">
        <f>IF($C147="SM 30:1;O2",('Données brutes POS (Area)'!AB147/('Données brutes POS (Area)'!AB$140)*50),IF($C147="TG (17:0/17:1/17:0)D5",('Données brutes POS (Area)'!AB98/('Données brutes POS (Area)'!AB$112)*25)))</f>
        <v>1.3615090734449429</v>
      </c>
      <c r="AD147" s="43">
        <f>IF($C147="SM 30:1;O2",('Données brutes POS (Area)'!AC147/('Données brutes POS (Area)'!AC$140)*50),IF($C147="TG (17:0/17:1/17:0)D5",('Données brutes POS (Area)'!AC98/('Données brutes POS (Area)'!AC$112)*25)))</f>
        <v>2.3414915202861022</v>
      </c>
      <c r="AE147" s="43">
        <f>IF($C147="SM 30:1;O2",('Données brutes POS (Area)'!AD147/('Données brutes POS (Area)'!AD$140)*50),IF($C147="TG (17:0/17:1/17:0)D5",('Données brutes POS (Area)'!AD98/('Données brutes POS (Area)'!AD$112)*25)))</f>
        <v>1.3072847414601374</v>
      </c>
      <c r="AF147" s="43">
        <f>IF($C147="SM 30:1;O2",('Données brutes POS (Area)'!AE147/('Données brutes POS (Area)'!AE$140)*50),IF($C147="TG (17:0/17:1/17:0)D5",('Données brutes POS (Area)'!AE98/('Données brutes POS (Area)'!AE$112)*25)))</f>
        <v>2.2187705569682059</v>
      </c>
      <c r="AG147" s="43">
        <f>IF($C147="SM 30:1;O2",('Données brutes POS (Area)'!AF147/('Données brutes POS (Area)'!AF$140)*50),IF($C147="TG (17:0/17:1/17:0)D5",('Données brutes POS (Area)'!AF98/('Données brutes POS (Area)'!AF$112)*25)))</f>
        <v>2.9621911314316787</v>
      </c>
      <c r="AH147" s="43">
        <f>IF($C147="SM 30:1;O2",('Données brutes POS (Area)'!AG147/('Données brutes POS (Area)'!AG$140)*50),IF($C147="TG (17:0/17:1/17:0)D5",('Données brutes POS (Area)'!AG98/('Données brutes POS (Area)'!AG$112)*25)))</f>
        <v>1.2502552462357981</v>
      </c>
      <c r="AI147" s="43">
        <f>IF($C147="SM 30:1;O2",('Données brutes POS (Area)'!AH147/('Données brutes POS (Area)'!AH$140)*50),IF($C147="TG (17:0/17:1/17:0)D5",('Données brutes POS (Area)'!AH98/('Données brutes POS (Area)'!AH$112)*25)))</f>
        <v>2.8742088124618044</v>
      </c>
      <c r="AJ147" s="43">
        <f>IF($C147="SM 30:1;O2",('Données brutes POS (Area)'!AI147/('Données brutes POS (Area)'!AI$140)*50),IF($C147="TG (17:0/17:1/17:0)D5",('Données brutes POS (Area)'!AI98/('Données brutes POS (Area)'!AI$112)*25)))</f>
        <v>4.2023467042163452</v>
      </c>
      <c r="AK147" s="43">
        <f>IF($C147="SM 30:1;O2",('Données brutes POS (Area)'!AJ147/('Données brutes POS (Area)'!AJ$140)*50),IF($C147="TG (17:0/17:1/17:0)D5",('Données brutes POS (Area)'!AJ98/('Données brutes POS (Area)'!AJ$112)*25)))</f>
        <v>3.0938384371802239</v>
      </c>
      <c r="AL147" s="43">
        <f>IF($C147="SM 30:1;O2",('Données brutes POS (Area)'!AK147/('Données brutes POS (Area)'!AK$140)*50),IF($C147="TG (17:0/17:1/17:0)D5",('Données brutes POS (Area)'!AK98/('Données brutes POS (Area)'!AK$112)*25)))</f>
        <v>1.3380496771456851</v>
      </c>
      <c r="AM147" s="43">
        <f>IF($C147="SM 30:1;O2",('Données brutes POS (Area)'!AL147/('Données brutes POS (Area)'!AL$140)*50),IF($C147="TG (17:0/17:1/17:0)D5",('Données brutes POS (Area)'!AL98/('Données brutes POS (Area)'!AL$112)*25)))</f>
        <v>2.4542177986867237</v>
      </c>
      <c r="AN147" s="43">
        <f>IF($C147="SM 30:1;O2",('Données brutes POS (Area)'!AM147/('Données brutes POS (Area)'!AM$140)*50),IF($C147="TG (17:0/17:1/17:0)D5",('Données brutes POS (Area)'!AM98/('Données brutes POS (Area)'!AM$112)*25)))</f>
        <v>2.3541224211472715</v>
      </c>
      <c r="AO147" s="43">
        <f>IF($C147="SM 30:1;O2",('Données brutes POS (Area)'!AN147/('Données brutes POS (Area)'!AN$140)*50),IF($C147="TG (17:0/17:1/17:0)D5",('Données brutes POS (Area)'!AN98/('Données brutes POS (Area)'!AN$112)*25)))</f>
        <v>2.1744686934295299</v>
      </c>
      <c r="AP147" s="43">
        <f>IF($C147="SM 30:1;O2",('Données brutes POS (Area)'!AO147/('Données brutes POS (Area)'!AO$140)*50),IF($C147="TG (17:0/17:1/17:0)D5",('Données brutes POS (Area)'!AO98/('Données brutes POS (Area)'!AO$112)*25)))</f>
        <v>3.8128145990701761</v>
      </c>
      <c r="AQ147" s="43">
        <f>IF($C147="SM 30:1;O2",('Données brutes POS (Area)'!AP147/('Données brutes POS (Area)'!AP$140)*50),IF($C147="TG (17:0/17:1/17:0)D5",('Données brutes POS (Area)'!AP98/('Données brutes POS (Area)'!AP$112)*25)))</f>
        <v>3.2762296213752857</v>
      </c>
      <c r="AR147" s="43">
        <f>IF($C147="SM 30:1;O2",('Données brutes POS (Area)'!AQ147/('Données brutes POS (Area)'!AQ$140)*50),IF($C147="TG (17:0/17:1/17:0)D5",('Données brutes POS (Area)'!AQ98/('Données brutes POS (Area)'!AQ$112)*25)))</f>
        <v>1.7861910593736832</v>
      </c>
      <c r="AS147" s="43">
        <f>IF($C147="SM 30:1;O2",('Données brutes POS (Area)'!AR147/('Données brutes POS (Area)'!AR$140)*50),IF($C147="TG (17:0/17:1/17:0)D5",('Données brutes POS (Area)'!AR98/('Données brutes POS (Area)'!AR$112)*25)))</f>
        <v>2.6949599655548471</v>
      </c>
      <c r="AT147" s="43">
        <f>IF($C147="SM 30:1;O2",('Données brutes POS (Area)'!AS147/('Données brutes POS (Area)'!AS$140)*50),IF($C147="TG (17:0/17:1/17:0)D5",('Données brutes POS (Area)'!AS98/('Données brutes POS (Area)'!AS$112)*25)))</f>
        <v>2.3087879692357069</v>
      </c>
      <c r="AU147" s="43">
        <f>IF($C147="SM 30:1;O2",('Données brutes POS (Area)'!AT147/('Données brutes POS (Area)'!AT$140)*50),IF($C147="TG (17:0/17:1/17:0)D5",('Données brutes POS (Area)'!AT98/('Données brutes POS (Area)'!AT$112)*25)))</f>
        <v>2.8809272083528024</v>
      </c>
      <c r="AV147" s="43">
        <f>IF($C147="SM 30:1;O2",('Données brutes POS (Area)'!AU147/('Données brutes POS (Area)'!AU$140)*50),IF($C147="TG (17:0/17:1/17:0)D5",('Données brutes POS (Area)'!AU98/('Données brutes POS (Area)'!AU$112)*25)))</f>
        <v>2.1332568989300036</v>
      </c>
      <c r="AW147" s="43">
        <f>IF($C147="SM 30:1;O2",('Données brutes POS (Area)'!AV147/('Données brutes POS (Area)'!AV$140)*50),IF($C147="TG (17:0/17:1/17:0)D5",('Données brutes POS (Area)'!AV98/('Données brutes POS (Area)'!AV$112)*25)))</f>
        <v>1.5809337479139547</v>
      </c>
      <c r="AX147" s="43">
        <f>IF($C147="SM 30:1;O2",('Données brutes POS (Area)'!AW147/('Données brutes POS (Area)'!AW$140)*50),IF($C147="TG (17:0/17:1/17:0)D5",('Données brutes POS (Area)'!AW98/('Données brutes POS (Area)'!AW$112)*25)))</f>
        <v>2.7571043117470015</v>
      </c>
      <c r="AY147" s="43">
        <f>IF($C147="SM 30:1;O2",('Données brutes POS (Area)'!AX147/('Données brutes POS (Area)'!AX$140)*50),IF($C147="TG (17:0/17:1/17:0)D5",('Données brutes POS (Area)'!AX98/('Données brutes POS (Area)'!AX$112)*25)))</f>
        <v>1.9114010477588823</v>
      </c>
      <c r="AZ147" s="43">
        <f>IF($C147="SM 30:1;O2",('Données brutes POS (Area)'!AY147/('Données brutes POS (Area)'!AY$140)*50),IF($C147="TG (17:0/17:1/17:0)D5",('Données brutes POS (Area)'!AY98/('Données brutes POS (Area)'!AY$112)*25)))</f>
        <v>3.1347636136499735</v>
      </c>
      <c r="BA147" s="43">
        <f>IF($C147="SM 30:1;O2",('Données brutes POS (Area)'!AZ147/('Données brutes POS (Area)'!AZ$140)*50),IF($C147="TG (17:0/17:1/17:0)D5",('Données brutes POS (Area)'!AZ98/('Données brutes POS (Area)'!AZ$112)*25)))</f>
        <v>1.957101006811756</v>
      </c>
      <c r="BB147" s="43">
        <f>IF($C147="SM 30:1;O2",('Données brutes POS (Area)'!BA147/('Données brutes POS (Area)'!BA$140)*50),IF($C147="TG (17:0/17:1/17:0)D5",('Données brutes POS (Area)'!BA98/('Données brutes POS (Area)'!BA$112)*25)))</f>
        <v>4.7424575268290479</v>
      </c>
      <c r="BC147" s="43">
        <f>IF($C147="SM 30:1;O2",('Données brutes POS (Area)'!BB147/('Données brutes POS (Area)'!BB$140)*50),IF($C147="TG (17:0/17:1/17:0)D5",('Données brutes POS (Area)'!BB98/('Données brutes POS (Area)'!BB$112)*25)))</f>
        <v>2.017371187074847</v>
      </c>
      <c r="BD147" s="43">
        <f>IF($C147="SM 30:1;O2",('Données brutes POS (Area)'!BC147/('Données brutes POS (Area)'!BC$140)*50),IF($C147="TG (17:0/17:1/17:0)D5",('Données brutes POS (Area)'!BC98/('Données brutes POS (Area)'!BC$112)*25)))</f>
        <v>1.7362235472441725</v>
      </c>
      <c r="BE147" s="43">
        <f>IF($C147="SM 30:1;O2",('Données brutes POS (Area)'!BD147/('Données brutes POS (Area)'!BD$140)*50),IF($C147="TG (17:0/17:1/17:0)D5",('Données brutes POS (Area)'!BD98/('Données brutes POS (Area)'!BD$112)*25)))</f>
        <v>1.8125469174337112</v>
      </c>
      <c r="BF147" s="43">
        <f>IF($C147="SM 30:1;O2",('Données brutes POS (Area)'!BE147/('Données brutes POS (Area)'!BE$140)*50),IF($C147="TG (17:0/17:1/17:0)D5",('Données brutes POS (Area)'!BE98/('Données brutes POS (Area)'!BE$112)*25)))</f>
        <v>1.8884492391384251</v>
      </c>
      <c r="BG147" s="43">
        <f>IF($C147="SM 30:1;O2",('Données brutes POS (Area)'!BF147/('Données brutes POS (Area)'!BF$140)*50),IF($C147="TG (17:0/17:1/17:0)D5",('Données brutes POS (Area)'!BF98/('Données brutes POS (Area)'!BF$112)*25)))</f>
        <v>1.8223676626354237</v>
      </c>
      <c r="BH147" s="43">
        <f>IF($C147="SM 30:1;O2",('Données brutes POS (Area)'!BG147/('Données brutes POS (Area)'!BG$140)*50),IF($C147="TG (17:0/17:1/17:0)D5",('Données brutes POS (Area)'!BG98/('Données brutes POS (Area)'!BG$112)*25)))</f>
        <v>1.8423396116142383</v>
      </c>
      <c r="BI147" s="43">
        <f>IF($C147="SM 30:1;O2",('Données brutes POS (Area)'!BH147/('Données brutes POS (Area)'!BH$140)*50),IF($C147="TG (17:0/17:1/17:0)D5",('Données brutes POS (Area)'!BH98/('Données brutes POS (Area)'!BH$112)*25)))</f>
        <v>1.9001442284836176</v>
      </c>
      <c r="BJ147" s="43">
        <f>IF($C147="SM 30:1;O2",('Données brutes POS (Area)'!BI147/('Données brutes POS (Area)'!BI$140)*50),IF($C147="TG (17:0/17:1/17:0)D5",('Données brutes POS (Area)'!BI98/('Données brutes POS (Area)'!BI$112)*25)))</f>
        <v>1.3344746994482539</v>
      </c>
      <c r="BK147" s="43">
        <f>IF($C147="SM 30:1;O2",('Données brutes POS (Area)'!BJ147/('Données brutes POS (Area)'!BJ$140)*50),IF($C147="TG (17:0/17:1/17:0)D5",('Données brutes POS (Area)'!BJ98/('Données brutes POS (Area)'!BJ$112)*25)))</f>
        <v>3.3726343915986097</v>
      </c>
      <c r="BL147" s="43">
        <f>IF($C147="SM 30:1;O2",('Données brutes POS (Area)'!BK147/('Données brutes POS (Area)'!BK$140)*50),IF($C147="TG (17:0/17:1/17:0)D5",('Données brutes POS (Area)'!BK98/('Données brutes POS (Area)'!BK$112)*25)))</f>
        <v>3.6532384490098289</v>
      </c>
      <c r="BM147" s="43">
        <f>IF($C147="SM 30:1;O2",('Données brutes POS (Area)'!BL147/('Données brutes POS (Area)'!BL$140)*50),IF($C147="TG (17:0/17:1/17:0)D5",('Données brutes POS (Area)'!BL98/('Données brutes POS (Area)'!BL$112)*25)))</f>
        <v>1.1558572263867108</v>
      </c>
      <c r="BN147" s="43">
        <f>IF($C147="SM 30:1;O2",('Données brutes POS (Area)'!BM147/('Données brutes POS (Area)'!BM$140)*50),IF($C147="TG (17:0/17:1/17:0)D5",('Données brutes POS (Area)'!BM98/('Données brutes POS (Area)'!BM$112)*25)))</f>
        <v>2.5074797180256909</v>
      </c>
      <c r="BO147" s="43">
        <f>IF($C147="SM 30:1;O2",('Données brutes POS (Area)'!BN147/('Données brutes POS (Area)'!BN$140)*50),IF($C147="TG (17:0/17:1/17:0)D5",('Données brutes POS (Area)'!BN98/('Données brutes POS (Area)'!BN$112)*25)))</f>
        <v>6.3448519680427378</v>
      </c>
      <c r="BP147" s="43">
        <f>IF($C147="SM 30:1;O2",('Données brutes POS (Area)'!BO147/('Données brutes POS (Area)'!BO$140)*50),IF($C147="TG (17:0/17:1/17:0)D5",('Données brutes POS (Area)'!BO98/('Données brutes POS (Area)'!BO$112)*25)))</f>
        <v>3.4561166770718446</v>
      </c>
      <c r="BQ147" s="43">
        <f>IF($C147="SM 30:1;O2",('Données brutes POS (Area)'!BP147/('Données brutes POS (Area)'!BP$140)*50),IF($C147="TG (17:0/17:1/17:0)D5",('Données brutes POS (Area)'!BP98/('Données brutes POS (Area)'!BP$112)*25)))</f>
        <v>2.6950015279638242</v>
      </c>
    </row>
    <row r="148" spans="1:69" x14ac:dyDescent="0.25">
      <c r="A148" s="11" t="s">
        <v>75</v>
      </c>
      <c r="B148" s="11" t="s">
        <v>230</v>
      </c>
      <c r="C148" s="12" t="s">
        <v>74</v>
      </c>
      <c r="D148" s="44">
        <f>IF($C148="SM 30:1;O2",('Données brutes POS (Area)'!C148/('Données brutes POS (Area)'!C$140)*50),IF($C148="TG (17:0/17:1/17:0)D5",('Données brutes POS (Area)'!C99/('Données brutes POS (Area)'!C$112)*25)))</f>
        <v>2.0719723708929467</v>
      </c>
      <c r="E148" s="44">
        <f>IF($C148="SM 30:1;O2",('Données brutes POS (Area)'!D148/('Données brutes POS (Area)'!D$140)*50),IF($C148="TG (17:0/17:1/17:0)D5",('Données brutes POS (Area)'!D99/('Données brutes POS (Area)'!D$112)*25)))</f>
        <v>2.969867206334118</v>
      </c>
      <c r="F148" s="44">
        <f>IF($C148="SM 30:1;O2",('Données brutes POS (Area)'!E148/('Données brutes POS (Area)'!E$140)*50),IF($C148="TG (17:0/17:1/17:0)D5",('Données brutes POS (Area)'!E99/('Données brutes POS (Area)'!E$112)*25)))</f>
        <v>1.8084362595336756</v>
      </c>
      <c r="G148" s="44">
        <f>IF($C148="SM 30:1;O2",('Données brutes POS (Area)'!F148/('Données brutes POS (Area)'!F$140)*50),IF($C148="TG (17:0/17:1/17:0)D5",('Données brutes POS (Area)'!F99/('Données brutes POS (Area)'!F$112)*25)))</f>
        <v>2.608012900821755</v>
      </c>
      <c r="H148" s="44">
        <f>IF($C148="SM 30:1;O2",('Données brutes POS (Area)'!G148/('Données brutes POS (Area)'!G$140)*50),IF($C148="TG (17:0/17:1/17:0)D5",('Données brutes POS (Area)'!G99/('Données brutes POS (Area)'!G$112)*25)))</f>
        <v>1.4164404756491258</v>
      </c>
      <c r="I148" s="44">
        <f>IF($C148="SM 30:1;O2",('Données brutes POS (Area)'!H148/('Données brutes POS (Area)'!H$140)*50),IF($C148="TG (17:0/17:1/17:0)D5",('Données brutes POS (Area)'!H99/('Données brutes POS (Area)'!H$112)*25)))</f>
        <v>2.661089047363761</v>
      </c>
      <c r="J148" s="44">
        <f>IF($C148="SM 30:1;O2",('Données brutes POS (Area)'!I148/('Données brutes POS (Area)'!I$140)*50),IF($C148="TG (17:0/17:1/17:0)D5",('Données brutes POS (Area)'!I99/('Données brutes POS (Area)'!I$112)*25)))</f>
        <v>1.4774515581203103</v>
      </c>
      <c r="K148" s="44">
        <f>IF($C148="SM 30:1;O2",('Données brutes POS (Area)'!J148/('Données brutes POS (Area)'!J$140)*50),IF($C148="TG (17:0/17:1/17:0)D5",('Données brutes POS (Area)'!J99/('Données brutes POS (Area)'!J$112)*25)))</f>
        <v>1.7903337901059917</v>
      </c>
      <c r="L148" s="44">
        <f>IF($C148="SM 30:1;O2",('Données brutes POS (Area)'!K148/('Données brutes POS (Area)'!K$140)*50),IF($C148="TG (17:0/17:1/17:0)D5",('Données brutes POS (Area)'!K99/('Données brutes POS (Area)'!K$112)*25)))</f>
        <v>1.9259081652019807</v>
      </c>
      <c r="M148" s="44">
        <f>IF($C148="SM 30:1;O2",('Données brutes POS (Area)'!L148/('Données brutes POS (Area)'!L$140)*50),IF($C148="TG (17:0/17:1/17:0)D5",('Données brutes POS (Area)'!L99/('Données brutes POS (Area)'!L$112)*25)))</f>
        <v>1.3531408236594338</v>
      </c>
      <c r="N148" s="44">
        <f>IF($C148="SM 30:1;O2",('Données brutes POS (Area)'!M148/('Données brutes POS (Area)'!M$140)*50),IF($C148="TG (17:0/17:1/17:0)D5",('Données brutes POS (Area)'!M99/('Données brutes POS (Area)'!M$112)*25)))</f>
        <v>1.2245651509012596</v>
      </c>
      <c r="O148" s="44">
        <f>IF($C148="SM 30:1;O2",('Données brutes POS (Area)'!N148/('Données brutes POS (Area)'!N$140)*50),IF($C148="TG (17:0/17:1/17:0)D5",('Données brutes POS (Area)'!N99/('Données brutes POS (Area)'!N$112)*25)))</f>
        <v>1.6391022810146296</v>
      </c>
      <c r="P148" s="44">
        <f>IF($C148="SM 30:1;O2",('Données brutes POS (Area)'!O148/('Données brutes POS (Area)'!O$140)*50),IF($C148="TG (17:0/17:1/17:0)D5",('Données brutes POS (Area)'!O99/('Données brutes POS (Area)'!O$112)*25)))</f>
        <v>1.8604454649431008</v>
      </c>
      <c r="Q148" s="44">
        <f>IF($C148="SM 30:1;O2",('Données brutes POS (Area)'!P148/('Données brutes POS (Area)'!P$140)*50),IF($C148="TG (17:0/17:1/17:0)D5",('Données brutes POS (Area)'!P99/('Données brutes POS (Area)'!P$112)*25)))</f>
        <v>1.502939193885668</v>
      </c>
      <c r="R148" s="44">
        <f>IF($C148="SM 30:1;O2",('Données brutes POS (Area)'!Q148/('Données brutes POS (Area)'!Q$140)*50),IF($C148="TG (17:0/17:1/17:0)D5",('Données brutes POS (Area)'!Q99/('Données brutes POS (Area)'!Q$112)*25)))</f>
        <v>2.0702512019314225</v>
      </c>
      <c r="S148" s="44">
        <f>IF($C148="SM 30:1;O2",('Données brutes POS (Area)'!R148/('Données brutes POS (Area)'!R$140)*50),IF($C148="TG (17:0/17:1/17:0)D5",('Données brutes POS (Area)'!R99/('Données brutes POS (Area)'!R$112)*25)))</f>
        <v>2.3669244748365781</v>
      </c>
      <c r="T148" s="44">
        <f>IF($C148="SM 30:1;O2",('Données brutes POS (Area)'!S148/('Données brutes POS (Area)'!S$140)*50),IF($C148="TG (17:0/17:1/17:0)D5",('Données brutes POS (Area)'!S99/('Données brutes POS (Area)'!S$112)*25)))</f>
        <v>1.7414648300322262</v>
      </c>
      <c r="U148" s="44">
        <f>IF($C148="SM 30:1;O2",('Données brutes POS (Area)'!T148/('Données brutes POS (Area)'!T$140)*50),IF($C148="TG (17:0/17:1/17:0)D5",('Données brutes POS (Area)'!T99/('Données brutes POS (Area)'!T$112)*25)))</f>
        <v>2.1309932235654099</v>
      </c>
      <c r="V148" s="44">
        <f>IF($C148="SM 30:1;O2",('Données brutes POS (Area)'!U148/('Données brutes POS (Area)'!U$140)*50),IF($C148="TG (17:0/17:1/17:0)D5",('Données brutes POS (Area)'!U99/('Données brutes POS (Area)'!U$112)*25)))</f>
        <v>0.20578402222972778</v>
      </c>
      <c r="W148" s="44">
        <f>IF($C148="SM 30:1;O2",('Données brutes POS (Area)'!V148/('Données brutes POS (Area)'!V$140)*50),IF($C148="TG (17:0/17:1/17:0)D5",('Données brutes POS (Area)'!V99/('Données brutes POS (Area)'!V$112)*25)))</f>
        <v>2.3477123784528198</v>
      </c>
      <c r="X148" s="44">
        <f>IF($C148="SM 30:1;O2",('Données brutes POS (Area)'!W148/('Données brutes POS (Area)'!W$140)*50),IF($C148="TG (17:0/17:1/17:0)D5",('Données brutes POS (Area)'!W99/('Données brutes POS (Area)'!W$112)*25)))</f>
        <v>1.71925733339846</v>
      </c>
      <c r="Y148" s="44">
        <f>IF($C148="SM 30:1;O2",('Données brutes POS (Area)'!X148/('Données brutes POS (Area)'!X$140)*50),IF($C148="TG (17:0/17:1/17:0)D5",('Données brutes POS (Area)'!X99/('Données brutes POS (Area)'!X$112)*25)))</f>
        <v>1.9276750252651729</v>
      </c>
      <c r="Z148" s="44">
        <f>IF($C148="SM 30:1;O2",('Données brutes POS (Area)'!Y148/('Données brutes POS (Area)'!Y$140)*50),IF($C148="TG (17:0/17:1/17:0)D5",('Données brutes POS (Area)'!Y99/('Données brutes POS (Area)'!Y$112)*25)))</f>
        <v>1.7568310679446264</v>
      </c>
      <c r="AA148" s="44">
        <f>IF($C148="SM 30:1;O2",('Données brutes POS (Area)'!Z148/('Données brutes POS (Area)'!Z$140)*50),IF($C148="TG (17:0/17:1/17:0)D5",('Données brutes POS (Area)'!Z99/('Données brutes POS (Area)'!Z$112)*25)))</f>
        <v>1.611660454572065</v>
      </c>
      <c r="AB148" s="44">
        <f>IF($C148="SM 30:1;O2",('Données brutes POS (Area)'!AA148/('Données brutes POS (Area)'!AA$140)*50),IF($C148="TG (17:0/17:1/17:0)D5",('Données brutes POS (Area)'!AA99/('Données brutes POS (Area)'!AA$112)*25)))</f>
        <v>2.3350372608240964</v>
      </c>
      <c r="AC148" s="44">
        <f>IF($C148="SM 30:1;O2",('Données brutes POS (Area)'!AB148/('Données brutes POS (Area)'!AB$140)*50),IF($C148="TG (17:0/17:1/17:0)D5",('Données brutes POS (Area)'!AB99/('Données brutes POS (Area)'!AB$112)*25)))</f>
        <v>2.723288717677768</v>
      </c>
      <c r="AD148" s="44">
        <f>IF($C148="SM 30:1;O2",('Données brutes POS (Area)'!AC148/('Données brutes POS (Area)'!AC$140)*50),IF($C148="TG (17:0/17:1/17:0)D5",('Données brutes POS (Area)'!AC99/('Données brutes POS (Area)'!AC$112)*25)))</f>
        <v>2.3071348589183716</v>
      </c>
      <c r="AE148" s="44">
        <f>IF($C148="SM 30:1;O2",('Données brutes POS (Area)'!AD148/('Données brutes POS (Area)'!AD$140)*50),IF($C148="TG (17:0/17:1/17:0)D5",('Données brutes POS (Area)'!AD99/('Données brutes POS (Area)'!AD$112)*25)))</f>
        <v>1.347185199201451</v>
      </c>
      <c r="AF148" s="44">
        <f>IF($C148="SM 30:1;O2",('Données brutes POS (Area)'!AE148/('Données brutes POS (Area)'!AE$140)*50),IF($C148="TG (17:0/17:1/17:0)D5",('Données brutes POS (Area)'!AE99/('Données brutes POS (Area)'!AE$112)*25)))</f>
        <v>2.1266485481520681</v>
      </c>
      <c r="AG148" s="44">
        <f>IF($C148="SM 30:1;O2",('Données brutes POS (Area)'!AF148/('Données brutes POS (Area)'!AF$140)*50),IF($C148="TG (17:0/17:1/17:0)D5",('Données brutes POS (Area)'!AF99/('Données brutes POS (Area)'!AF$112)*25)))</f>
        <v>2.5505547819363357</v>
      </c>
      <c r="AH148" s="44">
        <f>IF($C148="SM 30:1;O2",('Données brutes POS (Area)'!AG148/('Données brutes POS (Area)'!AG$140)*50),IF($C148="TG (17:0/17:1/17:0)D5",('Données brutes POS (Area)'!AG99/('Données brutes POS (Area)'!AG$112)*25)))</f>
        <v>1.1138409239853857</v>
      </c>
      <c r="AI148" s="44">
        <f>IF($C148="SM 30:1;O2",('Données brutes POS (Area)'!AH148/('Données brutes POS (Area)'!AH$140)*50),IF($C148="TG (17:0/17:1/17:0)D5",('Données brutes POS (Area)'!AH99/('Données brutes POS (Area)'!AH$112)*25)))</f>
        <v>2.6148232712249593</v>
      </c>
      <c r="AJ148" s="44">
        <f>IF($C148="SM 30:1;O2",('Données brutes POS (Area)'!AI148/('Données brutes POS (Area)'!AI$140)*50),IF($C148="TG (17:0/17:1/17:0)D5",('Données brutes POS (Area)'!AI99/('Données brutes POS (Area)'!AI$112)*25)))</f>
        <v>2.3172113491200848</v>
      </c>
      <c r="AK148" s="44">
        <f>IF($C148="SM 30:1;O2",('Données brutes POS (Area)'!AJ148/('Données brutes POS (Area)'!AJ$140)*50),IF($C148="TG (17:0/17:1/17:0)D5",('Données brutes POS (Area)'!AJ99/('Données brutes POS (Area)'!AJ$112)*25)))</f>
        <v>2.5315275901002114</v>
      </c>
      <c r="AL148" s="44">
        <f>IF($C148="SM 30:1;O2",('Données brutes POS (Area)'!AK148/('Données brutes POS (Area)'!AK$140)*50),IF($C148="TG (17:0/17:1/17:0)D5",('Données brutes POS (Area)'!AK99/('Données brutes POS (Area)'!AK$112)*25)))</f>
        <v>1.1771651603689104</v>
      </c>
      <c r="AM148" s="44">
        <f>IF($C148="SM 30:1;O2",('Données brutes POS (Area)'!AL148/('Données brutes POS (Area)'!AL$140)*50),IF($C148="TG (17:0/17:1/17:0)D5",('Données brutes POS (Area)'!AL99/('Données brutes POS (Area)'!AL$112)*25)))</f>
        <v>2.4797913797186033</v>
      </c>
      <c r="AN148" s="44">
        <f>IF($C148="SM 30:1;O2",('Données brutes POS (Area)'!AM148/('Données brutes POS (Area)'!AM$140)*50),IF($C148="TG (17:0/17:1/17:0)D5",('Données brutes POS (Area)'!AM99/('Données brutes POS (Area)'!AM$112)*25)))</f>
        <v>0.8451850396604057</v>
      </c>
      <c r="AO148" s="44">
        <f>IF($C148="SM 30:1;O2",('Données brutes POS (Area)'!AN148/('Données brutes POS (Area)'!AN$140)*50),IF($C148="TG (17:0/17:1/17:0)D5",('Données brutes POS (Area)'!AN99/('Données brutes POS (Area)'!AN$112)*25)))</f>
        <v>1.6620199273021976</v>
      </c>
      <c r="AP148" s="44">
        <f>IF($C148="SM 30:1;O2",('Données brutes POS (Area)'!AO148/('Données brutes POS (Area)'!AO$140)*50),IF($C148="TG (17:0/17:1/17:0)D5",('Données brutes POS (Area)'!AO99/('Données brutes POS (Area)'!AO$112)*25)))</f>
        <v>3.0195027977151625</v>
      </c>
      <c r="AQ148" s="44">
        <f>IF($C148="SM 30:1;O2",('Données brutes POS (Area)'!AP148/('Données brutes POS (Area)'!AP$140)*50),IF($C148="TG (17:0/17:1/17:0)D5",('Données brutes POS (Area)'!AP99/('Données brutes POS (Area)'!AP$112)*25)))</f>
        <v>3.1622465659508077</v>
      </c>
      <c r="AR148" s="44">
        <f>IF($C148="SM 30:1;O2",('Données brutes POS (Area)'!AQ148/('Données brutes POS (Area)'!AQ$140)*50),IF($C148="TG (17:0/17:1/17:0)D5",('Données brutes POS (Area)'!AQ99/('Données brutes POS (Area)'!AQ$112)*25)))</f>
        <v>2.0116804185799966</v>
      </c>
      <c r="AS148" s="44">
        <f>IF($C148="SM 30:1;O2",('Données brutes POS (Area)'!AR148/('Données brutes POS (Area)'!AR$140)*50),IF($C148="TG (17:0/17:1/17:0)D5",('Données brutes POS (Area)'!AR99/('Données brutes POS (Area)'!AR$112)*25)))</f>
        <v>2.9741082047152463</v>
      </c>
      <c r="AT148" s="44">
        <f>IF($C148="SM 30:1;O2",('Données brutes POS (Area)'!AS148/('Données brutes POS (Area)'!AS$140)*50),IF($C148="TG (17:0/17:1/17:0)D5",('Données brutes POS (Area)'!AS99/('Données brutes POS (Area)'!AS$112)*25)))</f>
        <v>2.8437904341878708</v>
      </c>
      <c r="AU148" s="44">
        <f>IF($C148="SM 30:1;O2",('Données brutes POS (Area)'!AT148/('Données brutes POS (Area)'!AT$140)*50),IF($C148="TG (17:0/17:1/17:0)D5",('Données brutes POS (Area)'!AT99/('Données brutes POS (Area)'!AT$112)*25)))</f>
        <v>3.2508644071008264</v>
      </c>
      <c r="AV148" s="44">
        <f>IF($C148="SM 30:1;O2",('Données brutes POS (Area)'!AU148/('Données brutes POS (Area)'!AU$140)*50),IF($C148="TG (17:0/17:1/17:0)D5",('Données brutes POS (Area)'!AU99/('Données brutes POS (Area)'!AU$112)*25)))</f>
        <v>1.6601341526145941</v>
      </c>
      <c r="AW148" s="44">
        <f>IF($C148="SM 30:1;O2",('Données brutes POS (Area)'!AV148/('Données brutes POS (Area)'!AV$140)*50),IF($C148="TG (17:0/17:1/17:0)D5",('Données brutes POS (Area)'!AV99/('Données brutes POS (Area)'!AV$112)*25)))</f>
        <v>1.3185701205375111</v>
      </c>
      <c r="AX148" s="44">
        <f>IF($C148="SM 30:1;O2",('Données brutes POS (Area)'!AW148/('Données brutes POS (Area)'!AW$140)*50),IF($C148="TG (17:0/17:1/17:0)D5",('Données brutes POS (Area)'!AW99/('Données brutes POS (Area)'!AW$112)*25)))</f>
        <v>2.4671740259761323</v>
      </c>
      <c r="AY148" s="44">
        <f>IF($C148="SM 30:1;O2",('Données brutes POS (Area)'!AX148/('Données brutes POS (Area)'!AX$140)*50),IF($C148="TG (17:0/17:1/17:0)D5",('Données brutes POS (Area)'!AX99/('Données brutes POS (Area)'!AX$112)*25)))</f>
        <v>1.5971380542512761</v>
      </c>
      <c r="AZ148" s="44">
        <f>IF($C148="SM 30:1;O2",('Données brutes POS (Area)'!AY148/('Données brutes POS (Area)'!AY$140)*50),IF($C148="TG (17:0/17:1/17:0)D5",('Données brutes POS (Area)'!AY99/('Données brutes POS (Area)'!AY$112)*25)))</f>
        <v>3.196562972448687</v>
      </c>
      <c r="BA148" s="44">
        <f>IF($C148="SM 30:1;O2",('Données brutes POS (Area)'!AZ148/('Données brutes POS (Area)'!AZ$140)*50),IF($C148="TG (17:0/17:1/17:0)D5",('Données brutes POS (Area)'!AZ99/('Données brutes POS (Area)'!AZ$112)*25)))</f>
        <v>2.1277687650100163</v>
      </c>
      <c r="BB148" s="44">
        <f>IF($C148="SM 30:1;O2",('Données brutes POS (Area)'!BA148/('Données brutes POS (Area)'!BA$140)*50),IF($C148="TG (17:0/17:1/17:0)D5",('Données brutes POS (Area)'!BA99/('Données brutes POS (Area)'!BA$112)*25)))</f>
        <v>3.0002208263212888</v>
      </c>
      <c r="BC148" s="44">
        <f>IF($C148="SM 30:1;O2",('Données brutes POS (Area)'!BB148/('Données brutes POS (Area)'!BB$140)*50),IF($C148="TG (17:0/17:1/17:0)D5",('Données brutes POS (Area)'!BB99/('Données brutes POS (Area)'!BB$112)*25)))</f>
        <v>1.8776952635703794</v>
      </c>
      <c r="BD148" s="44">
        <f>IF($C148="SM 30:1;O2",('Données brutes POS (Area)'!BC148/('Données brutes POS (Area)'!BC$140)*50),IF($C148="TG (17:0/17:1/17:0)D5",('Données brutes POS (Area)'!BC99/('Données brutes POS (Area)'!BC$112)*25)))</f>
        <v>1.5473725006468522</v>
      </c>
      <c r="BE148" s="44">
        <f>IF($C148="SM 30:1;O2",('Données brutes POS (Area)'!BD148/('Données brutes POS (Area)'!BD$140)*50),IF($C148="TG (17:0/17:1/17:0)D5",('Données brutes POS (Area)'!BD99/('Données brutes POS (Area)'!BD$112)*25)))</f>
        <v>1.8076083992858896</v>
      </c>
      <c r="BF148" s="44">
        <f>IF($C148="SM 30:1;O2",('Données brutes POS (Area)'!BE148/('Données brutes POS (Area)'!BE$140)*50),IF($C148="TG (17:0/17:1/17:0)D5",('Données brutes POS (Area)'!BE99/('Données brutes POS (Area)'!BE$112)*25)))</f>
        <v>1.7674775325295891</v>
      </c>
      <c r="BG148" s="44">
        <f>IF($C148="SM 30:1;O2",('Données brutes POS (Area)'!BF148/('Données brutes POS (Area)'!BF$140)*50),IF($C148="TG (17:0/17:1/17:0)D5",('Données brutes POS (Area)'!BF99/('Données brutes POS (Area)'!BF$112)*25)))</f>
        <v>1.7483541989511495</v>
      </c>
      <c r="BH148" s="44">
        <f>IF($C148="SM 30:1;O2",('Données brutes POS (Area)'!BG148/('Données brutes POS (Area)'!BG$140)*50),IF($C148="TG (17:0/17:1/17:0)D5",('Données brutes POS (Area)'!BG99/('Données brutes POS (Area)'!BG$112)*25)))</f>
        <v>1.4165788866105766</v>
      </c>
      <c r="BI148" s="44">
        <f>IF($C148="SM 30:1;O2",('Données brutes POS (Area)'!BH148/('Données brutes POS (Area)'!BH$140)*50),IF($C148="TG (17:0/17:1/17:0)D5",('Données brutes POS (Area)'!BH99/('Données brutes POS (Area)'!BH$112)*25)))</f>
        <v>2.3176934827935538</v>
      </c>
      <c r="BJ148" s="44">
        <f>IF($C148="SM 30:1;O2",('Données brutes POS (Area)'!BI148/('Données brutes POS (Area)'!BI$140)*50),IF($C148="TG (17:0/17:1/17:0)D5",('Données brutes POS (Area)'!BI99/('Données brutes POS (Area)'!BI$112)*25)))</f>
        <v>1.603824589218088</v>
      </c>
      <c r="BK148" s="44">
        <f>IF($C148="SM 30:1;O2",('Données brutes POS (Area)'!BJ148/('Données brutes POS (Area)'!BJ$140)*50),IF($C148="TG (17:0/17:1/17:0)D5",('Données brutes POS (Area)'!BJ99/('Données brutes POS (Area)'!BJ$112)*25)))</f>
        <v>2.3444603532683304</v>
      </c>
      <c r="BL148" s="44">
        <f>IF($C148="SM 30:1;O2",('Données brutes POS (Area)'!BK148/('Données brutes POS (Area)'!BK$140)*50),IF($C148="TG (17:0/17:1/17:0)D5",('Données brutes POS (Area)'!BK99/('Données brutes POS (Area)'!BK$112)*25)))</f>
        <v>2.5320328768271581</v>
      </c>
      <c r="BM148" s="44">
        <f>IF($C148="SM 30:1;O2",('Données brutes POS (Area)'!BL148/('Données brutes POS (Area)'!BL$140)*50),IF($C148="TG (17:0/17:1/17:0)D5",('Données brutes POS (Area)'!BL99/('Données brutes POS (Area)'!BL$112)*25)))</f>
        <v>1.5023108994418517</v>
      </c>
      <c r="BN148" s="44">
        <f>IF($C148="SM 30:1;O2",('Données brutes POS (Area)'!BM148/('Données brutes POS (Area)'!BM$140)*50),IF($C148="TG (17:0/17:1/17:0)D5",('Données brutes POS (Area)'!BM99/('Données brutes POS (Area)'!BM$112)*25)))</f>
        <v>2.7659822192432326</v>
      </c>
      <c r="BO148" s="44">
        <f>IF($C148="SM 30:1;O2",('Données brutes POS (Area)'!BN148/('Données brutes POS (Area)'!BN$140)*50),IF($C148="TG (17:0/17:1/17:0)D5",('Données brutes POS (Area)'!BN99/('Données brutes POS (Area)'!BN$112)*25)))</f>
        <v>4.6434444243908306</v>
      </c>
      <c r="BP148" s="44">
        <f>IF($C148="SM 30:1;O2",('Données brutes POS (Area)'!BO148/('Données brutes POS (Area)'!BO$140)*50),IF($C148="TG (17:0/17:1/17:0)D5",('Données brutes POS (Area)'!BO99/('Données brutes POS (Area)'!BO$112)*25)))</f>
        <v>2.8911373589107039</v>
      </c>
      <c r="BQ148" s="44">
        <f>IF($C148="SM 30:1;O2",('Données brutes POS (Area)'!BP148/('Données brutes POS (Area)'!BP$140)*50),IF($C148="TG (17:0/17:1/17:0)D5",('Données brutes POS (Area)'!BP99/('Données brutes POS (Area)'!BP$112)*25)))</f>
        <v>2.4823733975843449</v>
      </c>
    </row>
    <row r="149" spans="1:69" x14ac:dyDescent="0.25">
      <c r="A149" s="9" t="s">
        <v>75</v>
      </c>
      <c r="B149" s="9" t="s">
        <v>231</v>
      </c>
      <c r="C149" s="10" t="s">
        <v>74</v>
      </c>
      <c r="D149" s="43">
        <f>IF($C149="SM 30:1;O2",('Données brutes POS (Area)'!C149/('Données brutes POS (Area)'!C$140)*50),IF($C149="TG (17:0/17:1/17:0)D5",('Données brutes POS (Area)'!C100/('Données brutes POS (Area)'!C$112)*25)))</f>
        <v>30.801094472672535</v>
      </c>
      <c r="E149" s="43">
        <f>IF($C149="SM 30:1;O2",('Données brutes POS (Area)'!D149/('Données brutes POS (Area)'!D$140)*50),IF($C149="TG (17:0/17:1/17:0)D5",('Données brutes POS (Area)'!D100/('Données brutes POS (Area)'!D$112)*25)))</f>
        <v>32.890922981612626</v>
      </c>
      <c r="F149" s="43">
        <f>IF($C149="SM 30:1;O2",('Données brutes POS (Area)'!E149/('Données brutes POS (Area)'!E$140)*50),IF($C149="TG (17:0/17:1/17:0)D5",('Données brutes POS (Area)'!E100/('Données brutes POS (Area)'!E$112)*25)))</f>
        <v>34.336791097306985</v>
      </c>
      <c r="G149" s="43">
        <f>IF($C149="SM 30:1;O2",('Données brutes POS (Area)'!F149/('Données brutes POS (Area)'!F$140)*50),IF($C149="TG (17:0/17:1/17:0)D5",('Données brutes POS (Area)'!F100/('Données brutes POS (Area)'!F$112)*25)))</f>
        <v>33.557066977497449</v>
      </c>
      <c r="H149" s="43">
        <f>IF($C149="SM 30:1;O2",('Données brutes POS (Area)'!G149/('Données brutes POS (Area)'!G$140)*50),IF($C149="TG (17:0/17:1/17:0)D5",('Données brutes POS (Area)'!G100/('Données brutes POS (Area)'!G$112)*25)))</f>
        <v>42.137304240573833</v>
      </c>
      <c r="I149" s="43">
        <f>IF($C149="SM 30:1;O2",('Données brutes POS (Area)'!H149/('Données brutes POS (Area)'!H$140)*50),IF($C149="TG (17:0/17:1/17:0)D5",('Données brutes POS (Area)'!H100/('Données brutes POS (Area)'!H$112)*25)))</f>
        <v>34.723633536835955</v>
      </c>
      <c r="J149" s="43">
        <f>IF($C149="SM 30:1;O2",('Données brutes POS (Area)'!I149/('Données brutes POS (Area)'!I$140)*50),IF($C149="TG (17:0/17:1/17:0)D5",('Données brutes POS (Area)'!I100/('Données brutes POS (Area)'!I$112)*25)))</f>
        <v>19.703816519597503</v>
      </c>
      <c r="K149" s="43">
        <f>IF($C149="SM 30:1;O2",('Données brutes POS (Area)'!J149/('Données brutes POS (Area)'!J$140)*50),IF($C149="TG (17:0/17:1/17:0)D5",('Données brutes POS (Area)'!J100/('Données brutes POS (Area)'!J$112)*25)))</f>
        <v>35.833785685757867</v>
      </c>
      <c r="L149" s="43">
        <f>IF($C149="SM 30:1;O2",('Données brutes POS (Area)'!K149/('Données brutes POS (Area)'!K$140)*50),IF($C149="TG (17:0/17:1/17:0)D5",('Données brutes POS (Area)'!K100/('Données brutes POS (Area)'!K$112)*25)))</f>
        <v>24.105436448271881</v>
      </c>
      <c r="M149" s="43">
        <f>IF($C149="SM 30:1;O2",('Données brutes POS (Area)'!L149/('Données brutes POS (Area)'!L$140)*50),IF($C149="TG (17:0/17:1/17:0)D5",('Données brutes POS (Area)'!L100/('Données brutes POS (Area)'!L$112)*25)))</f>
        <v>15.363545858312634</v>
      </c>
      <c r="N149" s="43">
        <f>IF($C149="SM 30:1;O2",('Données brutes POS (Area)'!M149/('Données brutes POS (Area)'!M$140)*50),IF($C149="TG (17:0/17:1/17:0)D5",('Données brutes POS (Area)'!M100/('Données brutes POS (Area)'!M$112)*25)))</f>
        <v>13.207727947562372</v>
      </c>
      <c r="O149" s="43">
        <f>IF($C149="SM 30:1;O2",('Données brutes POS (Area)'!N149/('Données brutes POS (Area)'!N$140)*50),IF($C149="TG (17:0/17:1/17:0)D5",('Données brutes POS (Area)'!N100/('Données brutes POS (Area)'!N$112)*25)))</f>
        <v>23.260529530862257</v>
      </c>
      <c r="P149" s="43">
        <f>IF($C149="SM 30:1;O2",('Données brutes POS (Area)'!O149/('Données brutes POS (Area)'!O$140)*50),IF($C149="TG (17:0/17:1/17:0)D5",('Données brutes POS (Area)'!O100/('Données brutes POS (Area)'!O$112)*25)))</f>
        <v>30.477891760940917</v>
      </c>
      <c r="Q149" s="43">
        <f>IF($C149="SM 30:1;O2",('Données brutes POS (Area)'!P149/('Données brutes POS (Area)'!P$140)*50),IF($C149="TG (17:0/17:1/17:0)D5",('Données brutes POS (Area)'!P100/('Données brutes POS (Area)'!P$112)*25)))</f>
        <v>19.10568410233742</v>
      </c>
      <c r="R149" s="43">
        <f>IF($C149="SM 30:1;O2",('Données brutes POS (Area)'!Q149/('Données brutes POS (Area)'!Q$140)*50),IF($C149="TG (17:0/17:1/17:0)D5",('Données brutes POS (Area)'!Q100/('Données brutes POS (Area)'!Q$112)*25)))</f>
        <v>28.530643208670099</v>
      </c>
      <c r="S149" s="43">
        <f>IF($C149="SM 30:1;O2",('Données brutes POS (Area)'!R149/('Données brutes POS (Area)'!R$140)*50),IF($C149="TG (17:0/17:1/17:0)D5",('Données brutes POS (Area)'!R100/('Données brutes POS (Area)'!R$112)*25)))</f>
        <v>26.201343479269674</v>
      </c>
      <c r="T149" s="43">
        <f>IF($C149="SM 30:1;O2",('Données brutes POS (Area)'!S149/('Données brutes POS (Area)'!S$140)*50),IF($C149="TG (17:0/17:1/17:0)D5",('Données brutes POS (Area)'!S100/('Données brutes POS (Area)'!S$112)*25)))</f>
        <v>25.332899863682794</v>
      </c>
      <c r="U149" s="43">
        <f>IF($C149="SM 30:1;O2",('Données brutes POS (Area)'!T149/('Données brutes POS (Area)'!T$140)*50),IF($C149="TG (17:0/17:1/17:0)D5",('Données brutes POS (Area)'!T100/('Données brutes POS (Area)'!T$112)*25)))</f>
        <v>23.565533521381184</v>
      </c>
      <c r="V149" s="43">
        <f>IF($C149="SM 30:1;O2",('Données brutes POS (Area)'!U149/('Données brutes POS (Area)'!U$140)*50),IF($C149="TG (17:0/17:1/17:0)D5",('Données brutes POS (Area)'!U100/('Données brutes POS (Area)'!U$112)*25)))</f>
        <v>19.142715111550224</v>
      </c>
      <c r="W149" s="43">
        <f>IF($C149="SM 30:1;O2",('Données brutes POS (Area)'!V149/('Données brutes POS (Area)'!V$140)*50),IF($C149="TG (17:0/17:1/17:0)D5",('Données brutes POS (Area)'!V100/('Données brutes POS (Area)'!V$112)*25)))</f>
        <v>31.590992196691936</v>
      </c>
      <c r="X149" s="43">
        <f>IF($C149="SM 30:1;O2",('Données brutes POS (Area)'!W149/('Données brutes POS (Area)'!W$140)*50),IF($C149="TG (17:0/17:1/17:0)D5",('Données brutes POS (Area)'!W100/('Données brutes POS (Area)'!W$112)*25)))</f>
        <v>24.128421431589789</v>
      </c>
      <c r="Y149" s="43">
        <f>IF($C149="SM 30:1;O2",('Données brutes POS (Area)'!X149/('Données brutes POS (Area)'!X$140)*50),IF($C149="TG (17:0/17:1/17:0)D5",('Données brutes POS (Area)'!X100/('Données brutes POS (Area)'!X$112)*25)))</f>
        <v>21.410418088017639</v>
      </c>
      <c r="Z149" s="43">
        <f>IF($C149="SM 30:1;O2",('Données brutes POS (Area)'!Y149/('Données brutes POS (Area)'!Y$140)*50),IF($C149="TG (17:0/17:1/17:0)D5",('Données brutes POS (Area)'!Y100/('Données brutes POS (Area)'!Y$112)*25)))</f>
        <v>22.169605478947496</v>
      </c>
      <c r="AA149" s="43">
        <f>IF($C149="SM 30:1;O2",('Données brutes POS (Area)'!Z149/('Données brutes POS (Area)'!Z$140)*50),IF($C149="TG (17:0/17:1/17:0)D5",('Données brutes POS (Area)'!Z100/('Données brutes POS (Area)'!Z$112)*25)))</f>
        <v>18.523763665174815</v>
      </c>
      <c r="AB149" s="43">
        <f>IF($C149="SM 30:1;O2",('Données brutes POS (Area)'!AA149/('Données brutes POS (Area)'!AA$140)*50),IF($C149="TG (17:0/17:1/17:0)D5",('Données brutes POS (Area)'!AA100/('Données brutes POS (Area)'!AA$112)*25)))</f>
        <v>33.018567842052569</v>
      </c>
      <c r="AC149" s="43">
        <f>IF($C149="SM 30:1;O2",('Données brutes POS (Area)'!AB149/('Données brutes POS (Area)'!AB$140)*50),IF($C149="TG (17:0/17:1/17:0)D5",('Données brutes POS (Area)'!AB100/('Données brutes POS (Area)'!AB$112)*25)))</f>
        <v>35.823044435540268</v>
      </c>
      <c r="AD149" s="43">
        <f>IF($C149="SM 30:1;O2",('Données brutes POS (Area)'!AC149/('Données brutes POS (Area)'!AC$140)*50),IF($C149="TG (17:0/17:1/17:0)D5",('Données brutes POS (Area)'!AC100/('Données brutes POS (Area)'!AC$112)*25)))</f>
        <v>25.740941433529898</v>
      </c>
      <c r="AE149" s="43">
        <f>IF($C149="SM 30:1;O2",('Données brutes POS (Area)'!AD149/('Données brutes POS (Area)'!AD$140)*50),IF($C149="TG (17:0/17:1/17:0)D5",('Données brutes POS (Area)'!AD100/('Données brutes POS (Area)'!AD$112)*25)))</f>
        <v>18.14876613947397</v>
      </c>
      <c r="AF149" s="43">
        <f>IF($C149="SM 30:1;O2",('Données brutes POS (Area)'!AE149/('Données brutes POS (Area)'!AE$140)*50),IF($C149="TG (17:0/17:1/17:0)D5",('Données brutes POS (Area)'!AE100/('Données brutes POS (Area)'!AE$112)*25)))</f>
        <v>24.219656809992284</v>
      </c>
      <c r="AG149" s="43">
        <f>IF($C149="SM 30:1;O2",('Données brutes POS (Area)'!AF149/('Données brutes POS (Area)'!AF$140)*50),IF($C149="TG (17:0/17:1/17:0)D5",('Données brutes POS (Area)'!AF100/('Données brutes POS (Area)'!AF$112)*25)))</f>
        <v>38.204257110672359</v>
      </c>
      <c r="AH149" s="43">
        <f>IF($C149="SM 30:1;O2",('Données brutes POS (Area)'!AG149/('Données brutes POS (Area)'!AG$140)*50),IF($C149="TG (17:0/17:1/17:0)D5",('Données brutes POS (Area)'!AG100/('Données brutes POS (Area)'!AG$112)*25)))</f>
        <v>19.394864133438254</v>
      </c>
      <c r="AI149" s="43">
        <f>IF($C149="SM 30:1;O2",('Données brutes POS (Area)'!AH149/('Données brutes POS (Area)'!AH$140)*50),IF($C149="TG (17:0/17:1/17:0)D5",('Données brutes POS (Area)'!AH100/('Données brutes POS (Area)'!AH$112)*25)))</f>
        <v>34.561465415246992</v>
      </c>
      <c r="AJ149" s="43">
        <f>IF($C149="SM 30:1;O2",('Données brutes POS (Area)'!AI149/('Données brutes POS (Area)'!AI$140)*50),IF($C149="TG (17:0/17:1/17:0)D5",('Données brutes POS (Area)'!AI100/('Données brutes POS (Area)'!AI$112)*25)))</f>
        <v>34.582364139616132</v>
      </c>
      <c r="AK149" s="43">
        <f>IF($C149="SM 30:1;O2",('Données brutes POS (Area)'!AJ149/('Données brutes POS (Area)'!AJ$140)*50),IF($C149="TG (17:0/17:1/17:0)D5",('Données brutes POS (Area)'!AJ100/('Données brutes POS (Area)'!AJ$112)*25)))</f>
        <v>29.938136733275588</v>
      </c>
      <c r="AL149" s="43">
        <f>IF($C149="SM 30:1;O2",('Données brutes POS (Area)'!AK149/('Données brutes POS (Area)'!AK$140)*50),IF($C149="TG (17:0/17:1/17:0)D5",('Données brutes POS (Area)'!AK100/('Données brutes POS (Area)'!AK$112)*25)))</f>
        <v>13.245297247401291</v>
      </c>
      <c r="AM149" s="43">
        <f>IF($C149="SM 30:1;O2",('Données brutes POS (Area)'!AL149/('Données brutes POS (Area)'!AL$140)*50),IF($C149="TG (17:0/17:1/17:0)D5",('Données brutes POS (Area)'!AL100/('Données brutes POS (Area)'!AL$112)*25)))</f>
        <v>31.451618737385196</v>
      </c>
      <c r="AN149" s="43">
        <f>IF($C149="SM 30:1;O2",('Données brutes POS (Area)'!AM149/('Données brutes POS (Area)'!AM$140)*50),IF($C149="TG (17:0/17:1/17:0)D5",('Données brutes POS (Area)'!AM100/('Données brutes POS (Area)'!AM$112)*25)))</f>
        <v>20.213257361583288</v>
      </c>
      <c r="AO149" s="43">
        <f>IF($C149="SM 30:1;O2",('Données brutes POS (Area)'!AN149/('Données brutes POS (Area)'!AN$140)*50),IF($C149="TG (17:0/17:1/17:0)D5",('Données brutes POS (Area)'!AN100/('Données brutes POS (Area)'!AN$112)*25)))</f>
        <v>18.334410007589824</v>
      </c>
      <c r="AP149" s="43">
        <f>IF($C149="SM 30:1;O2",('Données brutes POS (Area)'!AO149/('Données brutes POS (Area)'!AO$140)*50),IF($C149="TG (17:0/17:1/17:0)D5",('Données brutes POS (Area)'!AO100/('Données brutes POS (Area)'!AO$112)*25)))</f>
        <v>43.489682861766092</v>
      </c>
      <c r="AQ149" s="43">
        <f>IF($C149="SM 30:1;O2",('Données brutes POS (Area)'!AP149/('Données brutes POS (Area)'!AP$140)*50),IF($C149="TG (17:0/17:1/17:0)D5",('Données brutes POS (Area)'!AP100/('Données brutes POS (Area)'!AP$112)*25)))</f>
        <v>39.197354811334343</v>
      </c>
      <c r="AR149" s="43">
        <f>IF($C149="SM 30:1;O2",('Données brutes POS (Area)'!AQ149/('Données brutes POS (Area)'!AQ$140)*50),IF($C149="TG (17:0/17:1/17:0)D5",('Données brutes POS (Area)'!AQ100/('Données brutes POS (Area)'!AQ$112)*25)))</f>
        <v>26.016977612345883</v>
      </c>
      <c r="AS149" s="43">
        <f>IF($C149="SM 30:1;O2",('Données brutes POS (Area)'!AR149/('Données brutes POS (Area)'!AR$140)*50),IF($C149="TG (17:0/17:1/17:0)D5",('Données brutes POS (Area)'!AR100/('Données brutes POS (Area)'!AR$112)*25)))</f>
        <v>41.812274606815727</v>
      </c>
      <c r="AT149" s="43">
        <f>IF($C149="SM 30:1;O2",('Données brutes POS (Area)'!AS149/('Données brutes POS (Area)'!AS$140)*50),IF($C149="TG (17:0/17:1/17:0)D5",('Données brutes POS (Area)'!AS100/('Données brutes POS (Area)'!AS$112)*25)))</f>
        <v>40.167431158065426</v>
      </c>
      <c r="AU149" s="43">
        <f>IF($C149="SM 30:1;O2",('Données brutes POS (Area)'!AT149/('Données brutes POS (Area)'!AT$140)*50),IF($C149="TG (17:0/17:1/17:0)D5",('Données brutes POS (Area)'!AT100/('Données brutes POS (Area)'!AT$112)*25)))</f>
        <v>39.024140046947778</v>
      </c>
      <c r="AV149" s="43">
        <f>IF($C149="SM 30:1;O2",('Données brutes POS (Area)'!AU149/('Données brutes POS (Area)'!AU$140)*50),IF($C149="TG (17:0/17:1/17:0)D5",('Données brutes POS (Area)'!AU100/('Données brutes POS (Area)'!AU$112)*25)))</f>
        <v>20.188602504420995</v>
      </c>
      <c r="AW149" s="43">
        <f>IF($C149="SM 30:1;O2",('Données brutes POS (Area)'!AV149/('Données brutes POS (Area)'!AV$140)*50),IF($C149="TG (17:0/17:1/17:0)D5",('Données brutes POS (Area)'!AV100/('Données brutes POS (Area)'!AV$112)*25)))</f>
        <v>15.598097762253232</v>
      </c>
      <c r="AX149" s="43">
        <f>IF($C149="SM 30:1;O2",('Données brutes POS (Area)'!AW149/('Données brutes POS (Area)'!AW$140)*50),IF($C149="TG (17:0/17:1/17:0)D5",('Données brutes POS (Area)'!AW100/('Données brutes POS (Area)'!AW$112)*25)))</f>
        <v>31.627703005746032</v>
      </c>
      <c r="AY149" s="43">
        <f>IF($C149="SM 30:1;O2",('Données brutes POS (Area)'!AX149/('Données brutes POS (Area)'!AX$140)*50),IF($C149="TG (17:0/17:1/17:0)D5",('Données brutes POS (Area)'!AX100/('Données brutes POS (Area)'!AX$112)*25)))</f>
        <v>22.883228944245012</v>
      </c>
      <c r="AZ149" s="43">
        <f>IF($C149="SM 30:1;O2",('Données brutes POS (Area)'!AY149/('Données brutes POS (Area)'!AY$140)*50),IF($C149="TG (17:0/17:1/17:0)D5",('Données brutes POS (Area)'!AY100/('Données brutes POS (Area)'!AY$112)*25)))</f>
        <v>44.230833154331613</v>
      </c>
      <c r="BA149" s="43">
        <f>IF($C149="SM 30:1;O2",('Données brutes POS (Area)'!AZ149/('Données brutes POS (Area)'!AZ$140)*50),IF($C149="TG (17:0/17:1/17:0)D5",('Données brutes POS (Area)'!AZ100/('Données brutes POS (Area)'!AZ$112)*25)))</f>
        <v>25.654365924344567</v>
      </c>
      <c r="BB149" s="43">
        <f>IF($C149="SM 30:1;O2",('Données brutes POS (Area)'!BA149/('Données brutes POS (Area)'!BA$140)*50),IF($C149="TG (17:0/17:1/17:0)D5",('Données brutes POS (Area)'!BA100/('Données brutes POS (Area)'!BA$112)*25)))</f>
        <v>53.548324042178173</v>
      </c>
      <c r="BC149" s="43">
        <f>IF($C149="SM 30:1;O2",('Données brutes POS (Area)'!BB149/('Données brutes POS (Area)'!BB$140)*50),IF($C149="TG (17:0/17:1/17:0)D5",('Données brutes POS (Area)'!BB100/('Données brutes POS (Area)'!BB$112)*25)))</f>
        <v>21.262513389304821</v>
      </c>
      <c r="BD149" s="43">
        <f>IF($C149="SM 30:1;O2",('Données brutes POS (Area)'!BC149/('Données brutes POS (Area)'!BC$140)*50),IF($C149="TG (17:0/17:1/17:0)D5",('Données brutes POS (Area)'!BC100/('Données brutes POS (Area)'!BC$112)*25)))</f>
        <v>19.251719849084147</v>
      </c>
      <c r="BE149" s="43">
        <f>IF($C149="SM 30:1;O2",('Données brutes POS (Area)'!BD149/('Données brutes POS (Area)'!BD$140)*50),IF($C149="TG (17:0/17:1/17:0)D5",('Données brutes POS (Area)'!BD100/('Données brutes POS (Area)'!BD$112)*25)))</f>
        <v>21.675103470958266</v>
      </c>
      <c r="BF149" s="43">
        <f>IF($C149="SM 30:1;O2",('Données brutes POS (Area)'!BE149/('Données brutes POS (Area)'!BE$140)*50),IF($C149="TG (17:0/17:1/17:0)D5",('Données brutes POS (Area)'!BE100/('Données brutes POS (Area)'!BE$112)*25)))</f>
        <v>22.387363311401899</v>
      </c>
      <c r="BG149" s="43">
        <f>IF($C149="SM 30:1;O2",('Données brutes POS (Area)'!BF149/('Données brutes POS (Area)'!BF$140)*50),IF($C149="TG (17:0/17:1/17:0)D5",('Données brutes POS (Area)'!BF100/('Données brutes POS (Area)'!BF$112)*25)))</f>
        <v>19.529366207047861</v>
      </c>
      <c r="BH149" s="43">
        <f>IF($C149="SM 30:1;O2",('Données brutes POS (Area)'!BG149/('Données brutes POS (Area)'!BG$140)*50),IF($C149="TG (17:0/17:1/17:0)D5",('Données brutes POS (Area)'!BG100/('Données brutes POS (Area)'!BG$112)*25)))</f>
        <v>18.933693366787956</v>
      </c>
      <c r="BI149" s="43">
        <f>IF($C149="SM 30:1;O2",('Données brutes POS (Area)'!BH149/('Données brutes POS (Area)'!BH$140)*50),IF($C149="TG (17:0/17:1/17:0)D5",('Données brutes POS (Area)'!BH100/('Données brutes POS (Area)'!BH$112)*25)))</f>
        <v>31.381086962320804</v>
      </c>
      <c r="BJ149" s="43">
        <f>IF($C149="SM 30:1;O2",('Données brutes POS (Area)'!BI149/('Données brutes POS (Area)'!BI$140)*50),IF($C149="TG (17:0/17:1/17:0)D5",('Données brutes POS (Area)'!BI100/('Données brutes POS (Area)'!BI$112)*25)))</f>
        <v>18.736059510106003</v>
      </c>
      <c r="BK149" s="43">
        <f>IF($C149="SM 30:1;O2",('Données brutes POS (Area)'!BJ149/('Données brutes POS (Area)'!BJ$140)*50),IF($C149="TG (17:0/17:1/17:0)D5",('Données brutes POS (Area)'!BJ100/('Données brutes POS (Area)'!BJ$112)*25)))</f>
        <v>28.94415387066595</v>
      </c>
      <c r="BL149" s="43">
        <f>IF($C149="SM 30:1;O2",('Données brutes POS (Area)'!BK149/('Données brutes POS (Area)'!BK$140)*50),IF($C149="TG (17:0/17:1/17:0)D5",('Données brutes POS (Area)'!BK100/('Données brutes POS (Area)'!BK$112)*25)))</f>
        <v>35.120388464259413</v>
      </c>
      <c r="BM149" s="43">
        <f>IF($C149="SM 30:1;O2",('Données brutes POS (Area)'!BL149/('Données brutes POS (Area)'!BL$140)*50),IF($C149="TG (17:0/17:1/17:0)D5",('Données brutes POS (Area)'!BL100/('Données brutes POS (Area)'!BL$112)*25)))</f>
        <v>17.796870279360199</v>
      </c>
      <c r="BN149" s="43">
        <f>IF($C149="SM 30:1;O2",('Données brutes POS (Area)'!BM149/('Données brutes POS (Area)'!BM$140)*50),IF($C149="TG (17:0/17:1/17:0)D5",('Données brutes POS (Area)'!BM100/('Données brutes POS (Area)'!BM$112)*25)))</f>
        <v>30.942583890535051</v>
      </c>
      <c r="BO149" s="43">
        <f>IF($C149="SM 30:1;O2",('Données brutes POS (Area)'!BN149/('Données brutes POS (Area)'!BN$140)*50),IF($C149="TG (17:0/17:1/17:0)D5",('Données brutes POS (Area)'!BN100/('Données brutes POS (Area)'!BN$112)*25)))</f>
        <v>61.935050343747314</v>
      </c>
      <c r="BP149" s="43">
        <f>IF($C149="SM 30:1;O2",('Données brutes POS (Area)'!BO149/('Données brutes POS (Area)'!BO$140)*50),IF($C149="TG (17:0/17:1/17:0)D5",('Données brutes POS (Area)'!BO100/('Données brutes POS (Area)'!BO$112)*25)))</f>
        <v>32.531105824591869</v>
      </c>
      <c r="BQ149" s="43">
        <f>IF($C149="SM 30:1;O2",('Données brutes POS (Area)'!BP149/('Données brutes POS (Area)'!BP$140)*50),IF($C149="TG (17:0/17:1/17:0)D5",('Données brutes POS (Area)'!BP100/('Données brutes POS (Area)'!BP$112)*25)))</f>
        <v>28.100383950756669</v>
      </c>
    </row>
    <row r="150" spans="1:69" x14ac:dyDescent="0.25">
      <c r="A150" s="11" t="s">
        <v>75</v>
      </c>
      <c r="B150" s="11" t="s">
        <v>232</v>
      </c>
      <c r="C150" s="12" t="s">
        <v>74</v>
      </c>
      <c r="D150" s="44">
        <f>IF($C150="SM 30:1;O2",('Données brutes POS (Area)'!C150/('Données brutes POS (Area)'!C$140)*50),IF($C150="TG (17:0/17:1/17:0)D5",('Données brutes POS (Area)'!C101/('Données brutes POS (Area)'!C$112)*25)))</f>
        <v>10.180250188420537</v>
      </c>
      <c r="E150" s="44">
        <f>IF($C150="SM 30:1;O2",('Données brutes POS (Area)'!D150/('Données brutes POS (Area)'!D$140)*50),IF($C150="TG (17:0/17:1/17:0)D5",('Données brutes POS (Area)'!D101/('Données brutes POS (Area)'!D$112)*25)))</f>
        <v>10.880897274922038</v>
      </c>
      <c r="F150" s="44">
        <f>IF($C150="SM 30:1;O2",('Données brutes POS (Area)'!E150/('Données brutes POS (Area)'!E$140)*50),IF($C150="TG (17:0/17:1/17:0)D5",('Données brutes POS (Area)'!E101/('Données brutes POS (Area)'!E$112)*25)))</f>
        <v>12.465972307893265</v>
      </c>
      <c r="G150" s="44">
        <f>IF($C150="SM 30:1;O2",('Données brutes POS (Area)'!F150/('Données brutes POS (Area)'!F$140)*50),IF($C150="TG (17:0/17:1/17:0)D5",('Données brutes POS (Area)'!F101/('Données brutes POS (Area)'!F$112)*25)))</f>
        <v>10.904128801416544</v>
      </c>
      <c r="H150" s="44">
        <f>IF($C150="SM 30:1;O2",('Données brutes POS (Area)'!G150/('Données brutes POS (Area)'!G$140)*50),IF($C150="TG (17:0/17:1/17:0)D5",('Données brutes POS (Area)'!G101/('Données brutes POS (Area)'!G$112)*25)))</f>
        <v>8.9559233068715738</v>
      </c>
      <c r="I150" s="44">
        <f>IF($C150="SM 30:1;O2",('Données brutes POS (Area)'!H150/('Données brutes POS (Area)'!H$140)*50),IF($C150="TG (17:0/17:1/17:0)D5",('Données brutes POS (Area)'!H101/('Données brutes POS (Area)'!H$112)*25)))</f>
        <v>14.469369501974484</v>
      </c>
      <c r="J150" s="44">
        <f>IF($C150="SM 30:1;O2",('Données brutes POS (Area)'!I150/('Données brutes POS (Area)'!I$140)*50),IF($C150="TG (17:0/17:1/17:0)D5",('Données brutes POS (Area)'!I101/('Données brutes POS (Area)'!I$112)*25)))</f>
        <v>4.4364765431815822</v>
      </c>
      <c r="K150" s="44">
        <f>IF($C150="SM 30:1;O2",('Données brutes POS (Area)'!J150/('Données brutes POS (Area)'!J$140)*50),IF($C150="TG (17:0/17:1/17:0)D5",('Données brutes POS (Area)'!J101/('Données brutes POS (Area)'!J$112)*25)))</f>
        <v>13.401889184088597</v>
      </c>
      <c r="L150" s="44">
        <f>IF($C150="SM 30:1;O2",('Données brutes POS (Area)'!K150/('Données brutes POS (Area)'!K$140)*50),IF($C150="TG (17:0/17:1/17:0)D5",('Données brutes POS (Area)'!K101/('Données brutes POS (Area)'!K$112)*25)))</f>
        <v>6.7159181986535224</v>
      </c>
      <c r="M150" s="44">
        <f>IF($C150="SM 30:1;O2",('Données brutes POS (Area)'!L150/('Données brutes POS (Area)'!L$140)*50),IF($C150="TG (17:0/17:1/17:0)D5",('Données brutes POS (Area)'!L101/('Données brutes POS (Area)'!L$112)*25)))</f>
        <v>5.2992127979068515</v>
      </c>
      <c r="N150" s="44">
        <f>IF($C150="SM 30:1;O2",('Données brutes POS (Area)'!M150/('Données brutes POS (Area)'!M$140)*50),IF($C150="TG (17:0/17:1/17:0)D5",('Données brutes POS (Area)'!M101/('Données brutes POS (Area)'!M$112)*25)))</f>
        <v>3.0055282267286785</v>
      </c>
      <c r="O150" s="44">
        <f>IF($C150="SM 30:1;O2",('Données brutes POS (Area)'!N150/('Données brutes POS (Area)'!N$140)*50),IF($C150="TG (17:0/17:1/17:0)D5",('Données brutes POS (Area)'!N101/('Données brutes POS (Area)'!N$112)*25)))</f>
        <v>5.9556939017525572</v>
      </c>
      <c r="P150" s="44">
        <f>IF($C150="SM 30:1;O2",('Données brutes POS (Area)'!O150/('Données brutes POS (Area)'!O$140)*50),IF($C150="TG (17:0/17:1/17:0)D5",('Données brutes POS (Area)'!O101/('Données brutes POS (Area)'!O$112)*25)))</f>
        <v>13.343839325974239</v>
      </c>
      <c r="Q150" s="44">
        <f>IF($C150="SM 30:1;O2",('Données brutes POS (Area)'!P150/('Données brutes POS (Area)'!P$140)*50),IF($C150="TG (17:0/17:1/17:0)D5",('Données brutes POS (Area)'!P101/('Données brutes POS (Area)'!P$112)*25)))</f>
        <v>3.2363159731877298</v>
      </c>
      <c r="R150" s="44">
        <f>IF($C150="SM 30:1;O2",('Données brutes POS (Area)'!Q150/('Données brutes POS (Area)'!Q$140)*50),IF($C150="TG (17:0/17:1/17:0)D5",('Données brutes POS (Area)'!Q101/('Données brutes POS (Area)'!Q$112)*25)))</f>
        <v>9.7600953287010306</v>
      </c>
      <c r="S150" s="44">
        <f>IF($C150="SM 30:1;O2",('Données brutes POS (Area)'!R150/('Données brutes POS (Area)'!R$140)*50),IF($C150="TG (17:0/17:1/17:0)D5",('Données brutes POS (Area)'!R101/('Données brutes POS (Area)'!R$112)*25)))</f>
        <v>7.4973253983265264</v>
      </c>
      <c r="T150" s="44">
        <f>IF($C150="SM 30:1;O2",('Données brutes POS (Area)'!S150/('Données brutes POS (Area)'!S$140)*50),IF($C150="TG (17:0/17:1/17:0)D5",('Données brutes POS (Area)'!S101/('Données brutes POS (Area)'!S$112)*25)))</f>
        <v>6.6332534857926282</v>
      </c>
      <c r="U150" s="44">
        <f>IF($C150="SM 30:1;O2",('Données brutes POS (Area)'!T150/('Données brutes POS (Area)'!T$140)*50),IF($C150="TG (17:0/17:1/17:0)D5",('Données brutes POS (Area)'!T101/('Données brutes POS (Area)'!T$112)*25)))</f>
        <v>7.646897599246695</v>
      </c>
      <c r="V150" s="44">
        <f>IF($C150="SM 30:1;O2",('Données brutes POS (Area)'!U150/('Données brutes POS (Area)'!U$140)*50),IF($C150="TG (17:0/17:1/17:0)D5",('Données brutes POS (Area)'!U101/('Données brutes POS (Area)'!U$112)*25)))</f>
        <v>5.6122602330403319</v>
      </c>
      <c r="W150" s="44">
        <f>IF($C150="SM 30:1;O2",('Données brutes POS (Area)'!V150/('Données brutes POS (Area)'!V$140)*50),IF($C150="TG (17:0/17:1/17:0)D5",('Données brutes POS (Area)'!V101/('Données brutes POS (Area)'!V$112)*25)))</f>
        <v>6.6375786980654219</v>
      </c>
      <c r="X150" s="44">
        <f>IF($C150="SM 30:1;O2",('Données brutes POS (Area)'!W150/('Données brutes POS (Area)'!W$140)*50),IF($C150="TG (17:0/17:1/17:0)D5",('Données brutes POS (Area)'!W101/('Données brutes POS (Area)'!W$112)*25)))</f>
        <v>6.4926866110523136</v>
      </c>
      <c r="Y150" s="44">
        <f>IF($C150="SM 30:1;O2",('Données brutes POS (Area)'!X150/('Données brutes POS (Area)'!X$140)*50),IF($C150="TG (17:0/17:1/17:0)D5",('Données brutes POS (Area)'!X101/('Données brutes POS (Area)'!X$112)*25)))</f>
        <v>5.7828558102693206</v>
      </c>
      <c r="Z150" s="44">
        <f>IF($C150="SM 30:1;O2",('Données brutes POS (Area)'!Y150/('Données brutes POS (Area)'!Y$140)*50),IF($C150="TG (17:0/17:1/17:0)D5",('Données brutes POS (Area)'!Y101/('Données brutes POS (Area)'!Y$112)*25)))</f>
        <v>8.5910523444684923</v>
      </c>
      <c r="AA150" s="44">
        <f>IF($C150="SM 30:1;O2",('Données brutes POS (Area)'!Z150/('Données brutes POS (Area)'!Z$140)*50),IF($C150="TG (17:0/17:1/17:0)D5",('Données brutes POS (Area)'!Z101/('Données brutes POS (Area)'!Z$112)*25)))</f>
        <v>7.9836199572816779</v>
      </c>
      <c r="AB150" s="44">
        <f>IF($C150="SM 30:1;O2",('Données brutes POS (Area)'!AA150/('Données brutes POS (Area)'!AA$140)*50),IF($C150="TG (17:0/17:1/17:0)D5",('Données brutes POS (Area)'!AA101/('Données brutes POS (Area)'!AA$112)*25)))</f>
        <v>7.0289684369701746</v>
      </c>
      <c r="AC150" s="44">
        <f>IF($C150="SM 30:1;O2",('Données brutes POS (Area)'!AB150/('Données brutes POS (Area)'!AB$140)*50),IF($C150="TG (17:0/17:1/17:0)D5",('Données brutes POS (Area)'!AB101/('Données brutes POS (Area)'!AB$112)*25)))</f>
        <v>11.283499186902549</v>
      </c>
      <c r="AD150" s="44">
        <f>IF($C150="SM 30:1;O2",('Données brutes POS (Area)'!AC150/('Données brutes POS (Area)'!AC$140)*50),IF($C150="TG (17:0/17:1/17:0)D5",('Données brutes POS (Area)'!AC101/('Données brutes POS (Area)'!AC$112)*25)))</f>
        <v>7.3868916616174989</v>
      </c>
      <c r="AE150" s="44">
        <f>IF($C150="SM 30:1;O2",('Données brutes POS (Area)'!AD150/('Données brutes POS (Area)'!AD$140)*50),IF($C150="TG (17:0/17:1/17:0)D5",('Données brutes POS (Area)'!AD101/('Données brutes POS (Area)'!AD$112)*25)))</f>
        <v>6.5656277306618644</v>
      </c>
      <c r="AF150" s="44">
        <f>IF($C150="SM 30:1;O2",('Données brutes POS (Area)'!AE150/('Données brutes POS (Area)'!AE$140)*50),IF($C150="TG (17:0/17:1/17:0)D5",('Données brutes POS (Area)'!AE101/('Données brutes POS (Area)'!AE$112)*25)))</f>
        <v>5.8970760592315843</v>
      </c>
      <c r="AG150" s="44">
        <f>IF($C150="SM 30:1;O2",('Données brutes POS (Area)'!AF150/('Données brutes POS (Area)'!AF$140)*50),IF($C150="TG (17:0/17:1/17:0)D5",('Données brutes POS (Area)'!AF101/('Données brutes POS (Area)'!AF$112)*25)))</f>
        <v>9.5723623780367113</v>
      </c>
      <c r="AH150" s="44">
        <f>IF($C150="SM 30:1;O2",('Données brutes POS (Area)'!AG150/('Données brutes POS (Area)'!AG$140)*50),IF($C150="TG (17:0/17:1/17:0)D5",('Données brutes POS (Area)'!AG101/('Données brutes POS (Area)'!AG$112)*25)))</f>
        <v>5.353539519375345</v>
      </c>
      <c r="AI150" s="44">
        <f>IF($C150="SM 30:1;O2",('Données brutes POS (Area)'!AH150/('Données brutes POS (Area)'!AH$140)*50),IF($C150="TG (17:0/17:1/17:0)D5",('Données brutes POS (Area)'!AH101/('Données brutes POS (Area)'!AH$112)*25)))</f>
        <v>8.7659627513016645</v>
      </c>
      <c r="AJ150" s="44">
        <f>IF($C150="SM 30:1;O2",('Données brutes POS (Area)'!AI150/('Données brutes POS (Area)'!AI$140)*50),IF($C150="TG (17:0/17:1/17:0)D5",('Données brutes POS (Area)'!AI101/('Données brutes POS (Area)'!AI$112)*25)))</f>
        <v>12.948406996268936</v>
      </c>
      <c r="AK150" s="44">
        <f>IF($C150="SM 30:1;O2",('Données brutes POS (Area)'!AJ150/('Données brutes POS (Area)'!AJ$140)*50),IF($C150="TG (17:0/17:1/17:0)D5",('Données brutes POS (Area)'!AJ101/('Données brutes POS (Area)'!AJ$112)*25)))</f>
        <v>9.431963533327961</v>
      </c>
      <c r="AL150" s="44">
        <f>IF($C150="SM 30:1;O2",('Données brutes POS (Area)'!AK150/('Données brutes POS (Area)'!AK$140)*50),IF($C150="TG (17:0/17:1/17:0)D5",('Données brutes POS (Area)'!AK101/('Données brutes POS (Area)'!AK$112)*25)))</f>
        <v>4.3701568962588739</v>
      </c>
      <c r="AM150" s="44">
        <f>IF($C150="SM 30:1;O2",('Données brutes POS (Area)'!AL150/('Données brutes POS (Area)'!AL$140)*50),IF($C150="TG (17:0/17:1/17:0)D5",('Données brutes POS (Area)'!AL101/('Données brutes POS (Area)'!AL$112)*25)))</f>
        <v>8.9417387261367818</v>
      </c>
      <c r="AN150" s="44">
        <f>IF($C150="SM 30:1;O2",('Données brutes POS (Area)'!AM150/('Données brutes POS (Area)'!AM$140)*50),IF($C150="TG (17:0/17:1/17:0)D5",('Données brutes POS (Area)'!AM101/('Données brutes POS (Area)'!AM$112)*25)))</f>
        <v>4.9080895205959294</v>
      </c>
      <c r="AO150" s="44">
        <f>IF($C150="SM 30:1;O2",('Données brutes POS (Area)'!AN150/('Données brutes POS (Area)'!AN$140)*50),IF($C150="TG (17:0/17:1/17:0)D5",('Données brutes POS (Area)'!AN101/('Données brutes POS (Area)'!AN$112)*25)))</f>
        <v>6.0738516229274149</v>
      </c>
      <c r="AP150" s="44">
        <f>IF($C150="SM 30:1;O2",('Données brutes POS (Area)'!AO150/('Données brutes POS (Area)'!AO$140)*50),IF($C150="TG (17:0/17:1/17:0)D5",('Données brutes POS (Area)'!AO101/('Données brutes POS (Area)'!AO$112)*25)))</f>
        <v>17.554399751018654</v>
      </c>
      <c r="AQ150" s="44">
        <f>IF($C150="SM 30:1;O2",('Données brutes POS (Area)'!AP150/('Données brutes POS (Area)'!AP$140)*50),IF($C150="TG (17:0/17:1/17:0)D5",('Données brutes POS (Area)'!AP101/('Données brutes POS (Area)'!AP$112)*25)))</f>
        <v>13.136920192696625</v>
      </c>
      <c r="AR150" s="44">
        <f>IF($C150="SM 30:1;O2",('Données brutes POS (Area)'!AQ150/('Données brutes POS (Area)'!AQ$140)*50),IF($C150="TG (17:0/17:1/17:0)D5",('Données brutes POS (Area)'!AQ101/('Données brutes POS (Area)'!AQ$112)*25)))</f>
        <v>7.8513801130408067</v>
      </c>
      <c r="AS150" s="44">
        <f>IF($C150="SM 30:1;O2",('Données brutes POS (Area)'!AR150/('Données brutes POS (Area)'!AR$140)*50),IF($C150="TG (17:0/17:1/17:0)D5",('Données brutes POS (Area)'!AR101/('Données brutes POS (Area)'!AR$112)*25)))</f>
        <v>10.652549547903915</v>
      </c>
      <c r="AT150" s="44">
        <f>IF($C150="SM 30:1;O2",('Données brutes POS (Area)'!AS150/('Données brutes POS (Area)'!AS$140)*50),IF($C150="TG (17:0/17:1/17:0)D5",('Données brutes POS (Area)'!AS101/('Données brutes POS (Area)'!AS$112)*25)))</f>
        <v>10.904188894512339</v>
      </c>
      <c r="AU150" s="44">
        <f>IF($C150="SM 30:1;O2",('Données brutes POS (Area)'!AT150/('Données brutes POS (Area)'!AT$140)*50),IF($C150="TG (17:0/17:1/17:0)D5",('Données brutes POS (Area)'!AT101/('Données brutes POS (Area)'!AT$112)*25)))</f>
        <v>13.832871400459476</v>
      </c>
      <c r="AV150" s="44">
        <f>IF($C150="SM 30:1;O2",('Données brutes POS (Area)'!AU150/('Données brutes POS (Area)'!AU$140)*50),IF($C150="TG (17:0/17:1/17:0)D5",('Données brutes POS (Area)'!AU101/('Données brutes POS (Area)'!AU$112)*25)))</f>
        <v>5.0773035375650348</v>
      </c>
      <c r="AW150" s="44">
        <f>IF($C150="SM 30:1;O2",('Données brutes POS (Area)'!AV150/('Données brutes POS (Area)'!AV$140)*50),IF($C150="TG (17:0/17:1/17:0)D5",('Données brutes POS (Area)'!AV101/('Données brutes POS (Area)'!AV$112)*25)))</f>
        <v>6.8589251189251659</v>
      </c>
      <c r="AX150" s="44">
        <f>IF($C150="SM 30:1;O2",('Données brutes POS (Area)'!AW150/('Données brutes POS (Area)'!AW$140)*50),IF($C150="TG (17:0/17:1/17:0)D5",('Données brutes POS (Area)'!AW101/('Données brutes POS (Area)'!AW$112)*25)))</f>
        <v>8.6786712607399856</v>
      </c>
      <c r="AY150" s="44">
        <f>IF($C150="SM 30:1;O2",('Données brutes POS (Area)'!AX150/('Données brutes POS (Area)'!AX$140)*50),IF($C150="TG (17:0/17:1/17:0)D5",('Données brutes POS (Area)'!AX101/('Données brutes POS (Area)'!AX$112)*25)))</f>
        <v>5.0040695144066731</v>
      </c>
      <c r="AZ150" s="44">
        <f>IF($C150="SM 30:1;O2",('Données brutes POS (Area)'!AY150/('Données brutes POS (Area)'!AY$140)*50),IF($C150="TG (17:0/17:1/17:0)D5",('Données brutes POS (Area)'!AY101/('Données brutes POS (Area)'!AY$112)*25)))</f>
        <v>24.97822831673535</v>
      </c>
      <c r="BA150" s="44">
        <f>IF($C150="SM 30:1;O2",('Données brutes POS (Area)'!AZ150/('Données brutes POS (Area)'!AZ$140)*50),IF($C150="TG (17:0/17:1/17:0)D5",('Données brutes POS (Area)'!AZ101/('Données brutes POS (Area)'!AZ$112)*25)))</f>
        <v>6.5492977456850721</v>
      </c>
      <c r="BB150" s="44">
        <f>IF($C150="SM 30:1;O2",('Données brutes POS (Area)'!BA150/('Données brutes POS (Area)'!BA$140)*50),IF($C150="TG (17:0/17:1/17:0)D5",('Données brutes POS (Area)'!BA101/('Données brutes POS (Area)'!BA$112)*25)))</f>
        <v>16.004996147109331</v>
      </c>
      <c r="BC150" s="44">
        <f>IF($C150="SM 30:1;O2",('Données brutes POS (Area)'!BB150/('Données brutes POS (Area)'!BB$140)*50),IF($C150="TG (17:0/17:1/17:0)D5",('Données brutes POS (Area)'!BB101/('Données brutes POS (Area)'!BB$112)*25)))</f>
        <v>8.4143964969919001</v>
      </c>
      <c r="BD150" s="44">
        <f>IF($C150="SM 30:1;O2",('Données brutes POS (Area)'!BC150/('Données brutes POS (Area)'!BC$140)*50),IF($C150="TG (17:0/17:1/17:0)D5",('Données brutes POS (Area)'!BC101/('Données brutes POS (Area)'!BC$112)*25)))</f>
        <v>5.1018513561638352</v>
      </c>
      <c r="BE150" s="44">
        <f>IF($C150="SM 30:1;O2",('Données brutes POS (Area)'!BD150/('Données brutes POS (Area)'!BD$140)*50),IF($C150="TG (17:0/17:1/17:0)D5",('Données brutes POS (Area)'!BD101/('Données brutes POS (Area)'!BD$112)*25)))</f>
        <v>7.7762231902414438</v>
      </c>
      <c r="BF150" s="44">
        <f>IF($C150="SM 30:1;O2",('Données brutes POS (Area)'!BE150/('Données brutes POS (Area)'!BE$140)*50),IF($C150="TG (17:0/17:1/17:0)D5",('Données brutes POS (Area)'!BE101/('Données brutes POS (Area)'!BE$112)*25)))</f>
        <v>5.7947840090421234</v>
      </c>
      <c r="BG150" s="44">
        <f>IF($C150="SM 30:1;O2",('Données brutes POS (Area)'!BF150/('Données brutes POS (Area)'!BF$140)*50),IF($C150="TG (17:0/17:1/17:0)D5",('Données brutes POS (Area)'!BF101/('Données brutes POS (Area)'!BF$112)*25)))</f>
        <v>6.4247853228435474</v>
      </c>
      <c r="BH150" s="44">
        <f>IF($C150="SM 30:1;O2",('Données brutes POS (Area)'!BG150/('Données brutes POS (Area)'!BG$140)*50),IF($C150="TG (17:0/17:1/17:0)D5",('Données brutes POS (Area)'!BG101/('Données brutes POS (Area)'!BG$112)*25)))</f>
        <v>6.9540232629983896</v>
      </c>
      <c r="BI150" s="44">
        <f>IF($C150="SM 30:1;O2",('Données brutes POS (Area)'!BH150/('Données brutes POS (Area)'!BH$140)*50),IF($C150="TG (17:0/17:1/17:0)D5",('Données brutes POS (Area)'!BH101/('Données brutes POS (Area)'!BH$112)*25)))</f>
        <v>11.099787727550305</v>
      </c>
      <c r="BJ150" s="44">
        <f>IF($C150="SM 30:1;O2",('Données brutes POS (Area)'!BI150/('Données brutes POS (Area)'!BI$140)*50),IF($C150="TG (17:0/17:1/17:0)D5",('Données brutes POS (Area)'!BI101/('Données brutes POS (Area)'!BI$112)*25)))</f>
        <v>6.1680401439625738</v>
      </c>
      <c r="BK150" s="44">
        <f>IF($C150="SM 30:1;O2",('Données brutes POS (Area)'!BJ150/('Données brutes POS (Area)'!BJ$140)*50),IF($C150="TG (17:0/17:1/17:0)D5",('Données brutes POS (Area)'!BJ101/('Données brutes POS (Area)'!BJ$112)*25)))</f>
        <v>14.063616967525716</v>
      </c>
      <c r="BL150" s="44">
        <f>IF($C150="SM 30:1;O2",('Données brutes POS (Area)'!BK150/('Données brutes POS (Area)'!BK$140)*50),IF($C150="TG (17:0/17:1/17:0)D5",('Données brutes POS (Area)'!BK101/('Données brutes POS (Area)'!BK$112)*25)))</f>
        <v>10.705842749051147</v>
      </c>
      <c r="BM150" s="44">
        <f>IF($C150="SM 30:1;O2",('Données brutes POS (Area)'!BL150/('Données brutes POS (Area)'!BL$140)*50),IF($C150="TG (17:0/17:1/17:0)D5",('Données brutes POS (Area)'!BL101/('Données brutes POS (Area)'!BL$112)*25)))</f>
        <v>5.253018506663758</v>
      </c>
      <c r="BN150" s="44">
        <f>IF($C150="SM 30:1;O2",('Données brutes POS (Area)'!BM150/('Données brutes POS (Area)'!BM$140)*50),IF($C150="TG (17:0/17:1/17:0)D5",('Données brutes POS (Area)'!BM101/('Données brutes POS (Area)'!BM$112)*25)))</f>
        <v>11.820285064085953</v>
      </c>
      <c r="BO150" s="44">
        <f>IF($C150="SM 30:1;O2",('Données brutes POS (Area)'!BN150/('Données brutes POS (Area)'!BN$140)*50),IF($C150="TG (17:0/17:1/17:0)D5",('Données brutes POS (Area)'!BN101/('Données brutes POS (Area)'!BN$112)*25)))</f>
        <v>21.517855589403972</v>
      </c>
      <c r="BP150" s="44">
        <f>IF($C150="SM 30:1;O2",('Données brutes POS (Area)'!BO150/('Données brutes POS (Area)'!BO$140)*50),IF($C150="TG (17:0/17:1/17:0)D5",('Données brutes POS (Area)'!BO101/('Données brutes POS (Area)'!BO$112)*25)))</f>
        <v>10.397953490543395</v>
      </c>
      <c r="BQ150" s="44">
        <f>IF($C150="SM 30:1;O2",('Données brutes POS (Area)'!BP150/('Données brutes POS (Area)'!BP$140)*50),IF($C150="TG (17:0/17:1/17:0)D5",('Données brutes POS (Area)'!BP101/('Données brutes POS (Area)'!BP$112)*25)))</f>
        <v>9.5052513852031897</v>
      </c>
    </row>
    <row r="151" spans="1:69" x14ac:dyDescent="0.25">
      <c r="A151" s="9" t="s">
        <v>75</v>
      </c>
      <c r="B151" s="9" t="s">
        <v>233</v>
      </c>
      <c r="C151" s="10" t="s">
        <v>74</v>
      </c>
      <c r="D151" s="43">
        <f>IF($C151="SM 30:1;O2",('Données brutes POS (Area)'!C151/('Données brutes POS (Area)'!C$140)*50),IF($C151="TG (17:0/17:1/17:0)D5",('Données brutes POS (Area)'!C102/('Données brutes POS (Area)'!C$112)*25)))</f>
        <v>0.33839898152105391</v>
      </c>
      <c r="E151" s="43">
        <f>IF($C151="SM 30:1;O2",('Données brutes POS (Area)'!D151/('Données brutes POS (Area)'!D$140)*50),IF($C151="TG (17:0/17:1/17:0)D5",('Données brutes POS (Area)'!D102/('Données brutes POS (Area)'!D$112)*25)))</f>
        <v>0.51356378034675432</v>
      </c>
      <c r="F151" s="43">
        <f>IF($C151="SM 30:1;O2",('Données brutes POS (Area)'!E151/('Données brutes POS (Area)'!E$140)*50),IF($C151="TG (17:0/17:1/17:0)D5",('Données brutes POS (Area)'!E102/('Données brutes POS (Area)'!E$112)*25)))</f>
        <v>0.3481422486048722</v>
      </c>
      <c r="G151" s="43">
        <f>IF($C151="SM 30:1;O2",('Données brutes POS (Area)'!F151/('Données brutes POS (Area)'!F$140)*50),IF($C151="TG (17:0/17:1/17:0)D5",('Données brutes POS (Area)'!F102/('Données brutes POS (Area)'!F$112)*25)))</f>
        <v>0.5103223342656541</v>
      </c>
      <c r="H151" s="43">
        <f>IF($C151="SM 30:1;O2",('Données brutes POS (Area)'!G151/('Données brutes POS (Area)'!G$140)*50),IF($C151="TG (17:0/17:1/17:0)D5",('Données brutes POS (Area)'!G102/('Données brutes POS (Area)'!G$112)*25)))</f>
        <v>0.37043830463961053</v>
      </c>
      <c r="I151" s="43">
        <f>IF($C151="SM 30:1;O2",('Données brutes POS (Area)'!H151/('Données brutes POS (Area)'!H$140)*50),IF($C151="TG (17:0/17:1/17:0)D5",('Données brutes POS (Area)'!H102/('Données brutes POS (Area)'!H$112)*25)))</f>
        <v>0.7097373821397529</v>
      </c>
      <c r="J151" s="43">
        <f>IF($C151="SM 30:1;O2",('Données brutes POS (Area)'!I151/('Données brutes POS (Area)'!I$140)*50),IF($C151="TG (17:0/17:1/17:0)D5",('Données brutes POS (Area)'!I102/('Données brutes POS (Area)'!I$112)*25)))</f>
        <v>0.28128296066116815</v>
      </c>
      <c r="K151" s="43">
        <f>IF($C151="SM 30:1;O2",('Données brutes POS (Area)'!J151/('Données brutes POS (Area)'!J$140)*50),IF($C151="TG (17:0/17:1/17:0)D5",('Données brutes POS (Area)'!J102/('Données brutes POS (Area)'!J$112)*25)))</f>
        <v>0.58625393355817423</v>
      </c>
      <c r="L151" s="43">
        <f>IF($C151="SM 30:1;O2",('Données brutes POS (Area)'!K151/('Données brutes POS (Area)'!K$140)*50),IF($C151="TG (17:0/17:1/17:0)D5",('Données brutes POS (Area)'!K102/('Données brutes POS (Area)'!K$112)*25)))</f>
        <v>0.35653705919921835</v>
      </c>
      <c r="M151" s="43">
        <f>IF($C151="SM 30:1;O2",('Données brutes POS (Area)'!L151/('Données brutes POS (Area)'!L$140)*50),IF($C151="TG (17:0/17:1/17:0)D5",('Données brutes POS (Area)'!L102/('Données brutes POS (Area)'!L$112)*25)))</f>
        <v>0.29581218301477841</v>
      </c>
      <c r="N151" s="43">
        <f>IF($C151="SM 30:1;O2",('Données brutes POS (Area)'!M151/('Données brutes POS (Area)'!M$140)*50),IF($C151="TG (17:0/17:1/17:0)D5",('Données brutes POS (Area)'!M102/('Données brutes POS (Area)'!M$112)*25)))</f>
        <v>0.22632424564671652</v>
      </c>
      <c r="O151" s="43">
        <f>IF($C151="SM 30:1;O2",('Données brutes POS (Area)'!N151/('Données brutes POS (Area)'!N$140)*50),IF($C151="TG (17:0/17:1/17:0)D5",('Données brutes POS (Area)'!N102/('Données brutes POS (Area)'!N$112)*25)))</f>
        <v>0.3118591250033807</v>
      </c>
      <c r="P151" s="43">
        <f>IF($C151="SM 30:1;O2",('Données brutes POS (Area)'!O151/('Données brutes POS (Area)'!O$140)*50),IF($C151="TG (17:0/17:1/17:0)D5",('Données brutes POS (Area)'!O102/('Données brutes POS (Area)'!O$112)*25)))</f>
        <v>0.62037568863383219</v>
      </c>
      <c r="Q151" s="43">
        <f>IF($C151="SM 30:1;O2",('Données brutes POS (Area)'!P151/('Données brutes POS (Area)'!P$140)*50),IF($C151="TG (17:0/17:1/17:0)D5",('Données brutes POS (Area)'!P102/('Données brutes POS (Area)'!P$112)*25)))</f>
        <v>0.27811032874680852</v>
      </c>
      <c r="R151" s="43">
        <f>IF($C151="SM 30:1;O2",('Données brutes POS (Area)'!Q151/('Données brutes POS (Area)'!Q$140)*50),IF($C151="TG (17:0/17:1/17:0)D5",('Données brutes POS (Area)'!Q102/('Données brutes POS (Area)'!Q$112)*25)))</f>
        <v>0.48338898435427946</v>
      </c>
      <c r="S151" s="43">
        <f>IF($C151="SM 30:1;O2",('Données brutes POS (Area)'!R151/('Données brutes POS (Area)'!R$140)*50),IF($C151="TG (17:0/17:1/17:0)D5",('Données brutes POS (Area)'!R102/('Données brutes POS (Area)'!R$112)*25)))</f>
        <v>0.36895773015514299</v>
      </c>
      <c r="T151" s="43">
        <f>IF($C151="SM 30:1;O2",('Données brutes POS (Area)'!S151/('Données brutes POS (Area)'!S$140)*50),IF($C151="TG (17:0/17:1/17:0)D5",('Données brutes POS (Area)'!S102/('Données brutes POS (Area)'!S$112)*25)))</f>
        <v>0.26560255680902012</v>
      </c>
      <c r="U151" s="43">
        <f>IF($C151="SM 30:1;O2",('Données brutes POS (Area)'!T151/('Données brutes POS (Area)'!T$140)*50),IF($C151="TG (17:0/17:1/17:0)D5",('Données brutes POS (Area)'!T102/('Données brutes POS (Area)'!T$112)*25)))</f>
        <v>0.38396795029690933</v>
      </c>
      <c r="V151" s="43">
        <f>IF($C151="SM 30:1;O2",('Données brutes POS (Area)'!U151/('Données brutes POS (Area)'!U$140)*50),IF($C151="TG (17:0/17:1/17:0)D5",('Données brutes POS (Area)'!U102/('Données brutes POS (Area)'!U$112)*25)))</f>
        <v>0.34585219637383241</v>
      </c>
      <c r="W151" s="43">
        <f>IF($C151="SM 30:1;O2",('Données brutes POS (Area)'!V151/('Données brutes POS (Area)'!V$140)*50),IF($C151="TG (17:0/17:1/17:0)D5",('Données brutes POS (Area)'!V102/('Données brutes POS (Area)'!V$112)*25)))</f>
        <v>0.27621950350094227</v>
      </c>
      <c r="X151" s="43">
        <f>IF($C151="SM 30:1;O2",('Données brutes POS (Area)'!W151/('Données brutes POS (Area)'!W$140)*50),IF($C151="TG (17:0/17:1/17:0)D5",('Données brutes POS (Area)'!W102/('Données brutes POS (Area)'!W$112)*25)))</f>
        <v>0.36848963532861445</v>
      </c>
      <c r="Y151" s="43">
        <f>IF($C151="SM 30:1;O2",('Données brutes POS (Area)'!X151/('Données brutes POS (Area)'!X$140)*50),IF($C151="TG (17:0/17:1/17:0)D5",('Données brutes POS (Area)'!X102/('Données brutes POS (Area)'!X$112)*25)))</f>
        <v>0.43960216631190119</v>
      </c>
      <c r="Z151" s="43">
        <f>IF($C151="SM 30:1;O2",('Données brutes POS (Area)'!Y151/('Données brutes POS (Area)'!Y$140)*50),IF($C151="TG (17:0/17:1/17:0)D5",('Données brutes POS (Area)'!Y102/('Données brutes POS (Area)'!Y$112)*25)))</f>
        <v>0.29346810536975965</v>
      </c>
      <c r="AA151" s="43">
        <f>IF($C151="SM 30:1;O2",('Données brutes POS (Area)'!Z151/('Données brutes POS (Area)'!Z$140)*50),IF($C151="TG (17:0/17:1/17:0)D5",('Données brutes POS (Area)'!Z102/('Données brutes POS (Area)'!Z$112)*25)))</f>
        <v>0.26739138175383598</v>
      </c>
      <c r="AB151" s="43">
        <f>IF($C151="SM 30:1;O2",('Données brutes POS (Area)'!AA151/('Données brutes POS (Area)'!AA$140)*50),IF($C151="TG (17:0/17:1/17:0)D5",('Données brutes POS (Area)'!AA102/('Données brutes POS (Area)'!AA$112)*25)))</f>
        <v>0.26174610183105529</v>
      </c>
      <c r="AC151" s="43">
        <f>IF($C151="SM 30:1;O2",('Données brutes POS (Area)'!AB151/('Données brutes POS (Area)'!AB$140)*50),IF($C151="TG (17:0/17:1/17:0)D5",('Données brutes POS (Area)'!AB102/('Données brutes POS (Area)'!AB$112)*25)))</f>
        <v>0.60191906853097943</v>
      </c>
      <c r="AD151" s="43">
        <f>IF($C151="SM 30:1;O2",('Données brutes POS (Area)'!AC151/('Données brutes POS (Area)'!AC$140)*50),IF($C151="TG (17:0/17:1/17:0)D5",('Données brutes POS (Area)'!AC102/('Données brutes POS (Area)'!AC$112)*25)))</f>
        <v>0.26456256675351347</v>
      </c>
      <c r="AE151" s="43">
        <f>IF($C151="SM 30:1;O2",('Données brutes POS (Area)'!AD151/('Données brutes POS (Area)'!AD$140)*50),IF($C151="TG (17:0/17:1/17:0)D5",('Données brutes POS (Area)'!AD102/('Données brutes POS (Area)'!AD$112)*25)))</f>
        <v>0.44345587250426804</v>
      </c>
      <c r="AF151" s="43">
        <f>IF($C151="SM 30:1;O2",('Données brutes POS (Area)'!AE151/('Données brutes POS (Area)'!AE$140)*50),IF($C151="TG (17:0/17:1/17:0)D5",('Données brutes POS (Area)'!AE102/('Données brutes POS (Area)'!AE$112)*25)))</f>
        <v>0.49060993654923291</v>
      </c>
      <c r="AG151" s="43">
        <f>IF($C151="SM 30:1;O2",('Données brutes POS (Area)'!AF151/('Données brutes POS (Area)'!AF$140)*50),IF($C151="TG (17:0/17:1/17:0)D5",('Données brutes POS (Area)'!AF102/('Données brutes POS (Area)'!AF$112)*25)))</f>
        <v>0.33200402354515662</v>
      </c>
      <c r="AH151" s="43">
        <f>IF($C151="SM 30:1;O2",('Données brutes POS (Area)'!AG151/('Données brutes POS (Area)'!AG$140)*50),IF($C151="TG (17:0/17:1/17:0)D5",('Données brutes POS (Area)'!AG102/('Données brutes POS (Area)'!AG$112)*25)))</f>
        <v>0.30601907246889876</v>
      </c>
      <c r="AI151" s="43">
        <f>IF($C151="SM 30:1;O2",('Données brutes POS (Area)'!AH151/('Données brutes POS (Area)'!AH$140)*50),IF($C151="TG (17:0/17:1/17:0)D5",('Données brutes POS (Area)'!AH102/('Données brutes POS (Area)'!AH$112)*25)))</f>
        <v>0.25034369873346057</v>
      </c>
      <c r="AJ151" s="43">
        <f>IF($C151="SM 30:1;O2",('Données brutes POS (Area)'!AI151/('Données brutes POS (Area)'!AI$140)*50),IF($C151="TG (17:0/17:1/17:0)D5",('Données brutes POS (Area)'!AI102/('Données brutes POS (Area)'!AI$112)*25)))</f>
        <v>0.72533684854379055</v>
      </c>
      <c r="AK151" s="43">
        <f>IF($C151="SM 30:1;O2",('Données brutes POS (Area)'!AJ151/('Données brutes POS (Area)'!AJ$140)*50),IF($C151="TG (17:0/17:1/17:0)D5",('Données brutes POS (Area)'!AJ102/('Données brutes POS (Area)'!AJ$112)*25)))</f>
        <v>0.34886657003973226</v>
      </c>
      <c r="AL151" s="43">
        <f>IF($C151="SM 30:1;O2",('Données brutes POS (Area)'!AK151/('Données brutes POS (Area)'!AK$140)*50),IF($C151="TG (17:0/17:1/17:0)D5",('Données brutes POS (Area)'!AK102/('Données brutes POS (Area)'!AK$112)*25)))</f>
        <v>0.26443142336022823</v>
      </c>
      <c r="AM151" s="43">
        <f>IF($C151="SM 30:1;O2",('Données brutes POS (Area)'!AL151/('Données brutes POS (Area)'!AL$140)*50),IF($C151="TG (17:0/17:1/17:0)D5",('Données brutes POS (Area)'!AL102/('Données brutes POS (Area)'!AL$112)*25)))</f>
        <v>0.46715188359769816</v>
      </c>
      <c r="AN151" s="43">
        <f>IF($C151="SM 30:1;O2",('Données brutes POS (Area)'!AM151/('Données brutes POS (Area)'!AM$140)*50),IF($C151="TG (17:0/17:1/17:0)D5",('Données brutes POS (Area)'!AM102/('Données brutes POS (Area)'!AM$112)*25)))</f>
        <v>0.26055825716012992</v>
      </c>
      <c r="AO151" s="43">
        <f>IF($C151="SM 30:1;O2",('Données brutes POS (Area)'!AN151/('Données brutes POS (Area)'!AN$140)*50),IF($C151="TG (17:0/17:1/17:0)D5",('Données brutes POS (Area)'!AN102/('Données brutes POS (Area)'!AN$112)*25)))</f>
        <v>0.26787922476044351</v>
      </c>
      <c r="AP151" s="43">
        <f>IF($C151="SM 30:1;O2",('Données brutes POS (Area)'!AO151/('Données brutes POS (Area)'!AO$140)*50),IF($C151="TG (17:0/17:1/17:0)D5",('Données brutes POS (Area)'!AO102/('Données brutes POS (Area)'!AO$112)*25)))</f>
        <v>0.91719327456908117</v>
      </c>
      <c r="AQ151" s="43">
        <f>IF($C151="SM 30:1;O2",('Données brutes POS (Area)'!AP151/('Données brutes POS (Area)'!AP$140)*50),IF($C151="TG (17:0/17:1/17:0)D5",('Données brutes POS (Area)'!AP102/('Données brutes POS (Area)'!AP$112)*25)))</f>
        <v>0.67101735167042553</v>
      </c>
      <c r="AR151" s="43">
        <f>IF($C151="SM 30:1;O2",('Données brutes POS (Area)'!AQ151/('Données brutes POS (Area)'!AQ$140)*50),IF($C151="TG (17:0/17:1/17:0)D5",('Données brutes POS (Area)'!AQ102/('Données brutes POS (Area)'!AQ$112)*25)))</f>
        <v>0.30503163042096182</v>
      </c>
      <c r="AS151" s="43">
        <f>IF($C151="SM 30:1;O2",('Données brutes POS (Area)'!AR151/('Données brutes POS (Area)'!AR$140)*50),IF($C151="TG (17:0/17:1/17:0)D5",('Données brutes POS (Area)'!AR102/('Données brutes POS (Area)'!AR$112)*25)))</f>
        <v>0.40787451630561039</v>
      </c>
      <c r="AT151" s="43">
        <f>IF($C151="SM 30:1;O2",('Données brutes POS (Area)'!AS151/('Données brutes POS (Area)'!AS$140)*50),IF($C151="TG (17:0/17:1/17:0)D5",('Données brutes POS (Area)'!AS102/('Données brutes POS (Area)'!AS$112)*25)))</f>
        <v>0.46402267370761829</v>
      </c>
      <c r="AU151" s="43">
        <f>IF($C151="SM 30:1;O2",('Données brutes POS (Area)'!AT151/('Données brutes POS (Area)'!AT$140)*50),IF($C151="TG (17:0/17:1/17:0)D5",('Données brutes POS (Area)'!AT102/('Données brutes POS (Area)'!AT$112)*25)))</f>
        <v>0.65400787291442597</v>
      </c>
      <c r="AV151" s="43">
        <f>IF($C151="SM 30:1;O2",('Données brutes POS (Area)'!AU151/('Données brutes POS (Area)'!AU$140)*50),IF($C151="TG (17:0/17:1/17:0)D5",('Données brutes POS (Area)'!AU102/('Données brutes POS (Area)'!AU$112)*25)))</f>
        <v>0.42030766553465271</v>
      </c>
      <c r="AW151" s="43">
        <f>IF($C151="SM 30:1;O2",('Données brutes POS (Area)'!AV151/('Données brutes POS (Area)'!AV$140)*50),IF($C151="TG (17:0/17:1/17:0)D5",('Données brutes POS (Area)'!AV102/('Données brutes POS (Area)'!AV$112)*25)))</f>
        <v>0.31026115283855132</v>
      </c>
      <c r="AX151" s="43">
        <f>IF($C151="SM 30:1;O2",('Données brutes POS (Area)'!AW151/('Données brutes POS (Area)'!AW$140)*50),IF($C151="TG (17:0/17:1/17:0)D5",('Données brutes POS (Area)'!AW102/('Données brutes POS (Area)'!AW$112)*25)))</f>
        <v>0.42577081136086542</v>
      </c>
      <c r="AY151" s="43">
        <f>IF($C151="SM 30:1;O2",('Données brutes POS (Area)'!AX151/('Données brutes POS (Area)'!AX$140)*50),IF($C151="TG (17:0/17:1/17:0)D5",('Données brutes POS (Area)'!AX102/('Données brutes POS (Area)'!AX$112)*25)))</f>
        <v>0.27357571437667688</v>
      </c>
      <c r="AZ151" s="43">
        <f>IF($C151="SM 30:1;O2",('Données brutes POS (Area)'!AY151/('Données brutes POS (Area)'!AY$140)*50),IF($C151="TG (17:0/17:1/17:0)D5",('Données brutes POS (Area)'!AY102/('Données brutes POS (Area)'!AY$112)*25)))</f>
        <v>0.59862738947509198</v>
      </c>
      <c r="BA151" s="43">
        <f>IF($C151="SM 30:1;O2",('Données brutes POS (Area)'!AZ151/('Données brutes POS (Area)'!AZ$140)*50),IF($C151="TG (17:0/17:1/17:0)D5",('Données brutes POS (Area)'!AZ102/('Données brutes POS (Area)'!AZ$112)*25)))</f>
        <v>0.27940383505976252</v>
      </c>
      <c r="BB151" s="43">
        <f>IF($C151="SM 30:1;O2",('Données brutes POS (Area)'!BA151/('Données brutes POS (Area)'!BA$140)*50),IF($C151="TG (17:0/17:1/17:0)D5",('Données brutes POS (Area)'!BA102/('Données brutes POS (Area)'!BA$112)*25)))</f>
        <v>0.90064786790627993</v>
      </c>
      <c r="BC151" s="43">
        <f>IF($C151="SM 30:1;O2",('Données brutes POS (Area)'!BB151/('Données brutes POS (Area)'!BB$140)*50),IF($C151="TG (17:0/17:1/17:0)D5",('Données brutes POS (Area)'!BB102/('Données brutes POS (Area)'!BB$112)*25)))</f>
        <v>0.40244051208973025</v>
      </c>
      <c r="BD151" s="43">
        <f>IF($C151="SM 30:1;O2",('Données brutes POS (Area)'!BC151/('Données brutes POS (Area)'!BC$140)*50),IF($C151="TG (17:0/17:1/17:0)D5",('Données brutes POS (Area)'!BC102/('Données brutes POS (Area)'!BC$112)*25)))</f>
        <v>0.21154218019831203</v>
      </c>
      <c r="BE151" s="43">
        <f>IF($C151="SM 30:1;O2",('Données brutes POS (Area)'!BD151/('Données brutes POS (Area)'!BD$140)*50),IF($C151="TG (17:0/17:1/17:0)D5",('Données brutes POS (Area)'!BD102/('Données brutes POS (Area)'!BD$112)*25)))</f>
        <v>0.40773648554235759</v>
      </c>
      <c r="BF151" s="43">
        <f>IF($C151="SM 30:1;O2",('Données brutes POS (Area)'!BE151/('Données brutes POS (Area)'!BE$140)*50),IF($C151="TG (17:0/17:1/17:0)D5",('Données brutes POS (Area)'!BE102/('Données brutes POS (Area)'!BE$112)*25)))</f>
        <v>0.265147164228479</v>
      </c>
      <c r="BG151" s="43">
        <f>IF($C151="SM 30:1;O2",('Données brutes POS (Area)'!BF151/('Données brutes POS (Area)'!BF$140)*50),IF($C151="TG (17:0/17:1/17:0)D5",('Données brutes POS (Area)'!BF102/('Données brutes POS (Area)'!BF$112)*25)))</f>
        <v>0.31764044231754573</v>
      </c>
      <c r="BH151" s="43">
        <f>IF($C151="SM 30:1;O2",('Données brutes POS (Area)'!BG151/('Données brutes POS (Area)'!BG$140)*50),IF($C151="TG (17:0/17:1/17:0)D5",('Données brutes POS (Area)'!BG102/('Données brutes POS (Area)'!BG$112)*25)))</f>
        <v>0.35130999702013255</v>
      </c>
      <c r="BI151" s="43">
        <f>IF($C151="SM 30:1;O2",('Données brutes POS (Area)'!BH151/('Données brutes POS (Area)'!BH$140)*50),IF($C151="TG (17:0/17:1/17:0)D5",('Données brutes POS (Area)'!BH102/('Données brutes POS (Area)'!BH$112)*25)))</f>
        <v>0.27170441959580244</v>
      </c>
      <c r="BJ151" s="43">
        <f>IF($C151="SM 30:1;O2",('Données brutes POS (Area)'!BI151/('Données brutes POS (Area)'!BI$140)*50),IF($C151="TG (17:0/17:1/17:0)D5",('Données brutes POS (Area)'!BI102/('Données brutes POS (Area)'!BI$112)*25)))</f>
        <v>0.29460569479619464</v>
      </c>
      <c r="BK151" s="43">
        <f>IF($C151="SM 30:1;O2",('Données brutes POS (Area)'!BJ151/('Données brutes POS (Area)'!BJ$140)*50),IF($C151="TG (17:0/17:1/17:0)D5",('Données brutes POS (Area)'!BJ102/('Données brutes POS (Area)'!BJ$112)*25)))</f>
        <v>0.74541868988492577</v>
      </c>
      <c r="BL151" s="43">
        <f>IF($C151="SM 30:1;O2",('Données brutes POS (Area)'!BK151/('Données brutes POS (Area)'!BK$140)*50),IF($C151="TG (17:0/17:1/17:0)D5",('Données brutes POS (Area)'!BK102/('Données brutes POS (Area)'!BK$112)*25)))</f>
        <v>0.65070063775058118</v>
      </c>
      <c r="BM151" s="43">
        <f>IF($C151="SM 30:1;O2",('Données brutes POS (Area)'!BL151/('Données brutes POS (Area)'!BL$140)*50),IF($C151="TG (17:0/17:1/17:0)D5",('Données brutes POS (Area)'!BL102/('Données brutes POS (Area)'!BL$112)*25)))</f>
        <v>0.2898464291993843</v>
      </c>
      <c r="BN151" s="43">
        <f>IF($C151="SM 30:1;O2",('Données brutes POS (Area)'!BM151/('Données brutes POS (Area)'!BM$140)*50),IF($C151="TG (17:0/17:1/17:0)D5",('Données brutes POS (Area)'!BM102/('Données brutes POS (Area)'!BM$112)*25)))</f>
        <v>0.46037598064172142</v>
      </c>
      <c r="BO151" s="43">
        <f>IF($C151="SM 30:1;O2",('Données brutes POS (Area)'!BN151/('Données brutes POS (Area)'!BN$140)*50),IF($C151="TG (17:0/17:1/17:0)D5",('Données brutes POS (Area)'!BN102/('Données brutes POS (Area)'!BN$112)*25)))</f>
        <v>1.1292072077753701</v>
      </c>
      <c r="BP151" s="43">
        <f>IF($C151="SM 30:1;O2",('Données brutes POS (Area)'!BO151/('Données brutes POS (Area)'!BO$140)*50),IF($C151="TG (17:0/17:1/17:0)D5",('Données brutes POS (Area)'!BO102/('Données brutes POS (Area)'!BO$112)*25)))</f>
        <v>0.32639066096041491</v>
      </c>
      <c r="BQ151" s="43">
        <f>IF($C151="SM 30:1;O2",('Données brutes POS (Area)'!BP151/('Données brutes POS (Area)'!BP$140)*50),IF($C151="TG (17:0/17:1/17:0)D5",('Données brutes POS (Area)'!BP102/('Données brutes POS (Area)'!BP$112)*25)))</f>
        <v>0.35901490197650537</v>
      </c>
    </row>
    <row r="152" spans="1:69" x14ac:dyDescent="0.25">
      <c r="A152" s="11" t="s">
        <v>75</v>
      </c>
      <c r="B152" s="11" t="s">
        <v>234</v>
      </c>
      <c r="C152" s="12" t="s">
        <v>74</v>
      </c>
      <c r="D152" s="44">
        <f>IF($C152="SM 30:1;O2",('Données brutes POS (Area)'!C152/('Données brutes POS (Area)'!C$140)*50),IF($C152="TG (17:0/17:1/17:0)D5",('Données brutes POS (Area)'!C103/('Données brutes POS (Area)'!C$112)*25)))</f>
        <v>0.96029423000818415</v>
      </c>
      <c r="E152" s="44">
        <f>IF($C152="SM 30:1;O2",('Données brutes POS (Area)'!D152/('Données brutes POS (Area)'!D$140)*50),IF($C152="TG (17:0/17:1/17:0)D5",('Données brutes POS (Area)'!D103/('Données brutes POS (Area)'!D$112)*25)))</f>
        <v>1.6565519324762006</v>
      </c>
      <c r="F152" s="44">
        <f>IF($C152="SM 30:1;O2",('Données brutes POS (Area)'!E152/('Données brutes POS (Area)'!E$140)*50),IF($C152="TG (17:0/17:1/17:0)D5",('Données brutes POS (Area)'!E103/('Données brutes POS (Area)'!E$112)*25)))</f>
        <v>1.0770877932671026</v>
      </c>
      <c r="G152" s="44">
        <f>IF($C152="SM 30:1;O2",('Données brutes POS (Area)'!F152/('Données brutes POS (Area)'!F$140)*50),IF($C152="TG (17:0/17:1/17:0)D5",('Données brutes POS (Area)'!F103/('Données brutes POS (Area)'!F$112)*25)))</f>
        <v>1.6395075876376473</v>
      </c>
      <c r="H152" s="44">
        <f>IF($C152="SM 30:1;O2",('Données brutes POS (Area)'!G152/('Données brutes POS (Area)'!G$140)*50),IF($C152="TG (17:0/17:1/17:0)D5",('Données brutes POS (Area)'!G103/('Données brutes POS (Area)'!G$112)*25)))</f>
        <v>2.1575836763276937</v>
      </c>
      <c r="I152" s="44">
        <f>IF($C152="SM 30:1;O2",('Données brutes POS (Area)'!H152/('Données brutes POS (Area)'!H$140)*50),IF($C152="TG (17:0/17:1/17:0)D5",('Données brutes POS (Area)'!H103/('Données brutes POS (Area)'!H$112)*25)))</f>
        <v>2.180249217565954</v>
      </c>
      <c r="J152" s="44">
        <f>IF($C152="SM 30:1;O2",('Données brutes POS (Area)'!I152/('Données brutes POS (Area)'!I$140)*50),IF($C152="TG (17:0/17:1/17:0)D5",('Données brutes POS (Area)'!I103/('Données brutes POS (Area)'!I$112)*25)))</f>
        <v>0.82658832028596663</v>
      </c>
      <c r="K152" s="44">
        <f>IF($C152="SM 30:1;O2",('Données brutes POS (Area)'!J152/('Données brutes POS (Area)'!J$140)*50),IF($C152="TG (17:0/17:1/17:0)D5",('Données brutes POS (Area)'!J103/('Données brutes POS (Area)'!J$112)*25)))</f>
        <v>1.4556694137659223</v>
      </c>
      <c r="L152" s="44">
        <f>IF($C152="SM 30:1;O2",('Données brutes POS (Area)'!K152/('Données brutes POS (Area)'!K$140)*50),IF($C152="TG (17:0/17:1/17:0)D5",('Données brutes POS (Area)'!K103/('Données brutes POS (Area)'!K$112)*25)))</f>
        <v>0.863576558536293</v>
      </c>
      <c r="M152" s="44">
        <f>IF($C152="SM 30:1;O2",('Données brutes POS (Area)'!L152/('Données brutes POS (Area)'!L$140)*50),IF($C152="TG (17:0/17:1/17:0)D5",('Données brutes POS (Area)'!L103/('Données brutes POS (Area)'!L$112)*25)))</f>
        <v>0.86392869891957946</v>
      </c>
      <c r="N152" s="44">
        <f>IF($C152="SM 30:1;O2",('Données brutes POS (Area)'!M152/('Données brutes POS (Area)'!M$140)*50),IF($C152="TG (17:0/17:1/17:0)D5",('Données brutes POS (Area)'!M103/('Données brutes POS (Area)'!M$112)*25)))</f>
        <v>0.78781258320120739</v>
      </c>
      <c r="O152" s="44">
        <f>IF($C152="SM 30:1;O2",('Données brutes POS (Area)'!N152/('Données brutes POS (Area)'!N$140)*50),IF($C152="TG (17:0/17:1/17:0)D5",('Données brutes POS (Area)'!N103/('Données brutes POS (Area)'!N$112)*25)))</f>
        <v>1.6035604314935163</v>
      </c>
      <c r="P152" s="44">
        <f>IF($C152="SM 30:1;O2",('Données brutes POS (Area)'!O152/('Données brutes POS (Area)'!O$140)*50),IF($C152="TG (17:0/17:1/17:0)D5",('Données brutes POS (Area)'!O103/('Données brutes POS (Area)'!O$112)*25)))</f>
        <v>1.3590622728757522</v>
      </c>
      <c r="Q152" s="44">
        <f>IF($C152="SM 30:1;O2",('Données brutes POS (Area)'!P152/('Données brutes POS (Area)'!P$140)*50),IF($C152="TG (17:0/17:1/17:0)D5",('Données brutes POS (Area)'!P103/('Données brutes POS (Area)'!P$112)*25)))</f>
        <v>0.84002544131560242</v>
      </c>
      <c r="R152" s="44">
        <f>IF($C152="SM 30:1;O2",('Données brutes POS (Area)'!Q152/('Données brutes POS (Area)'!Q$140)*50),IF($C152="TG (17:0/17:1/17:0)D5",('Données brutes POS (Area)'!Q103/('Données brutes POS (Area)'!Q$112)*25)))</f>
        <v>1.4103394103914759</v>
      </c>
      <c r="S152" s="44">
        <f>IF($C152="SM 30:1;O2",('Données brutes POS (Area)'!R152/('Données brutes POS (Area)'!R$140)*50),IF($C152="TG (17:0/17:1/17:0)D5",('Données brutes POS (Area)'!R103/('Données brutes POS (Area)'!R$112)*25)))</f>
        <v>0.79615232392621738</v>
      </c>
      <c r="T152" s="44">
        <f>IF($C152="SM 30:1;O2",('Données brutes POS (Area)'!S152/('Données brutes POS (Area)'!S$140)*50),IF($C152="TG (17:0/17:1/17:0)D5",('Données brutes POS (Area)'!S103/('Données brutes POS (Area)'!S$112)*25)))</f>
        <v>1.2152395338824571</v>
      </c>
      <c r="U152" s="44">
        <f>IF($C152="SM 30:1;O2",('Données brutes POS (Area)'!T152/('Données brutes POS (Area)'!T$140)*50),IF($C152="TG (17:0/17:1/17:0)D5",('Données brutes POS (Area)'!T103/('Données brutes POS (Area)'!T$112)*25)))</f>
        <v>0.85535819732975993</v>
      </c>
      <c r="V152" s="44">
        <f>IF($C152="SM 30:1;O2",('Données brutes POS (Area)'!U152/('Données brutes POS (Area)'!U$140)*50),IF($C152="TG (17:0/17:1/17:0)D5",('Données brutes POS (Area)'!U103/('Données brutes POS (Area)'!U$112)*25)))</f>
        <v>1.0806146780010812</v>
      </c>
      <c r="W152" s="44">
        <f>IF($C152="SM 30:1;O2",('Données brutes POS (Area)'!V152/('Données brutes POS (Area)'!V$140)*50),IF($C152="TG (17:0/17:1/17:0)D5",('Données brutes POS (Area)'!V103/('Données brutes POS (Area)'!V$112)*25)))</f>
        <v>1.0900037907822533</v>
      </c>
      <c r="X152" s="44">
        <f>IF($C152="SM 30:1;O2",('Données brutes POS (Area)'!W152/('Données brutes POS (Area)'!W$140)*50),IF($C152="TG (17:0/17:1/17:0)D5",('Données brutes POS (Area)'!W103/('Données brutes POS (Area)'!W$112)*25)))</f>
        <v>1.1226805109465916</v>
      </c>
      <c r="Y152" s="44">
        <f>IF($C152="SM 30:1;O2",('Données brutes POS (Area)'!X152/('Données brutes POS (Area)'!X$140)*50),IF($C152="TG (17:0/17:1/17:0)D5",('Données brutes POS (Area)'!X103/('Données brutes POS (Area)'!X$112)*25)))</f>
        <v>1.6961508452344924</v>
      </c>
      <c r="Z152" s="44">
        <f>IF($C152="SM 30:1;O2",('Données brutes POS (Area)'!Y152/('Données brutes POS (Area)'!Y$140)*50),IF($C152="TG (17:0/17:1/17:0)D5",('Données brutes POS (Area)'!Y103/('Données brutes POS (Area)'!Y$112)*25)))</f>
        <v>1.0107627615060064</v>
      </c>
      <c r="AA152" s="44">
        <f>IF($C152="SM 30:1;O2",('Données brutes POS (Area)'!Z152/('Données brutes POS (Area)'!Z$140)*50),IF($C152="TG (17:0/17:1/17:0)D5",('Données brutes POS (Area)'!Z103/('Données brutes POS (Area)'!Z$112)*25)))</f>
        <v>1.0359131825130743</v>
      </c>
      <c r="AB152" s="44">
        <f>IF($C152="SM 30:1;O2",('Données brutes POS (Area)'!AA152/('Données brutes POS (Area)'!AA$140)*50),IF($C152="TG (17:0/17:1/17:0)D5",('Données brutes POS (Area)'!AA103/('Données brutes POS (Area)'!AA$112)*25)))</f>
        <v>1.0984127670781481</v>
      </c>
      <c r="AC152" s="44">
        <f>IF($C152="SM 30:1;O2",('Données brutes POS (Area)'!AB152/('Données brutes POS (Area)'!AB$140)*50),IF($C152="TG (17:0/17:1/17:0)D5",('Données brutes POS (Area)'!AB103/('Données brutes POS (Area)'!AB$112)*25)))</f>
        <v>0.95317944362217599</v>
      </c>
      <c r="AD152" s="44">
        <f>IF($C152="SM 30:1;O2",('Données brutes POS (Area)'!AC152/('Données brutes POS (Area)'!AC$140)*50),IF($C152="TG (17:0/17:1/17:0)D5",('Données brutes POS (Area)'!AC103/('Données brutes POS (Area)'!AC$112)*25)))</f>
        <v>1.4723177129970175</v>
      </c>
      <c r="AE152" s="44">
        <f>IF($C152="SM 30:1;O2",('Données brutes POS (Area)'!AD152/('Données brutes POS (Area)'!AD$140)*50),IF($C152="TG (17:0/17:1/17:0)D5",('Données brutes POS (Area)'!AD103/('Données brutes POS (Area)'!AD$112)*25)))</f>
        <v>0.77907890456742057</v>
      </c>
      <c r="AF152" s="44">
        <f>IF($C152="SM 30:1;O2",('Données brutes POS (Area)'!AE152/('Données brutes POS (Area)'!AE$140)*50),IF($C152="TG (17:0/17:1/17:0)D5",('Données brutes POS (Area)'!AE103/('Données brutes POS (Area)'!AE$112)*25)))</f>
        <v>1.3954218072502318</v>
      </c>
      <c r="AG152" s="44">
        <f>IF($C152="SM 30:1;O2",('Données brutes POS (Area)'!AF152/('Données brutes POS (Area)'!AF$140)*50),IF($C152="TG (17:0/17:1/17:0)D5",('Données brutes POS (Area)'!AF103/('Données brutes POS (Area)'!AF$112)*25)))</f>
        <v>1.6969395837903554</v>
      </c>
      <c r="AH152" s="44">
        <f>IF($C152="SM 30:1;O2",('Données brutes POS (Area)'!AG152/('Données brutes POS (Area)'!AG$140)*50),IF($C152="TG (17:0/17:1/17:0)D5",('Données brutes POS (Area)'!AG103/('Données brutes POS (Area)'!AG$112)*25)))</f>
        <v>0.88293312568984927</v>
      </c>
      <c r="AI152" s="44">
        <f>IF($C152="SM 30:1;O2",('Données brutes POS (Area)'!AH152/('Données brutes POS (Area)'!AH$140)*50),IF($C152="TG (17:0/17:1/17:0)D5",('Données brutes POS (Area)'!AH103/('Données brutes POS (Area)'!AH$112)*25)))</f>
        <v>1.4638137875001362</v>
      </c>
      <c r="AJ152" s="44">
        <f>IF($C152="SM 30:1;O2",('Données brutes POS (Area)'!AI152/('Données brutes POS (Area)'!AI$140)*50),IF($C152="TG (17:0/17:1/17:0)D5",('Données brutes POS (Area)'!AI103/('Données brutes POS (Area)'!AI$112)*25)))</f>
        <v>2.0950415799073312</v>
      </c>
      <c r="AK152" s="44">
        <f>IF($C152="SM 30:1;O2",('Données brutes POS (Area)'!AJ152/('Données brutes POS (Area)'!AJ$140)*50),IF($C152="TG (17:0/17:1/17:0)D5",('Données brutes POS (Area)'!AJ103/('Données brutes POS (Area)'!AJ$112)*25)))</f>
        <v>1.4256060638443149</v>
      </c>
      <c r="AL152" s="44">
        <f>IF($C152="SM 30:1;O2",('Données brutes POS (Area)'!AK152/('Données brutes POS (Area)'!AK$140)*50),IF($C152="TG (17:0/17:1/17:0)D5",('Données brutes POS (Area)'!AK103/('Données brutes POS (Area)'!AK$112)*25)))</f>
        <v>0.54438920018746095</v>
      </c>
      <c r="AM152" s="44">
        <f>IF($C152="SM 30:1;O2",('Données brutes POS (Area)'!AL152/('Données brutes POS (Area)'!AL$140)*50),IF($C152="TG (17:0/17:1/17:0)D5",('Données brutes POS (Area)'!AL103/('Données brutes POS (Area)'!AL$112)*25)))</f>
        <v>1.6381985256142491</v>
      </c>
      <c r="AN152" s="44">
        <f>IF($C152="SM 30:1;O2",('Données brutes POS (Area)'!AM152/('Données brutes POS (Area)'!AM$140)*50),IF($C152="TG (17:0/17:1/17:0)D5",('Données brutes POS (Area)'!AM103/('Données brutes POS (Area)'!AM$112)*25)))</f>
        <v>1.034419542915842</v>
      </c>
      <c r="AO152" s="44">
        <f>IF($C152="SM 30:1;O2",('Données brutes POS (Area)'!AN152/('Données brutes POS (Area)'!AN$140)*50),IF($C152="TG (17:0/17:1/17:0)D5",('Données brutes POS (Area)'!AN103/('Données brutes POS (Area)'!AN$112)*25)))</f>
        <v>0.9965396552199135</v>
      </c>
      <c r="AP152" s="44">
        <f>IF($C152="SM 30:1;O2",('Données brutes POS (Area)'!AO152/('Données brutes POS (Area)'!AO$140)*50),IF($C152="TG (17:0/17:1/17:0)D5",('Données brutes POS (Area)'!AO103/('Données brutes POS (Area)'!AO$112)*25)))</f>
        <v>2.0982328385401954</v>
      </c>
      <c r="AQ152" s="44">
        <f>IF($C152="SM 30:1;O2",('Données brutes POS (Area)'!AP152/('Données brutes POS (Area)'!AP$140)*50),IF($C152="TG (17:0/17:1/17:0)D5",('Données brutes POS (Area)'!AP103/('Données brutes POS (Area)'!AP$112)*25)))</f>
        <v>1.8383975768990874</v>
      </c>
      <c r="AR152" s="44">
        <f>IF($C152="SM 30:1;O2",('Données brutes POS (Area)'!AQ152/('Données brutes POS (Area)'!AQ$140)*50),IF($C152="TG (17:0/17:1/17:0)D5",('Données brutes POS (Area)'!AQ103/('Données brutes POS (Area)'!AQ$112)*25)))</f>
        <v>0.8624047125321388</v>
      </c>
      <c r="AS152" s="44">
        <f>IF($C152="SM 30:1;O2",('Données brutes POS (Area)'!AR152/('Données brutes POS (Area)'!AR$140)*50),IF($C152="TG (17:0/17:1/17:0)D5",('Données brutes POS (Area)'!AR103/('Données brutes POS (Area)'!AR$112)*25)))</f>
        <v>1.9425881688730613</v>
      </c>
      <c r="AT152" s="44">
        <f>IF($C152="SM 30:1;O2",('Données brutes POS (Area)'!AS152/('Données brutes POS (Area)'!AS$140)*50),IF($C152="TG (17:0/17:1/17:0)D5",('Données brutes POS (Area)'!AS103/('Données brutes POS (Area)'!AS$112)*25)))</f>
        <v>1.291657312385438</v>
      </c>
      <c r="AU152" s="44">
        <f>IF($C152="SM 30:1;O2",('Données brutes POS (Area)'!AT152/('Données brutes POS (Area)'!AT$140)*50),IF($C152="TG (17:0/17:1/17:0)D5",('Données brutes POS (Area)'!AT103/('Données brutes POS (Area)'!AT$112)*25)))</f>
        <v>1.8388481016201923</v>
      </c>
      <c r="AV152" s="44">
        <f>IF($C152="SM 30:1;O2",('Données brutes POS (Area)'!AU152/('Données brutes POS (Area)'!AU$140)*50),IF($C152="TG (17:0/17:1/17:0)D5",('Données brutes POS (Area)'!AU103/('Données brutes POS (Area)'!AU$112)*25)))</f>
        <v>1.4873871462243025</v>
      </c>
      <c r="AW152" s="44">
        <f>IF($C152="SM 30:1;O2",('Données brutes POS (Area)'!AV152/('Données brutes POS (Area)'!AV$140)*50),IF($C152="TG (17:0/17:1/17:0)D5",('Données brutes POS (Area)'!AV103/('Données brutes POS (Area)'!AV$112)*25)))</f>
        <v>0.96905606018166535</v>
      </c>
      <c r="AX152" s="44">
        <f>IF($C152="SM 30:1;O2",('Données brutes POS (Area)'!AW152/('Données brutes POS (Area)'!AW$140)*50),IF($C152="TG (17:0/17:1/17:0)D5",('Données brutes POS (Area)'!AW103/('Données brutes POS (Area)'!AW$112)*25)))</f>
        <v>1.3998232112061793</v>
      </c>
      <c r="AY152" s="44">
        <f>IF($C152="SM 30:1;O2",('Données brutes POS (Area)'!AX152/('Données brutes POS (Area)'!AX$140)*50),IF($C152="TG (17:0/17:1/17:0)D5",('Données brutes POS (Area)'!AX103/('Données brutes POS (Area)'!AX$112)*25)))</f>
        <v>1.1546710659876229</v>
      </c>
      <c r="AZ152" s="44">
        <f>IF($C152="SM 30:1;O2",('Données brutes POS (Area)'!AY152/('Données brutes POS (Area)'!AY$140)*50),IF($C152="TG (17:0/17:1/17:0)D5",('Données brutes POS (Area)'!AY103/('Données brutes POS (Area)'!AY$112)*25)))</f>
        <v>1.6340844439010807</v>
      </c>
      <c r="BA152" s="44">
        <f>IF($C152="SM 30:1;O2",('Données brutes POS (Area)'!AZ152/('Données brutes POS (Area)'!AZ$140)*50),IF($C152="TG (17:0/17:1/17:0)D5",('Données brutes POS (Area)'!AZ103/('Données brutes POS (Area)'!AZ$112)*25)))</f>
        <v>1.0299838761862514</v>
      </c>
      <c r="BB152" s="44">
        <f>IF($C152="SM 30:1;O2",('Données brutes POS (Area)'!BA152/('Données brutes POS (Area)'!BA$140)*50),IF($C152="TG (17:0/17:1/17:0)D5",('Données brutes POS (Area)'!BA103/('Données brutes POS (Area)'!BA$112)*25)))</f>
        <v>3.5773864048848472</v>
      </c>
      <c r="BC152" s="44">
        <f>IF($C152="SM 30:1;O2",('Données brutes POS (Area)'!BB152/('Données brutes POS (Area)'!BB$140)*50),IF($C152="TG (17:0/17:1/17:0)D5",('Données brutes POS (Area)'!BB103/('Données brutes POS (Area)'!BB$112)*25)))</f>
        <v>0.83816151081467261</v>
      </c>
      <c r="BD152" s="44">
        <f>IF($C152="SM 30:1;O2",('Données brutes POS (Area)'!BC152/('Données brutes POS (Area)'!BC$140)*50),IF($C152="TG (17:0/17:1/17:0)D5",('Données brutes POS (Area)'!BC103/('Données brutes POS (Area)'!BC$112)*25)))</f>
        <v>1.1664010554121762</v>
      </c>
      <c r="BE152" s="44">
        <f>IF($C152="SM 30:1;O2",('Données brutes POS (Area)'!BD152/('Données brutes POS (Area)'!BD$140)*50),IF($C152="TG (17:0/17:1/17:0)D5",('Données brutes POS (Area)'!BD103/('Données brutes POS (Area)'!BD$112)*25)))</f>
        <v>1.0776492574164824</v>
      </c>
      <c r="BF152" s="44">
        <f>IF($C152="SM 30:1;O2",('Données brutes POS (Area)'!BE152/('Données brutes POS (Area)'!BE$140)*50),IF($C152="TG (17:0/17:1/17:0)D5",('Données brutes POS (Area)'!BE103/('Données brutes POS (Area)'!BE$112)*25)))</f>
        <v>1.1833448963463942</v>
      </c>
      <c r="BG152" s="44">
        <f>IF($C152="SM 30:1;O2",('Données brutes POS (Area)'!BF152/('Données brutes POS (Area)'!BF$140)*50),IF($C152="TG (17:0/17:1/17:0)D5",('Données brutes POS (Area)'!BF103/('Données brutes POS (Area)'!BF$112)*25)))</f>
        <v>0.89975060721141342</v>
      </c>
      <c r="BH152" s="44">
        <f>IF($C152="SM 30:1;O2",('Données brutes POS (Area)'!BG152/('Données brutes POS (Area)'!BG$140)*50),IF($C152="TG (17:0/17:1/17:0)D5",('Données brutes POS (Area)'!BG103/('Données brutes POS (Area)'!BG$112)*25)))</f>
        <v>1.0263922672264087</v>
      </c>
      <c r="BI152" s="44">
        <f>IF($C152="SM 30:1;O2",('Données brutes POS (Area)'!BH152/('Données brutes POS (Area)'!BH$140)*50),IF($C152="TG (17:0/17:1/17:0)D5",('Données brutes POS (Area)'!BH103/('Données brutes POS (Area)'!BH$112)*25)))</f>
        <v>0.93310968863504118</v>
      </c>
      <c r="BJ152" s="44">
        <f>IF($C152="SM 30:1;O2",('Données brutes POS (Area)'!BI152/('Données brutes POS (Area)'!BI$140)*50),IF($C152="TG (17:0/17:1/17:0)D5",('Données brutes POS (Area)'!BI103/('Données brutes POS (Area)'!BI$112)*25)))</f>
        <v>0.62521776302404153</v>
      </c>
      <c r="BK152" s="44">
        <f>IF($C152="SM 30:1;O2",('Données brutes POS (Area)'!BJ152/('Données brutes POS (Area)'!BJ$140)*50),IF($C152="TG (17:0/17:1/17:0)D5",('Données brutes POS (Area)'!BJ103/('Données brutes POS (Area)'!BJ$112)*25)))</f>
        <v>2.0585461539366339</v>
      </c>
      <c r="BL152" s="44">
        <f>IF($C152="SM 30:1;O2",('Données brutes POS (Area)'!BK152/('Données brutes POS (Area)'!BK$140)*50),IF($C152="TG (17:0/17:1/17:0)D5",('Données brutes POS (Area)'!BK103/('Données brutes POS (Area)'!BK$112)*25)))</f>
        <v>2.28474255479526</v>
      </c>
      <c r="BM152" s="44">
        <f>IF($C152="SM 30:1;O2",('Données brutes POS (Area)'!BL152/('Données brutes POS (Area)'!BL$140)*50),IF($C152="TG (17:0/17:1/17:0)D5",('Données brutes POS (Area)'!BL103/('Données brutes POS (Area)'!BL$112)*25)))</f>
        <v>0.5611553616170446</v>
      </c>
      <c r="BN152" s="44">
        <f>IF($C152="SM 30:1;O2",('Données brutes POS (Area)'!BM152/('Données brutes POS (Area)'!BM$140)*50),IF($C152="TG (17:0/17:1/17:0)D5",('Données brutes POS (Area)'!BM103/('Données brutes POS (Area)'!BM$112)*25)))</f>
        <v>1.6666314351034761</v>
      </c>
      <c r="BO152" s="44">
        <f>IF($C152="SM 30:1;O2",('Données brutes POS (Area)'!BN152/('Données brutes POS (Area)'!BN$140)*50),IF($C152="TG (17:0/17:1/17:0)D5",('Données brutes POS (Area)'!BN103/('Données brutes POS (Area)'!BN$112)*25)))</f>
        <v>4.1728785597606306</v>
      </c>
      <c r="BP152" s="44">
        <f>IF($C152="SM 30:1;O2",('Données brutes POS (Area)'!BO152/('Données brutes POS (Area)'!BO$140)*50),IF($C152="TG (17:0/17:1/17:0)D5",('Données brutes POS (Area)'!BO103/('Données brutes POS (Area)'!BO$112)*25)))</f>
        <v>1.9969343695445614</v>
      </c>
      <c r="BQ152" s="44">
        <f>IF($C152="SM 30:1;O2",('Données brutes POS (Area)'!BP152/('Données brutes POS (Area)'!BP$140)*50),IF($C152="TG (17:0/17:1/17:0)D5",('Données brutes POS (Area)'!BP103/('Données brutes POS (Area)'!BP$112)*25)))</f>
        <v>1.3250326008279181</v>
      </c>
    </row>
    <row r="153" spans="1:69" x14ac:dyDescent="0.25">
      <c r="A153" s="9" t="s">
        <v>75</v>
      </c>
      <c r="B153" s="9" t="s">
        <v>235</v>
      </c>
      <c r="C153" s="10" t="s">
        <v>74</v>
      </c>
      <c r="D153" s="43">
        <f>IF($C153="SM 30:1;O2",('Données brutes POS (Area)'!C153/('Données brutes POS (Area)'!C$140)*50),IF($C153="TG (17:0/17:1/17:0)D5",('Données brutes POS (Area)'!C104/('Données brutes POS (Area)'!C$112)*25)))</f>
        <v>1.6009162946878215</v>
      </c>
      <c r="E153" s="43">
        <f>IF($C153="SM 30:1;O2",('Données brutes POS (Area)'!D153/('Données brutes POS (Area)'!D$140)*50),IF($C153="TG (17:0/17:1/17:0)D5",('Données brutes POS (Area)'!D104/('Données brutes POS (Area)'!D$112)*25)))</f>
        <v>1.4649606489342604</v>
      </c>
      <c r="F153" s="43">
        <f>IF($C153="SM 30:1;O2",('Données brutes POS (Area)'!E153/('Données brutes POS (Area)'!E$140)*50),IF($C153="TG (17:0/17:1/17:0)D5",('Données brutes POS (Area)'!E104/('Données brutes POS (Area)'!E$112)*25)))</f>
        <v>1.5058018446890808</v>
      </c>
      <c r="G153" s="43">
        <f>IF($C153="SM 30:1;O2",('Données brutes POS (Area)'!F153/('Données brutes POS (Area)'!F$140)*50),IF($C153="TG (17:0/17:1/17:0)D5",('Données brutes POS (Area)'!F104/('Données brutes POS (Area)'!F$112)*25)))</f>
        <v>1.5586982348547223</v>
      </c>
      <c r="H153" s="43">
        <f>IF($C153="SM 30:1;O2",('Données brutes POS (Area)'!G153/('Données brutes POS (Area)'!G$140)*50),IF($C153="TG (17:0/17:1/17:0)D5",('Données brutes POS (Area)'!G104/('Données brutes POS (Area)'!G$112)*25)))</f>
        <v>2.2837824549587857</v>
      </c>
      <c r="I153" s="43">
        <f>IF($C153="SM 30:1;O2",('Données brutes POS (Area)'!H153/('Données brutes POS (Area)'!H$140)*50),IF($C153="TG (17:0/17:1/17:0)D5",('Données brutes POS (Area)'!H104/('Données brutes POS (Area)'!H$112)*25)))</f>
        <v>1.9820127269036227</v>
      </c>
      <c r="J153" s="43">
        <f>IF($C153="SM 30:1;O2",('Données brutes POS (Area)'!I153/('Données brutes POS (Area)'!I$140)*50),IF($C153="TG (17:0/17:1/17:0)D5",('Données brutes POS (Area)'!I104/('Données brutes POS (Area)'!I$112)*25)))</f>
        <v>0.72680679134856985</v>
      </c>
      <c r="K153" s="43">
        <f>IF($C153="SM 30:1;O2",('Données brutes POS (Area)'!J153/('Données brutes POS (Area)'!J$140)*50),IF($C153="TG (17:0/17:1/17:0)D5",('Données brutes POS (Area)'!J104/('Données brutes POS (Area)'!J$112)*25)))</f>
        <v>1.7705681639037727</v>
      </c>
      <c r="L153" s="43">
        <f>IF($C153="SM 30:1;O2",('Données brutes POS (Area)'!K153/('Données brutes POS (Area)'!K$140)*50),IF($C153="TG (17:0/17:1/17:0)D5",('Données brutes POS (Area)'!K104/('Données brutes POS (Area)'!K$112)*25)))</f>
        <v>0.97073574465828483</v>
      </c>
      <c r="M153" s="43">
        <f>IF($C153="SM 30:1;O2",('Données brutes POS (Area)'!L153/('Données brutes POS (Area)'!L$140)*50),IF($C153="TG (17:0/17:1/17:0)D5",('Données brutes POS (Area)'!L104/('Données brutes POS (Area)'!L$112)*25)))</f>
        <v>0.89275835794887981</v>
      </c>
      <c r="N153" s="43">
        <f>IF($C153="SM 30:1;O2",('Données brutes POS (Area)'!M153/('Données brutes POS (Area)'!M$140)*50),IF($C153="TG (17:0/17:1/17:0)D5",('Données brutes POS (Area)'!M104/('Données brutes POS (Area)'!M$112)*25)))</f>
        <v>0.6974754873472383</v>
      </c>
      <c r="O153" s="43">
        <f>IF($C153="SM 30:1;O2",('Données brutes POS (Area)'!N153/('Données brutes POS (Area)'!N$140)*50),IF($C153="TG (17:0/17:1/17:0)D5",('Données brutes POS (Area)'!N104/('Données brutes POS (Area)'!N$112)*25)))</f>
        <v>1.3007655468275789</v>
      </c>
      <c r="P153" s="43">
        <f>IF($C153="SM 30:1;O2",('Données brutes POS (Area)'!O153/('Données brutes POS (Area)'!O$140)*50),IF($C153="TG (17:0/17:1/17:0)D5",('Données brutes POS (Area)'!O104/('Données brutes POS (Area)'!O$112)*25)))</f>
        <v>2.0231058242713025</v>
      </c>
      <c r="Q153" s="43">
        <f>IF($C153="SM 30:1;O2",('Données brutes POS (Area)'!P153/('Données brutes POS (Area)'!P$140)*50),IF($C153="TG (17:0/17:1/17:0)D5",('Données brutes POS (Area)'!P104/('Données brutes POS (Area)'!P$112)*25)))</f>
        <v>0.95933284654659468</v>
      </c>
      <c r="R153" s="43">
        <f>IF($C153="SM 30:1;O2",('Données brutes POS (Area)'!Q153/('Données brutes POS (Area)'!Q$140)*50),IF($C153="TG (17:0/17:1/17:0)D5",('Données brutes POS (Area)'!Q104/('Données brutes POS (Area)'!Q$112)*25)))</f>
        <v>1.6247710557721347</v>
      </c>
      <c r="S153" s="43">
        <f>IF($C153="SM 30:1;O2",('Données brutes POS (Area)'!R153/('Données brutes POS (Area)'!R$140)*50),IF($C153="TG (17:0/17:1/17:0)D5",('Données brutes POS (Area)'!R104/('Données brutes POS (Area)'!R$112)*25)))</f>
        <v>1.2200559568967821</v>
      </c>
      <c r="T153" s="43">
        <f>IF($C153="SM 30:1;O2",('Données brutes POS (Area)'!S153/('Données brutes POS (Area)'!S$140)*50),IF($C153="TG (17:0/17:1/17:0)D5",('Données brutes POS (Area)'!S104/('Données brutes POS (Area)'!S$112)*25)))</f>
        <v>1.5583306821416509</v>
      </c>
      <c r="U153" s="43">
        <f>IF($C153="SM 30:1;O2",('Données brutes POS (Area)'!T153/('Données brutes POS (Area)'!T$140)*50),IF($C153="TG (17:0/17:1/17:0)D5",('Données brutes POS (Area)'!T104/('Données brutes POS (Area)'!T$112)*25)))</f>
        <v>0.88832739485318302</v>
      </c>
      <c r="V153" s="43" t="s">
        <v>326</v>
      </c>
      <c r="W153" s="43">
        <f>IF($C153="SM 30:1;O2",('Données brutes POS (Area)'!V153/('Données brutes POS (Area)'!V$140)*50),IF($C153="TG (17:0/17:1/17:0)D5",('Données brutes POS (Area)'!V104/('Données brutes POS (Area)'!V$112)*25)))</f>
        <v>1.4588253688391799</v>
      </c>
      <c r="X153" s="43">
        <f>IF($C153="SM 30:1;O2",('Données brutes POS (Area)'!W153/('Données brutes POS (Area)'!W$140)*50),IF($C153="TG (17:0/17:1/17:0)D5",('Données brutes POS (Area)'!W104/('Données brutes POS (Area)'!W$112)*25)))</f>
        <v>1.5644302530881635</v>
      </c>
      <c r="Y153" s="43">
        <f>IF($C153="SM 30:1;O2",('Données brutes POS (Area)'!X153/('Données brutes POS (Area)'!X$140)*50),IF($C153="TG (17:0/17:1/17:0)D5",('Données brutes POS (Area)'!X104/('Données brutes POS (Area)'!X$112)*25)))</f>
        <v>1.3982827086826728</v>
      </c>
      <c r="Z153" s="43">
        <f>IF($C153="SM 30:1;O2",('Données brutes POS (Area)'!Y153/('Données brutes POS (Area)'!Y$140)*50),IF($C153="TG (17:0/17:1/17:0)D5",('Données brutes POS (Area)'!Y104/('Données brutes POS (Area)'!Y$112)*25)))</f>
        <v>0.84006591389669127</v>
      </c>
      <c r="AA153" s="43">
        <f>IF($C153="SM 30:1;O2",('Données brutes POS (Area)'!Z153/('Données brutes POS (Area)'!Z$140)*50),IF($C153="TG (17:0/17:1/17:0)D5",('Données brutes POS (Area)'!Z104/('Données brutes POS (Area)'!Z$112)*25)))</f>
        <v>1.2099162109258614</v>
      </c>
      <c r="AB153" s="43">
        <f>IF($C153="SM 30:1;O2",('Données brutes POS (Area)'!AA153/('Données brutes POS (Area)'!AA$140)*50),IF($C153="TG (17:0/17:1/17:0)D5",('Données brutes POS (Area)'!AA104/('Données brutes POS (Area)'!AA$112)*25)))</f>
        <v>1.4118583802881144</v>
      </c>
      <c r="AC153" s="43">
        <f>IF($C153="SM 30:1;O2",('Données brutes POS (Area)'!AB153/('Données brutes POS (Area)'!AB$140)*50),IF($C153="TG (17:0/17:1/17:0)D5",('Données brutes POS (Area)'!AB104/('Données brutes POS (Area)'!AB$112)*25)))</f>
        <v>1.3831422117556165</v>
      </c>
      <c r="AD153" s="43">
        <f>IF($C153="SM 30:1;O2",('Données brutes POS (Area)'!AC153/('Données brutes POS (Area)'!AC$140)*50),IF($C153="TG (17:0/17:1/17:0)D5",('Données brutes POS (Area)'!AC104/('Données brutes POS (Area)'!AC$112)*25)))</f>
        <v>1.3276340388462546</v>
      </c>
      <c r="AE153" s="43">
        <f>IF($C153="SM 30:1;O2",('Données brutes POS (Area)'!AD153/('Données brutes POS (Area)'!AD$140)*50),IF($C153="TG (17:0/17:1/17:0)D5",('Données brutes POS (Area)'!AD104/('Données brutes POS (Area)'!AD$112)*25)))</f>
        <v>1.3293432804723262</v>
      </c>
      <c r="AF153" s="43">
        <f>IF($C153="SM 30:1;O2",('Données brutes POS (Area)'!AE153/('Données brutes POS (Area)'!AE$140)*50),IF($C153="TG (17:0/17:1/17:0)D5",('Données brutes POS (Area)'!AE104/('Données brutes POS (Area)'!AE$112)*25)))</f>
        <v>1.6771882255765043</v>
      </c>
      <c r="AG153" s="43">
        <f>IF($C153="SM 30:1;O2",('Données brutes POS (Area)'!AF153/('Données brutes POS (Area)'!AF$140)*50),IF($C153="TG (17:0/17:1/17:0)D5",('Données brutes POS (Area)'!AF104/('Données brutes POS (Area)'!AF$112)*25)))</f>
        <v>1.5096654018448297</v>
      </c>
      <c r="AH153" s="43">
        <f>IF($C153="SM 30:1;O2",('Données brutes POS (Area)'!AG153/('Données brutes POS (Area)'!AG$140)*50),IF($C153="TG (17:0/17:1/17:0)D5",('Données brutes POS (Area)'!AG104/('Données brutes POS (Area)'!AG$112)*25)))</f>
        <v>1.2105097969494192</v>
      </c>
      <c r="AI153" s="43">
        <f>IF($C153="SM 30:1;O2",('Données brutes POS (Area)'!AH153/('Données brutes POS (Area)'!AH$140)*50),IF($C153="TG (17:0/17:1/17:0)D5",('Données brutes POS (Area)'!AH104/('Données brutes POS (Area)'!AH$112)*25)))</f>
        <v>1.9682133997437543</v>
      </c>
      <c r="AJ153" s="43">
        <f>IF($C153="SM 30:1;O2",('Données brutes POS (Area)'!AI153/('Données brutes POS (Area)'!AI$140)*50),IF($C153="TG (17:0/17:1/17:0)D5",('Données brutes POS (Area)'!AI104/('Données brutes POS (Area)'!AI$112)*25)))</f>
        <v>2.3008645477757388</v>
      </c>
      <c r="AK153" s="43">
        <f>IF($C153="SM 30:1;O2",('Données brutes POS (Area)'!AJ153/('Données brutes POS (Area)'!AJ$140)*50),IF($C153="TG (17:0/17:1/17:0)D5",('Données brutes POS (Area)'!AJ104/('Données brutes POS (Area)'!AJ$112)*25)))</f>
        <v>1.5290901625339015</v>
      </c>
      <c r="AL153" s="43">
        <f>IF($C153="SM 30:1;O2",('Données brutes POS (Area)'!AK153/('Données brutes POS (Area)'!AK$140)*50),IF($C153="TG (17:0/17:1/17:0)D5",('Données brutes POS (Area)'!AK104/('Données brutes POS (Area)'!AK$112)*25)))</f>
        <v>0.54737754790791648</v>
      </c>
      <c r="AM153" s="43">
        <f>IF($C153="SM 30:1;O2",('Données brutes POS (Area)'!AL153/('Données brutes POS (Area)'!AL$140)*50),IF($C153="TG (17:0/17:1/17:0)D5",('Données brutes POS (Area)'!AL104/('Données brutes POS (Area)'!AL$112)*25)))</f>
        <v>1.3994112686512685</v>
      </c>
      <c r="AN153" s="43" t="s">
        <v>326</v>
      </c>
      <c r="AO153" s="43">
        <f>IF($C153="SM 30:1;O2",('Données brutes POS (Area)'!AN153/('Données brutes POS (Area)'!AN$140)*50),IF($C153="TG (17:0/17:1/17:0)D5",('Données brutes POS (Area)'!AN104/('Données brutes POS (Area)'!AN$112)*25)))</f>
        <v>1.1120462486223714</v>
      </c>
      <c r="AP153" s="43">
        <f>IF($C153="SM 30:1;O2",('Données brutes POS (Area)'!AO153/('Données brutes POS (Area)'!AO$140)*50),IF($C153="TG (17:0/17:1/17:0)D5",('Données brutes POS (Area)'!AO104/('Données brutes POS (Area)'!AO$112)*25)))</f>
        <v>1.654135559810294</v>
      </c>
      <c r="AQ153" s="43">
        <f>IF($C153="SM 30:1;O2",('Données brutes POS (Area)'!AP153/('Données brutes POS (Area)'!AP$140)*50),IF($C153="TG (17:0/17:1/17:0)D5",('Données brutes POS (Area)'!AP104/('Données brutes POS (Area)'!AP$112)*25)))</f>
        <v>2.1123213934134148</v>
      </c>
      <c r="AR153" s="43">
        <f>IF($C153="SM 30:1;O2",('Données brutes POS (Area)'!AQ153/('Données brutes POS (Area)'!AQ$140)*50),IF($C153="TG (17:0/17:1/17:0)D5",('Données brutes POS (Area)'!AQ104/('Données brutes POS (Area)'!AQ$112)*25)))</f>
        <v>1.1819159298242947</v>
      </c>
      <c r="AS153" s="43">
        <f>IF($C153="SM 30:1;O2",('Données brutes POS (Area)'!AR153/('Données brutes POS (Area)'!AR$140)*50),IF($C153="TG (17:0/17:1/17:0)D5",('Données brutes POS (Area)'!AR104/('Données brutes POS (Area)'!AR$112)*25)))</f>
        <v>1.892457657677286</v>
      </c>
      <c r="AT153" s="43">
        <f>IF($C153="SM 30:1;O2",('Données brutes POS (Area)'!AS153/('Données brutes POS (Area)'!AS$140)*50),IF($C153="TG (17:0/17:1/17:0)D5",('Données brutes POS (Area)'!AS104/('Données brutes POS (Area)'!AS$112)*25)))</f>
        <v>1.6377055452383837</v>
      </c>
      <c r="AU153" s="43">
        <f>IF($C153="SM 30:1;O2",('Données brutes POS (Area)'!AT153/('Données brutes POS (Area)'!AT$140)*50),IF($C153="TG (17:0/17:1/17:0)D5",('Données brutes POS (Area)'!AT104/('Données brutes POS (Area)'!AT$112)*25)))</f>
        <v>1.8214067383491048</v>
      </c>
      <c r="AV153" s="43">
        <f>IF($C153="SM 30:1;O2",('Données brutes POS (Area)'!AU153/('Données brutes POS (Area)'!AU$140)*50),IF($C153="TG (17:0/17:1/17:0)D5",('Données brutes POS (Area)'!AU104/('Données brutes POS (Area)'!AU$112)*25)))</f>
        <v>1.542358496118992</v>
      </c>
      <c r="AW153" s="43">
        <f>IF($C153="SM 30:1;O2",('Données brutes POS (Area)'!AV153/('Données brutes POS (Area)'!AV$140)*50),IF($C153="TG (17:0/17:1/17:0)D5",('Données brutes POS (Area)'!AV104/('Données brutes POS (Area)'!AV$112)*25)))</f>
        <v>1.1156262842858724</v>
      </c>
      <c r="AX153" s="43">
        <f>IF($C153="SM 30:1;O2",('Données brutes POS (Area)'!AW153/('Données brutes POS (Area)'!AW$140)*50),IF($C153="TG (17:0/17:1/17:0)D5",('Données brutes POS (Area)'!AW104/('Données brutes POS (Area)'!AW$112)*25)))</f>
        <v>1.0954099666460304</v>
      </c>
      <c r="AY153" s="43">
        <f>IF($C153="SM 30:1;O2",('Données brutes POS (Area)'!AX153/('Données brutes POS (Area)'!AX$140)*50),IF($C153="TG (17:0/17:1/17:0)D5",('Données brutes POS (Area)'!AX104/('Données brutes POS (Area)'!AX$112)*25)))</f>
        <v>1.2181714851511638</v>
      </c>
      <c r="AZ153" s="43">
        <f>IF($C153="SM 30:1;O2",('Données brutes POS (Area)'!AY153/('Données brutes POS (Area)'!AY$140)*50),IF($C153="TG (17:0/17:1/17:0)D5",('Données brutes POS (Area)'!AY104/('Données brutes POS (Area)'!AY$112)*25)))</f>
        <v>1.9467131106203677</v>
      </c>
      <c r="BA153" s="43">
        <f>IF($C153="SM 30:1;O2",('Données brutes POS (Area)'!AZ153/('Données brutes POS (Area)'!AZ$140)*50),IF($C153="TG (17:0/17:1/17:0)D5",('Données brutes POS (Area)'!AZ104/('Données brutes POS (Area)'!AZ$112)*25)))</f>
        <v>1.3664550786193077</v>
      </c>
      <c r="BB153" s="43">
        <f>IF($C153="SM 30:1;O2",('Données brutes POS (Area)'!BA153/('Données brutes POS (Area)'!BA$140)*50),IF($C153="TG (17:0/17:1/17:0)D5",('Données brutes POS (Area)'!BA104/('Données brutes POS (Area)'!BA$112)*25)))</f>
        <v>2.690796512156306</v>
      </c>
      <c r="BC153" s="43">
        <f>IF($C153="SM 30:1;O2",('Données brutes POS (Area)'!BB153/('Données brutes POS (Area)'!BB$140)*50),IF($C153="TG (17:0/17:1/17:0)D5",('Données brutes POS (Area)'!BB104/('Données brutes POS (Area)'!BB$112)*25)))</f>
        <v>1.5133700267255805</v>
      </c>
      <c r="BD153" s="43">
        <f>IF($C153="SM 30:1;O2",('Données brutes POS (Area)'!BC153/('Données brutes POS (Area)'!BC$140)*50),IF($C153="TG (17:0/17:1/17:0)D5",('Données brutes POS (Area)'!BC104/('Données brutes POS (Area)'!BC$112)*25)))</f>
        <v>1.2945066299881978</v>
      </c>
      <c r="BE153" s="43">
        <f>IF($C153="SM 30:1;O2",('Données brutes POS (Area)'!BD153/('Données brutes POS (Area)'!BD$140)*50),IF($C153="TG (17:0/17:1/17:0)D5",('Données brutes POS (Area)'!BD104/('Données brutes POS (Area)'!BD$112)*25)))</f>
        <v>1.1365744538198421</v>
      </c>
      <c r="BF153" s="43">
        <f>IF($C153="SM 30:1;O2",('Données brutes POS (Area)'!BE153/('Données brutes POS (Area)'!BE$140)*50),IF($C153="TG (17:0/17:1/17:0)D5",('Données brutes POS (Area)'!BE104/('Données brutes POS (Area)'!BE$112)*25)))</f>
        <v>1.1306455836947731</v>
      </c>
      <c r="BG153" s="43">
        <f>IF($C153="SM 30:1;O2",('Données brutes POS (Area)'!BF153/('Données brutes POS (Area)'!BF$140)*50),IF($C153="TG (17:0/17:1/17:0)D5",('Données brutes POS (Area)'!BF104/('Données brutes POS (Area)'!BF$112)*25)))</f>
        <v>1.2212390098839572</v>
      </c>
      <c r="BH153" s="43">
        <f>IF($C153="SM 30:1;O2",('Données brutes POS (Area)'!BG153/('Données brutes POS (Area)'!BG$140)*50),IF($C153="TG (17:0/17:1/17:0)D5",('Données brutes POS (Area)'!BG104/('Données brutes POS (Area)'!BG$112)*25)))</f>
        <v>1.1152511855408025</v>
      </c>
      <c r="BI153" s="43">
        <f>IF($C153="SM 30:1;O2",('Données brutes POS (Area)'!BH153/('Données brutes POS (Area)'!BH$140)*50),IF($C153="TG (17:0/17:1/17:0)D5",('Données brutes POS (Area)'!BH104/('Données brutes POS (Area)'!BH$112)*25)))</f>
        <v>1.4813264454650956</v>
      </c>
      <c r="BJ153" s="43">
        <f>IF($C153="SM 30:1;O2",('Données brutes POS (Area)'!BI153/('Données brutes POS (Area)'!BI$140)*50),IF($C153="TG (17:0/17:1/17:0)D5",('Données brutes POS (Area)'!BI104/('Données brutes POS (Area)'!BI$112)*25)))</f>
        <v>1.1228919101032702</v>
      </c>
      <c r="BK153" s="43">
        <f>IF($C153="SM 30:1;O2",('Données brutes POS (Area)'!BJ153/('Données brutes POS (Area)'!BJ$140)*50),IF($C153="TG (17:0/17:1/17:0)D5",('Données brutes POS (Area)'!BJ104/('Données brutes POS (Area)'!BJ$112)*25)))</f>
        <v>1.7746651818898846</v>
      </c>
      <c r="BL153" s="43">
        <f>IF($C153="SM 30:1;O2",('Données brutes POS (Area)'!BK153/('Données brutes POS (Area)'!BK$140)*50),IF($C153="TG (17:0/17:1/17:0)D5",('Données brutes POS (Area)'!BK104/('Données brutes POS (Area)'!BK$112)*25)))</f>
        <v>1.8432082779737395</v>
      </c>
      <c r="BM153" s="43">
        <f>IF($C153="SM 30:1;O2",('Données brutes POS (Area)'!BL153/('Données brutes POS (Area)'!BL$140)*50),IF($C153="TG (17:0/17:1/17:0)D5",('Données brutes POS (Area)'!BL104/('Données brutes POS (Area)'!BL$112)*25)))</f>
        <v>0.60073774761967624</v>
      </c>
      <c r="BN153" s="43">
        <f>IF($C153="SM 30:1;O2",('Données brutes POS (Area)'!BM153/('Données brutes POS (Area)'!BM$140)*50),IF($C153="TG (17:0/17:1/17:0)D5",('Données brutes POS (Area)'!BM104/('Données brutes POS (Area)'!BM$112)*25)))</f>
        <v>2.2046129880856311</v>
      </c>
      <c r="BO153" s="43">
        <f>IF($C153="SM 30:1;O2",('Données brutes POS (Area)'!BN153/('Données brutes POS (Area)'!BN$140)*50),IF($C153="TG (17:0/17:1/17:0)D5",('Données brutes POS (Area)'!BN104/('Données brutes POS (Area)'!BN$112)*25)))</f>
        <v>2.7989510010803134</v>
      </c>
      <c r="BP153" s="43">
        <f>IF($C153="SM 30:1;O2",('Données brutes POS (Area)'!BO153/('Données brutes POS (Area)'!BO$140)*50),IF($C153="TG (17:0/17:1/17:0)D5",('Données brutes POS (Area)'!BO104/('Données brutes POS (Area)'!BO$112)*25)))</f>
        <v>1.6405721537812341</v>
      </c>
      <c r="BQ153" s="43">
        <f>IF($C153="SM 30:1;O2",('Données brutes POS (Area)'!BP153/('Données brutes POS (Area)'!BP$140)*50),IF($C153="TG (17:0/17:1/17:0)D5",('Données brutes POS (Area)'!BP104/('Données brutes POS (Area)'!BP$112)*25)))</f>
        <v>1.2946839283068787</v>
      </c>
    </row>
    <row r="154" spans="1:69" x14ac:dyDescent="0.25">
      <c r="A154" s="11" t="s">
        <v>75</v>
      </c>
      <c r="B154" s="11" t="s">
        <v>236</v>
      </c>
      <c r="C154" s="12" t="s">
        <v>74</v>
      </c>
      <c r="D154" s="44">
        <f>IF($C154="SM 30:1;O2",('Données brutes POS (Area)'!C154/('Données brutes POS (Area)'!C$140)*50),IF($C154="TG (17:0/17:1/17:0)D5",('Données brutes POS (Area)'!C105/('Données brutes POS (Area)'!C$112)*25)))</f>
        <v>18.817949300823596</v>
      </c>
      <c r="E154" s="44">
        <f>IF($C154="SM 30:1;O2",('Données brutes POS (Area)'!D154/('Données brutes POS (Area)'!D$140)*50),IF($C154="TG (17:0/17:1/17:0)D5",('Données brutes POS (Area)'!D105/('Données brutes POS (Area)'!D$112)*25)))</f>
        <v>14.838075686084135</v>
      </c>
      <c r="F154" s="44">
        <f>IF($C154="SM 30:1;O2",('Données brutes POS (Area)'!E154/('Données brutes POS (Area)'!E$140)*50),IF($C154="TG (17:0/17:1/17:0)D5",('Données brutes POS (Area)'!E105/('Données brutes POS (Area)'!E$112)*25)))</f>
        <v>18.218026719689988</v>
      </c>
      <c r="G154" s="44">
        <f>IF($C154="SM 30:1;O2",('Données brutes POS (Area)'!F154/('Données brutes POS (Area)'!F$140)*50),IF($C154="TG (17:0/17:1/17:0)D5",('Données brutes POS (Area)'!F105/('Données brutes POS (Area)'!F$112)*25)))</f>
        <v>15.515651598724812</v>
      </c>
      <c r="H154" s="44">
        <f>IF($C154="SM 30:1;O2",('Données brutes POS (Area)'!G154/('Données brutes POS (Area)'!G$140)*50),IF($C154="TG (17:0/17:1/17:0)D5",('Données brutes POS (Area)'!G105/('Données brutes POS (Area)'!G$112)*25)))</f>
        <v>20.889599446804691</v>
      </c>
      <c r="I154" s="44">
        <f>IF($C154="SM 30:1;O2",('Données brutes POS (Area)'!H154/('Données brutes POS (Area)'!H$140)*50),IF($C154="TG (17:0/17:1/17:0)D5",('Données brutes POS (Area)'!H105/('Données brutes POS (Area)'!H$112)*25)))</f>
        <v>19.69408744085888</v>
      </c>
      <c r="J154" s="44">
        <f>IF($C154="SM 30:1;O2",('Données brutes POS (Area)'!I154/('Données brutes POS (Area)'!I$140)*50),IF($C154="TG (17:0/17:1/17:0)D5",('Données brutes POS (Area)'!I105/('Données brutes POS (Area)'!I$112)*25)))</f>
        <v>7.3305893892049516</v>
      </c>
      <c r="K154" s="44">
        <f>IF($C154="SM 30:1;O2",('Données brutes POS (Area)'!J154/('Données brutes POS (Area)'!J$140)*50),IF($C154="TG (17:0/17:1/17:0)D5",('Données brutes POS (Area)'!J105/('Données brutes POS (Area)'!J$112)*25)))</f>
        <v>16.900311804775882</v>
      </c>
      <c r="L154" s="44">
        <f>IF($C154="SM 30:1;O2",('Données brutes POS (Area)'!K154/('Données brutes POS (Area)'!K$140)*50),IF($C154="TG (17:0/17:1/17:0)D5",('Données brutes POS (Area)'!K105/('Données brutes POS (Area)'!K$112)*25)))</f>
        <v>9.7379099667002702</v>
      </c>
      <c r="M154" s="44">
        <f>IF($C154="SM 30:1;O2",('Données brutes POS (Area)'!L154/('Données brutes POS (Area)'!L$140)*50),IF($C154="TG (17:0/17:1/17:0)D5",('Données brutes POS (Area)'!L105/('Données brutes POS (Area)'!L$112)*25)))</f>
        <v>9.0629845699571945</v>
      </c>
      <c r="N154" s="44">
        <f>IF($C154="SM 30:1;O2",('Données brutes POS (Area)'!M154/('Données brutes POS (Area)'!M$140)*50),IF($C154="TG (17:0/17:1/17:0)D5",('Données brutes POS (Area)'!M105/('Données brutes POS (Area)'!M$112)*25)))</f>
        <v>6.7543000029621147</v>
      </c>
      <c r="O154" s="44">
        <f>IF($C154="SM 30:1;O2",('Données brutes POS (Area)'!N154/('Données brutes POS (Area)'!N$140)*50),IF($C154="TG (17:0/17:1/17:0)D5",('Données brutes POS (Area)'!N105/('Données brutes POS (Area)'!N$112)*25)))</f>
        <v>12.536981528839144</v>
      </c>
      <c r="P154" s="44">
        <f>IF($C154="SM 30:1;O2",('Données brutes POS (Area)'!O154/('Données brutes POS (Area)'!O$140)*50),IF($C154="TG (17:0/17:1/17:0)D5",('Données brutes POS (Area)'!O105/('Données brutes POS (Area)'!O$112)*25)))</f>
        <v>19.833622867554503</v>
      </c>
      <c r="Q154" s="44">
        <f>IF($C154="SM 30:1;O2",('Données brutes POS (Area)'!P154/('Données brutes POS (Area)'!P$140)*50),IF($C154="TG (17:0/17:1/17:0)D5",('Données brutes POS (Area)'!P105/('Données brutes POS (Area)'!P$112)*25)))</f>
        <v>9.5965861181917962</v>
      </c>
      <c r="R154" s="44">
        <f>IF($C154="SM 30:1;O2",('Données brutes POS (Area)'!Q154/('Données brutes POS (Area)'!Q$140)*50),IF($C154="TG (17:0/17:1/17:0)D5",('Données brutes POS (Area)'!Q105/('Données brutes POS (Area)'!Q$112)*25)))</f>
        <v>18.462800751564139</v>
      </c>
      <c r="S154" s="44">
        <f>IF($C154="SM 30:1;O2",('Données brutes POS (Area)'!R154/('Données brutes POS (Area)'!R$140)*50),IF($C154="TG (17:0/17:1/17:0)D5",('Données brutes POS (Area)'!R105/('Données brutes POS (Area)'!R$112)*25)))</f>
        <v>12.687364853048797</v>
      </c>
      <c r="T154" s="44">
        <f>IF($C154="SM 30:1;O2",('Données brutes POS (Area)'!S154/('Données brutes POS (Area)'!S$140)*50),IF($C154="TG (17:0/17:1/17:0)D5",('Données brutes POS (Area)'!S105/('Données brutes POS (Area)'!S$112)*25)))</f>
        <v>15.716600883258957</v>
      </c>
      <c r="U154" s="44">
        <f>IF($C154="SM 30:1;O2",('Données brutes POS (Area)'!T154/('Données brutes POS (Area)'!T$140)*50),IF($C154="TG (17:0/17:1/17:0)D5",('Données brutes POS (Area)'!T105/('Données brutes POS (Area)'!T$112)*25)))</f>
        <v>9.1548171483818184</v>
      </c>
      <c r="V154" s="44">
        <f>IF($C154="SM 30:1;O2",('Données brutes POS (Area)'!U154/('Données brutes POS (Area)'!U$140)*50),IF($C154="TG (17:0/17:1/17:0)D5",('Données brutes POS (Area)'!U105/('Données brutes POS (Area)'!U$112)*25)))</f>
        <v>14.309749164094587</v>
      </c>
      <c r="W154" s="44">
        <f>IF($C154="SM 30:1;O2",('Données brutes POS (Area)'!V154/('Données brutes POS (Area)'!V$140)*50),IF($C154="TG (17:0/17:1/17:0)D5",('Données brutes POS (Area)'!V105/('Données brutes POS (Area)'!V$112)*25)))</f>
        <v>14.233904933474475</v>
      </c>
      <c r="X154" s="44">
        <f>IF($C154="SM 30:1;O2",('Données brutes POS (Area)'!W154/('Données brutes POS (Area)'!W$140)*50),IF($C154="TG (17:0/17:1/17:0)D5",('Données brutes POS (Area)'!W105/('Données brutes POS (Area)'!W$112)*25)))</f>
        <v>14.646724071747</v>
      </c>
      <c r="Y154" s="44">
        <f>IF($C154="SM 30:1;O2",('Données brutes POS (Area)'!X154/('Données brutes POS (Area)'!X$140)*50),IF($C154="TG (17:0/17:1/17:0)D5",('Données brutes POS (Area)'!X105/('Données brutes POS (Area)'!X$112)*25)))</f>
        <v>13.889336025038757</v>
      </c>
      <c r="Z154" s="44">
        <f>IF($C154="SM 30:1;O2",('Données brutes POS (Area)'!Y154/('Données brutes POS (Area)'!Y$140)*50),IF($C154="TG (17:0/17:1/17:0)D5",('Données brutes POS (Area)'!Y105/('Données brutes POS (Area)'!Y$112)*25)))</f>
        <v>9.0333949344704614</v>
      </c>
      <c r="AA154" s="44">
        <f>IF($C154="SM 30:1;O2",('Données brutes POS (Area)'!Z154/('Données brutes POS (Area)'!Z$140)*50),IF($C154="TG (17:0/17:1/17:0)D5",('Données brutes POS (Area)'!Z105/('Données brutes POS (Area)'!Z$112)*25)))</f>
        <v>12.967195191536051</v>
      </c>
      <c r="AB154" s="44">
        <f>IF($C154="SM 30:1;O2",('Données brutes POS (Area)'!AA154/('Données brutes POS (Area)'!AA$140)*50),IF($C154="TG (17:0/17:1/17:0)D5",('Données brutes POS (Area)'!AA105/('Données brutes POS (Area)'!AA$112)*25)))</f>
        <v>14.913041849686362</v>
      </c>
      <c r="AC154" s="44">
        <f>IF($C154="SM 30:1;O2",('Données brutes POS (Area)'!AB154/('Données brutes POS (Area)'!AB$140)*50),IF($C154="TG (17:0/17:1/17:0)D5",('Données brutes POS (Area)'!AB105/('Données brutes POS (Area)'!AB$112)*25)))</f>
        <v>13.723964809427031</v>
      </c>
      <c r="AD154" s="44">
        <f>IF($C154="SM 30:1;O2",('Données brutes POS (Area)'!AC154/('Données brutes POS (Area)'!AC$140)*50),IF($C154="TG (17:0/17:1/17:0)D5",('Données brutes POS (Area)'!AC105/('Données brutes POS (Area)'!AC$112)*25)))</f>
        <v>14.054785275419517</v>
      </c>
      <c r="AE154" s="44">
        <f>IF($C154="SM 30:1;O2",('Données brutes POS (Area)'!AD154/('Données brutes POS (Area)'!AD$140)*50),IF($C154="TG (17:0/17:1/17:0)D5",('Données brutes POS (Area)'!AD105/('Données brutes POS (Area)'!AD$112)*25)))</f>
        <v>12.983822150597529</v>
      </c>
      <c r="AF154" s="44">
        <f>IF($C154="SM 30:1;O2",('Données brutes POS (Area)'!AE154/('Données brutes POS (Area)'!AE$140)*50),IF($C154="TG (17:0/17:1/17:0)D5",('Données brutes POS (Area)'!AE105/('Données brutes POS (Area)'!AE$112)*25)))</f>
        <v>16.332170407011294</v>
      </c>
      <c r="AG154" s="44">
        <f>IF($C154="SM 30:1;O2",('Données brutes POS (Area)'!AF154/('Données brutes POS (Area)'!AF$140)*50),IF($C154="TG (17:0/17:1/17:0)D5",('Données brutes POS (Area)'!AF105/('Données brutes POS (Area)'!AF$112)*25)))</f>
        <v>15.173585326902739</v>
      </c>
      <c r="AH154" s="44">
        <f>IF($C154="SM 30:1;O2",('Données brutes POS (Area)'!AG154/('Données brutes POS (Area)'!AG$140)*50),IF($C154="TG (17:0/17:1/17:0)D5",('Données brutes POS (Area)'!AG105/('Données brutes POS (Area)'!AG$112)*25)))</f>
        <v>12.426661150123518</v>
      </c>
      <c r="AI154" s="44">
        <f>IF($C154="SM 30:1;O2",('Données brutes POS (Area)'!AH154/('Données brutes POS (Area)'!AH$140)*50),IF($C154="TG (17:0/17:1/17:0)D5",('Données brutes POS (Area)'!AH105/('Données brutes POS (Area)'!AH$112)*25)))</f>
        <v>18.647811676720561</v>
      </c>
      <c r="AJ154" s="44">
        <f>IF($C154="SM 30:1;O2",('Données brutes POS (Area)'!AI154/('Données brutes POS (Area)'!AI$140)*50),IF($C154="TG (17:0/17:1/17:0)D5",('Données brutes POS (Area)'!AI105/('Données brutes POS (Area)'!AI$112)*25)))</f>
        <v>22.672050732317416</v>
      </c>
      <c r="AK154" s="44">
        <f>IF($C154="SM 30:1;O2",('Données brutes POS (Area)'!AJ154/('Données brutes POS (Area)'!AJ$140)*50),IF($C154="TG (17:0/17:1/17:0)D5",('Données brutes POS (Area)'!AJ105/('Données brutes POS (Area)'!AJ$112)*25)))</f>
        <v>14.86439801605585</v>
      </c>
      <c r="AL154" s="44">
        <f>IF($C154="SM 30:1;O2",('Données brutes POS (Area)'!AK154/('Données brutes POS (Area)'!AK$140)*50),IF($C154="TG (17:0/17:1/17:0)D5",('Données brutes POS (Area)'!AK105/('Données brutes POS (Area)'!AK$112)*25)))</f>
        <v>5.7700628100819831</v>
      </c>
      <c r="AM154" s="44">
        <f>IF($C154="SM 30:1;O2",('Données brutes POS (Area)'!AL154/('Données brutes POS (Area)'!AL$140)*50),IF($C154="TG (17:0/17:1/17:0)D5",('Données brutes POS (Area)'!AL105/('Données brutes POS (Area)'!AL$112)*25)))</f>
        <v>13.930872484321855</v>
      </c>
      <c r="AN154" s="44">
        <f>IF($C154="SM 30:1;O2",('Données brutes POS (Area)'!AM154/('Données brutes POS (Area)'!AM$140)*50),IF($C154="TG (17:0/17:1/17:0)D5",('Données brutes POS (Area)'!AM105/('Données brutes POS (Area)'!AM$112)*25)))</f>
        <v>11.531534350875475</v>
      </c>
      <c r="AO154" s="44">
        <f>IF($C154="SM 30:1;O2",('Données brutes POS (Area)'!AN154/('Données brutes POS (Area)'!AN$140)*50),IF($C154="TG (17:0/17:1/17:0)D5",('Données brutes POS (Area)'!AN105/('Données brutes POS (Area)'!AN$112)*25)))</f>
        <v>11.805822830130879</v>
      </c>
      <c r="AP154" s="44">
        <f>IF($C154="SM 30:1;O2",('Données brutes POS (Area)'!AO154/('Données brutes POS (Area)'!AO$140)*50),IF($C154="TG (17:0/17:1/17:0)D5",('Données brutes POS (Area)'!AO105/('Données brutes POS (Area)'!AO$112)*25)))</f>
        <v>16.549616034496847</v>
      </c>
      <c r="AQ154" s="44">
        <f>IF($C154="SM 30:1;O2",('Données brutes POS (Area)'!AP154/('Données brutes POS (Area)'!AP$140)*50),IF($C154="TG (17:0/17:1/17:0)D5",('Données brutes POS (Area)'!AP105/('Données brutes POS (Area)'!AP$112)*25)))</f>
        <v>20.504102062170322</v>
      </c>
      <c r="AR154" s="44">
        <f>IF($C154="SM 30:1;O2",('Données brutes POS (Area)'!AQ154/('Données brutes POS (Area)'!AQ$140)*50),IF($C154="TG (17:0/17:1/17:0)D5",('Données brutes POS (Area)'!AQ105/('Données brutes POS (Area)'!AQ$112)*25)))</f>
        <v>11.519570822193476</v>
      </c>
      <c r="AS154" s="44">
        <f>IF($C154="SM 30:1;O2",('Données brutes POS (Area)'!AR154/('Données brutes POS (Area)'!AR$140)*50),IF($C154="TG (17:0/17:1/17:0)D5",('Données brutes POS (Area)'!AR105/('Données brutes POS (Area)'!AR$112)*25)))</f>
        <v>24.044537653936445</v>
      </c>
      <c r="AT154" s="44">
        <f>IF($C154="SM 30:1;O2",('Données brutes POS (Area)'!AS154/('Données brutes POS (Area)'!AS$140)*50),IF($C154="TG (17:0/17:1/17:0)D5",('Données brutes POS (Area)'!AS105/('Données brutes POS (Area)'!AS$112)*25)))</f>
        <v>15.404493388055791</v>
      </c>
      <c r="AU154" s="44">
        <f>IF($C154="SM 30:1;O2",('Données brutes POS (Area)'!AT154/('Données brutes POS (Area)'!AT$140)*50),IF($C154="TG (17:0/17:1/17:0)D5",('Données brutes POS (Area)'!AT105/('Données brutes POS (Area)'!AT$112)*25)))</f>
        <v>17.818795516590214</v>
      </c>
      <c r="AV154" s="44">
        <f>IF($C154="SM 30:1;O2",('Données brutes POS (Area)'!AU154/('Données brutes POS (Area)'!AU$140)*50),IF($C154="TG (17:0/17:1/17:0)D5",('Données brutes POS (Area)'!AU105/('Données brutes POS (Area)'!AU$112)*25)))</f>
        <v>15.815760193884055</v>
      </c>
      <c r="AW154" s="44">
        <f>IF($C154="SM 30:1;O2",('Données brutes POS (Area)'!AV154/('Données brutes POS (Area)'!AV$140)*50),IF($C154="TG (17:0/17:1/17:0)D5",('Données brutes POS (Area)'!AV105/('Données brutes POS (Area)'!AV$112)*25)))</f>
        <v>11.506905026986185</v>
      </c>
      <c r="AX154" s="44">
        <f>IF($C154="SM 30:1;O2",('Données brutes POS (Area)'!AW154/('Données brutes POS (Area)'!AW$140)*50),IF($C154="TG (17:0/17:1/17:0)D5",('Données brutes POS (Area)'!AW105/('Données brutes POS (Area)'!AW$112)*25)))</f>
        <v>10.966823232230267</v>
      </c>
      <c r="AY154" s="44">
        <f>IF($C154="SM 30:1;O2",('Données brutes POS (Area)'!AX154/('Données brutes POS (Area)'!AX$140)*50),IF($C154="TG (17:0/17:1/17:0)D5",('Données brutes POS (Area)'!AX105/('Données brutes POS (Area)'!AX$112)*25)))</f>
        <v>12.211004051181956</v>
      </c>
      <c r="AZ154" s="44">
        <f>IF($C154="SM 30:1;O2",('Données brutes POS (Area)'!AY154/('Données brutes POS (Area)'!AY$140)*50),IF($C154="TG (17:0/17:1/17:0)D5",('Données brutes POS (Area)'!AY105/('Données brutes POS (Area)'!AY$112)*25)))</f>
        <v>19.01341166428378</v>
      </c>
      <c r="BA154" s="44">
        <f>IF($C154="SM 30:1;O2",('Données brutes POS (Area)'!AZ154/('Données brutes POS (Area)'!AZ$140)*50),IF($C154="TG (17:0/17:1/17:0)D5",('Données brutes POS (Area)'!AZ105/('Données brutes POS (Area)'!AZ$112)*25)))</f>
        <v>13.503579351122266</v>
      </c>
      <c r="BB154" s="44">
        <f>IF($C154="SM 30:1;O2",('Données brutes POS (Area)'!BA154/('Données brutes POS (Area)'!BA$140)*50),IF($C154="TG (17:0/17:1/17:0)D5",('Données brutes POS (Area)'!BA105/('Données brutes POS (Area)'!BA$112)*25)))</f>
        <v>26.378169538594886</v>
      </c>
      <c r="BC154" s="44">
        <f>IF($C154="SM 30:1;O2",('Données brutes POS (Area)'!BB154/('Données brutes POS (Area)'!BB$140)*50),IF($C154="TG (17:0/17:1/17:0)D5",('Données brutes POS (Area)'!BB105/('Données brutes POS (Area)'!BB$112)*25)))</f>
        <v>14.478804102228096</v>
      </c>
      <c r="BD154" s="44">
        <f>IF($C154="SM 30:1;O2",('Données brutes POS (Area)'!BC154/('Données brutes POS (Area)'!BC$140)*50),IF($C154="TG (17:0/17:1/17:0)D5",('Données brutes POS (Area)'!BC105/('Données brutes POS (Area)'!BC$112)*25)))</f>
        <v>12.645199697325143</v>
      </c>
      <c r="BE154" s="44">
        <f>IF($C154="SM 30:1;O2",('Données brutes POS (Area)'!BD154/('Données brutes POS (Area)'!BD$140)*50),IF($C154="TG (17:0/17:1/17:0)D5",('Données brutes POS (Area)'!BD105/('Données brutes POS (Area)'!BD$112)*25)))</f>
        <v>11.477978915701252</v>
      </c>
      <c r="BF154" s="44">
        <f>IF($C154="SM 30:1;O2",('Données brutes POS (Area)'!BE154/('Données brutes POS (Area)'!BE$140)*50),IF($C154="TG (17:0/17:1/17:0)D5",('Données brutes POS (Area)'!BE105/('Données brutes POS (Area)'!BE$112)*25)))</f>
        <v>11.11443155921488</v>
      </c>
      <c r="BG154" s="44">
        <f>IF($C154="SM 30:1;O2",('Données brutes POS (Area)'!BF154/('Données brutes POS (Area)'!BF$140)*50),IF($C154="TG (17:0/17:1/17:0)D5",('Données brutes POS (Area)'!BF105/('Données brutes POS (Area)'!BF$112)*25)))</f>
        <v>11.87486287426462</v>
      </c>
      <c r="BH154" s="44">
        <f>IF($C154="SM 30:1;O2",('Données brutes POS (Area)'!BG154/('Données brutes POS (Area)'!BG$140)*50),IF($C154="TG (17:0/17:1/17:0)D5",('Données brutes POS (Area)'!BG105/('Données brutes POS (Area)'!BG$112)*25)))</f>
        <v>11.639250594910443</v>
      </c>
      <c r="BI154" s="44">
        <f>IF($C154="SM 30:1;O2",('Données brutes POS (Area)'!BH154/('Données brutes POS (Area)'!BH$140)*50),IF($C154="TG (17:0/17:1/17:0)D5",('Données brutes POS (Area)'!BH105/('Données brutes POS (Area)'!BH$112)*25)))</f>
        <v>15.049109785965006</v>
      </c>
      <c r="BJ154" s="44">
        <f>IF($C154="SM 30:1;O2",('Données brutes POS (Area)'!BI154/('Données brutes POS (Area)'!BI$140)*50),IF($C154="TG (17:0/17:1/17:0)D5",('Données brutes POS (Area)'!BI105/('Données brutes POS (Area)'!BI$112)*25)))</f>
        <v>11.512796982988549</v>
      </c>
      <c r="BK154" s="44">
        <f>IF($C154="SM 30:1;O2",('Données brutes POS (Area)'!BJ154/('Données brutes POS (Area)'!BJ$140)*50),IF($C154="TG (17:0/17:1/17:0)D5",('Données brutes POS (Area)'!BJ105/('Données brutes POS (Area)'!BJ$112)*25)))</f>
        <v>18.29224143918556</v>
      </c>
      <c r="BL154" s="44">
        <f>IF($C154="SM 30:1;O2",('Données brutes POS (Area)'!BK154/('Données brutes POS (Area)'!BK$140)*50),IF($C154="TG (17:0/17:1/17:0)D5",('Données brutes POS (Area)'!BK105/('Données brutes POS (Area)'!BK$112)*25)))</f>
        <v>18.114536352712165</v>
      </c>
      <c r="BM154" s="44">
        <f>IF($C154="SM 30:1;O2",('Données brutes POS (Area)'!BL154/('Données brutes POS (Area)'!BL$140)*50),IF($C154="TG (17:0/17:1/17:0)D5",('Données brutes POS (Area)'!BL105/('Données brutes POS (Area)'!BL$112)*25)))</f>
        <v>7.5624299866768387</v>
      </c>
      <c r="BN154" s="44">
        <f>IF($C154="SM 30:1;O2",('Données brutes POS (Area)'!BM154/('Données brutes POS (Area)'!BM$140)*50),IF($C154="TG (17:0/17:1/17:0)D5",('Données brutes POS (Area)'!BM105/('Données brutes POS (Area)'!BM$112)*25)))</f>
        <v>21.485533353746852</v>
      </c>
      <c r="BO154" s="44">
        <f>IF($C154="SM 30:1;O2",('Données brutes POS (Area)'!BN154/('Données brutes POS (Area)'!BN$140)*50),IF($C154="TG (17:0/17:1/17:0)D5",('Données brutes POS (Area)'!BN105/('Données brutes POS (Area)'!BN$112)*25)))</f>
        <v>28.625619445227368</v>
      </c>
      <c r="BP154" s="44">
        <f>IF($C154="SM 30:1;O2",('Données brutes POS (Area)'!BO154/('Données brutes POS (Area)'!BO$140)*50),IF($C154="TG (17:0/17:1/17:0)D5",('Données brutes POS (Area)'!BO105/('Données brutes POS (Area)'!BO$112)*25)))</f>
        <v>15.891659789502615</v>
      </c>
      <c r="BQ154" s="44">
        <f>IF($C154="SM 30:1;O2",('Données brutes POS (Area)'!BP154/('Données brutes POS (Area)'!BP$140)*50),IF($C154="TG (17:0/17:1/17:0)D5",('Données brutes POS (Area)'!BP105/('Données brutes POS (Area)'!BP$112)*25)))</f>
        <v>12.898425525251836</v>
      </c>
    </row>
    <row r="155" spans="1:69" x14ac:dyDescent="0.25">
      <c r="A155" s="9" t="s">
        <v>75</v>
      </c>
      <c r="B155" s="9" t="s">
        <v>237</v>
      </c>
      <c r="C155" s="10" t="s">
        <v>74</v>
      </c>
      <c r="D155" s="43">
        <f>IF($C155="SM 30:1;O2",('Données brutes POS (Area)'!C155/('Données brutes POS (Area)'!C$140)*50),IF($C155="TG (17:0/17:1/17:0)D5",('Données brutes POS (Area)'!C106/('Données brutes POS (Area)'!C$112)*25)))</f>
        <v>4.3019885073898863</v>
      </c>
      <c r="E155" s="43">
        <f>IF($C155="SM 30:1;O2",('Données brutes POS (Area)'!D155/('Données brutes POS (Area)'!D$140)*50),IF($C155="TG (17:0/17:1/17:0)D5",('Données brutes POS (Area)'!D106/('Données brutes POS (Area)'!D$112)*25)))</f>
        <v>4.7098177745057592</v>
      </c>
      <c r="F155" s="43">
        <f>IF($C155="SM 30:1;O2",('Données brutes POS (Area)'!E155/('Données brutes POS (Area)'!E$140)*50),IF($C155="TG (17:0/17:1/17:0)D5",('Données brutes POS (Area)'!E106/('Données brutes POS (Area)'!E$112)*25)))</f>
        <v>4.9410309068874687</v>
      </c>
      <c r="G155" s="43">
        <f>IF($C155="SM 30:1;O2",('Données brutes POS (Area)'!F155/('Données brutes POS (Area)'!F$140)*50),IF($C155="TG (17:0/17:1/17:0)D5",('Données brutes POS (Area)'!F106/('Données brutes POS (Area)'!F$112)*25)))</f>
        <v>4.005836559772284</v>
      </c>
      <c r="H155" s="43">
        <f>IF($C155="SM 30:1;O2",('Données brutes POS (Area)'!G155/('Données brutes POS (Area)'!G$140)*50),IF($C155="TG (17:0/17:1/17:0)D5",('Données brutes POS (Area)'!G106/('Données brutes POS (Area)'!G$112)*25)))</f>
        <v>2.9730626399300273</v>
      </c>
      <c r="I155" s="43">
        <f>IF($C155="SM 30:1;O2",('Données brutes POS (Area)'!H155/('Données brutes POS (Area)'!H$140)*50),IF($C155="TG (17:0/17:1/17:0)D5",('Données brutes POS (Area)'!H106/('Données brutes POS (Area)'!H$112)*25)))</f>
        <v>5.288241185491672</v>
      </c>
      <c r="J155" s="43">
        <f>IF($C155="SM 30:1;O2",('Données brutes POS (Area)'!I155/('Données brutes POS (Area)'!I$140)*50),IF($C155="TG (17:0/17:1/17:0)D5",('Données brutes POS (Area)'!I106/('Données brutes POS (Area)'!I$112)*25)))</f>
        <v>1.3875500529684344</v>
      </c>
      <c r="K155" s="43">
        <f>IF($C155="SM 30:1;O2",('Données brutes POS (Area)'!J155/('Données brutes POS (Area)'!J$140)*50),IF($C155="TG (17:0/17:1/17:0)D5",('Données brutes POS (Area)'!J106/('Données brutes POS (Area)'!J$112)*25)))</f>
        <v>5.5060911448134053</v>
      </c>
      <c r="L155" s="43">
        <f>IF($C155="SM 30:1;O2",('Données brutes POS (Area)'!K155/('Données brutes POS (Area)'!K$140)*50),IF($C155="TG (17:0/17:1/17:0)D5",('Données brutes POS (Area)'!K106/('Données brutes POS (Area)'!K$112)*25)))</f>
        <v>3.246481029064626</v>
      </c>
      <c r="M155" s="43">
        <f>IF($C155="SM 30:1;O2",('Données brutes POS (Area)'!L155/('Données brutes POS (Area)'!L$140)*50),IF($C155="TG (17:0/17:1/17:0)D5",('Données brutes POS (Area)'!L106/('Données brutes POS (Area)'!L$112)*25)))</f>
        <v>3.1438961899897846</v>
      </c>
      <c r="N155" s="43">
        <f>IF($C155="SM 30:1;O2",('Données brutes POS (Area)'!M155/('Données brutes POS (Area)'!M$140)*50),IF($C155="TG (17:0/17:1/17:0)D5",('Données brutes POS (Area)'!M106/('Données brutes POS (Area)'!M$112)*25)))</f>
        <v>2.5290929595271798</v>
      </c>
      <c r="O155" s="43">
        <f>IF($C155="SM 30:1;O2",('Données brutes POS (Area)'!N155/('Données brutes POS (Area)'!N$140)*50),IF($C155="TG (17:0/17:1/17:0)D5",('Données brutes POS (Area)'!N106/('Données brutes POS (Area)'!N$112)*25)))</f>
        <v>3.1562288258070303</v>
      </c>
      <c r="P155" s="43">
        <f>IF($C155="SM 30:1;O2",('Données brutes POS (Area)'!O155/('Données brutes POS (Area)'!O$140)*50),IF($C155="TG (17:0/17:1/17:0)D5",('Données brutes POS (Area)'!O106/('Données brutes POS (Area)'!O$112)*25)))</f>
        <v>5.8895921670417861</v>
      </c>
      <c r="Q155" s="43">
        <f>IF($C155="SM 30:1;O2",('Données brutes POS (Area)'!P155/('Données brutes POS (Area)'!P$140)*50),IF($C155="TG (17:0/17:1/17:0)D5",('Données brutes POS (Area)'!P106/('Données brutes POS (Area)'!P$112)*25)))</f>
        <v>1.4098706597640029</v>
      </c>
      <c r="R155" s="43">
        <f>IF($C155="SM 30:1;O2",('Données brutes POS (Area)'!Q155/('Données brutes POS (Area)'!Q$140)*50),IF($C155="TG (17:0/17:1/17:0)D5",('Données brutes POS (Area)'!Q106/('Données brutes POS (Area)'!Q$112)*25)))</f>
        <v>4.224329120881035</v>
      </c>
      <c r="S155" s="43">
        <f>IF($C155="SM 30:1;O2",('Données brutes POS (Area)'!R155/('Données brutes POS (Area)'!R$140)*50),IF($C155="TG (17:0/17:1/17:0)D5",('Données brutes POS (Area)'!R106/('Données brutes POS (Area)'!R$112)*25)))</f>
        <v>3.3956809500875269</v>
      </c>
      <c r="T155" s="43">
        <f>IF($C155="SM 30:1;O2",('Données brutes POS (Area)'!S155/('Données brutes POS (Area)'!S$140)*50),IF($C155="TG (17:0/17:1/17:0)D5",('Données brutes POS (Area)'!S106/('Données brutes POS (Area)'!S$112)*25)))</f>
        <v>3.7610214788730034</v>
      </c>
      <c r="U155" s="43">
        <f>IF($C155="SM 30:1;O2",('Données brutes POS (Area)'!T155/('Données brutes POS (Area)'!T$140)*50),IF($C155="TG (17:0/17:1/17:0)D5",('Données brutes POS (Area)'!T106/('Données brutes POS (Area)'!T$112)*25)))</f>
        <v>2.7575195961669996</v>
      </c>
      <c r="V155" s="43">
        <f>IF($C155="SM 30:1;O2",('Données brutes POS (Area)'!U155/('Données brutes POS (Area)'!U$140)*50),IF($C155="TG (17:0/17:1/17:0)D5",('Données brutes POS (Area)'!U106/('Données brutes POS (Area)'!U$112)*25)))</f>
        <v>4.1060653404135561</v>
      </c>
      <c r="W155" s="43">
        <f>IF($C155="SM 30:1;O2",('Données brutes POS (Area)'!V155/('Données brutes POS (Area)'!V$140)*50),IF($C155="TG (17:0/17:1/17:0)D5",('Données brutes POS (Area)'!V106/('Données brutes POS (Area)'!V$112)*25)))</f>
        <v>3.054642429916008</v>
      </c>
      <c r="X155" s="43">
        <f>IF($C155="SM 30:1;O2",('Données brutes POS (Area)'!W155/('Données brutes POS (Area)'!W$140)*50),IF($C155="TG (17:0/17:1/17:0)D5",('Données brutes POS (Area)'!W106/('Données brutes POS (Area)'!W$112)*25)))</f>
        <v>3.169026419215331</v>
      </c>
      <c r="Y155" s="43">
        <f>IF($C155="SM 30:1;O2",('Données brutes POS (Area)'!X155/('Données brutes POS (Area)'!X$140)*50),IF($C155="TG (17:0/17:1/17:0)D5",('Données brutes POS (Area)'!X106/('Données brutes POS (Area)'!X$112)*25)))</f>
        <v>3.4906764379068931</v>
      </c>
      <c r="Z155" s="43">
        <f>IF($C155="SM 30:1;O2",('Données brutes POS (Area)'!Y155/('Données brutes POS (Area)'!Y$140)*50),IF($C155="TG (17:0/17:1/17:0)D5",('Données brutes POS (Area)'!Y106/('Données brutes POS (Area)'!Y$112)*25)))</f>
        <v>3.50802000245789</v>
      </c>
      <c r="AA155" s="43">
        <f>IF($C155="SM 30:1;O2",('Données brutes POS (Area)'!Z155/('Données brutes POS (Area)'!Z$140)*50),IF($C155="TG (17:0/17:1/17:0)D5",('Données brutes POS (Area)'!Z106/('Données brutes POS (Area)'!Z$112)*25)))</f>
        <v>3.9330765162506429</v>
      </c>
      <c r="AB155" s="43">
        <f>IF($C155="SM 30:1;O2",('Données brutes POS (Area)'!AA155/('Données brutes POS (Area)'!AA$140)*50),IF($C155="TG (17:0/17:1/17:0)D5",('Données brutes POS (Area)'!AA106/('Données brutes POS (Area)'!AA$112)*25)))</f>
        <v>4.0711330108548678</v>
      </c>
      <c r="AC155" s="43">
        <f>IF($C155="SM 30:1;O2",('Données brutes POS (Area)'!AB155/('Données brutes POS (Area)'!AB$140)*50),IF($C155="TG (17:0/17:1/17:0)D5",('Données brutes POS (Area)'!AB106/('Données brutes POS (Area)'!AB$112)*25)))</f>
        <v>3.4375860199606612</v>
      </c>
      <c r="AD155" s="43">
        <f>IF($C155="SM 30:1;O2",('Données brutes POS (Area)'!AC155/('Données brutes POS (Area)'!AC$140)*50),IF($C155="TG (17:0/17:1/17:0)D5",('Données brutes POS (Area)'!AC106/('Données brutes POS (Area)'!AC$112)*25)))</f>
        <v>3.768098049888386</v>
      </c>
      <c r="AE155" s="43">
        <f>IF($C155="SM 30:1;O2",('Données brutes POS (Area)'!AD155/('Données brutes POS (Area)'!AD$140)*50),IF($C155="TG (17:0/17:1/17:0)D5",('Données brutes POS (Area)'!AD106/('Données brutes POS (Area)'!AD$112)*25)))</f>
        <v>2.985746450006697</v>
      </c>
      <c r="AF155" s="43">
        <f>IF($C155="SM 30:1;O2",('Données brutes POS (Area)'!AE155/('Données brutes POS (Area)'!AE$140)*50),IF($C155="TG (17:0/17:1/17:0)D5",('Données brutes POS (Area)'!AE106/('Données brutes POS (Area)'!AE$112)*25)))</f>
        <v>4.0348856805625877</v>
      </c>
      <c r="AG155" s="43">
        <f>IF($C155="SM 30:1;O2",('Données brutes POS (Area)'!AF155/('Données brutes POS (Area)'!AF$140)*50),IF($C155="TG (17:0/17:1/17:0)D5",('Données brutes POS (Area)'!AF106/('Données brutes POS (Area)'!AF$112)*25)))</f>
        <v>4.2823768411620495</v>
      </c>
      <c r="AH155" s="43">
        <f>IF($C155="SM 30:1;O2",('Données brutes POS (Area)'!AG155/('Données brutes POS (Area)'!AG$140)*50),IF($C155="TG (17:0/17:1/17:0)D5",('Données brutes POS (Area)'!AG106/('Données brutes POS (Area)'!AG$112)*25)))</f>
        <v>3.2297924507226932</v>
      </c>
      <c r="AI155" s="43">
        <f>IF($C155="SM 30:1;O2",('Données brutes POS (Area)'!AH155/('Données brutes POS (Area)'!AH$140)*50),IF($C155="TG (17:0/17:1/17:0)D5",('Données brutes POS (Area)'!AH106/('Données brutes POS (Area)'!AH$112)*25)))</f>
        <v>3.6391181985259826</v>
      </c>
      <c r="AJ155" s="43">
        <f>IF($C155="SM 30:1;O2",('Données brutes POS (Area)'!AI155/('Données brutes POS (Area)'!AI$140)*50),IF($C155="TG (17:0/17:1/17:0)D5",('Données brutes POS (Area)'!AI106/('Données brutes POS (Area)'!AI$112)*25)))</f>
        <v>6.1212402782268365</v>
      </c>
      <c r="AK155" s="43">
        <f>IF($C155="SM 30:1;O2",('Données brutes POS (Area)'!AJ155/('Données brutes POS (Area)'!AJ$140)*50),IF($C155="TG (17:0/17:1/17:0)D5",('Données brutes POS (Area)'!AJ106/('Données brutes POS (Area)'!AJ$112)*25)))</f>
        <v>4.673521926603633</v>
      </c>
      <c r="AL155" s="43">
        <f>IF($C155="SM 30:1;O2",('Données brutes POS (Area)'!AK155/('Données brutes POS (Area)'!AK$140)*50),IF($C155="TG (17:0/17:1/17:0)D5",('Données brutes POS (Area)'!AK106/('Données brutes POS (Area)'!AK$112)*25)))</f>
        <v>2.1544493068481043</v>
      </c>
      <c r="AM155" s="43">
        <f>IF($C155="SM 30:1;O2",('Données brutes POS (Area)'!AL155/('Données brutes POS (Area)'!AL$140)*50),IF($C155="TG (17:0/17:1/17:0)D5",('Données brutes POS (Area)'!AL106/('Données brutes POS (Area)'!AL$112)*25)))</f>
        <v>4.3335923560154503</v>
      </c>
      <c r="AN155" s="43">
        <f>IF($C155="SM 30:1;O2",('Données brutes POS (Area)'!AM155/('Données brutes POS (Area)'!AM$140)*50),IF($C155="TG (17:0/17:1/17:0)D5",('Données brutes POS (Area)'!AM106/('Données brutes POS (Area)'!AM$112)*25)))</f>
        <v>2.9584538751240692</v>
      </c>
      <c r="AO155" s="43">
        <f>IF($C155="SM 30:1;O2",('Données brutes POS (Area)'!AN155/('Données brutes POS (Area)'!AN$140)*50),IF($C155="TG (17:0/17:1/17:0)D5",('Données brutes POS (Area)'!AN106/('Données brutes POS (Area)'!AN$112)*25)))</f>
        <v>2.9525698204993258</v>
      </c>
      <c r="AP155" s="43">
        <f>IF($C155="SM 30:1;O2",('Données brutes POS (Area)'!AO155/('Données brutes POS (Area)'!AO$140)*50),IF($C155="TG (17:0/17:1/17:0)D5",('Données brutes POS (Area)'!AO106/('Données brutes POS (Area)'!AO$112)*25)))</f>
        <v>5.5935182503737053</v>
      </c>
      <c r="AQ155" s="43">
        <f>IF($C155="SM 30:1;O2",('Données brutes POS (Area)'!AP155/('Données brutes POS (Area)'!AP$140)*50),IF($C155="TG (17:0/17:1/17:0)D5",('Données brutes POS (Area)'!AP106/('Données brutes POS (Area)'!AP$112)*25)))</f>
        <v>6.2787005249242442</v>
      </c>
      <c r="AR155" s="43">
        <f>IF($C155="SM 30:1;O2",('Données brutes POS (Area)'!AQ155/('Données brutes POS (Area)'!AQ$140)*50),IF($C155="TG (17:0/17:1/17:0)D5",('Données brutes POS (Area)'!AQ106/('Données brutes POS (Area)'!AQ$112)*25)))</f>
        <v>3.9020082149096815</v>
      </c>
      <c r="AS155" s="43">
        <f>IF($C155="SM 30:1;O2",('Données brutes POS (Area)'!AR155/('Données brutes POS (Area)'!AR$140)*50),IF($C155="TG (17:0/17:1/17:0)D5",('Données brutes POS (Area)'!AR106/('Données brutes POS (Area)'!AR$112)*25)))</f>
        <v>7.316142785099931</v>
      </c>
      <c r="AT155" s="43">
        <f>IF($C155="SM 30:1;O2",('Données brutes POS (Area)'!AS155/('Données brutes POS (Area)'!AS$140)*50),IF($C155="TG (17:0/17:1/17:0)D5",('Données brutes POS (Area)'!AS106/('Données brutes POS (Area)'!AS$112)*25)))</f>
        <v>4.2013400060782402</v>
      </c>
      <c r="AU155" s="43">
        <f>IF($C155="SM 30:1;O2",('Données brutes POS (Area)'!AT155/('Données brutes POS (Area)'!AT$140)*50),IF($C155="TG (17:0/17:1/17:0)D5",('Données brutes POS (Area)'!AT106/('Données brutes POS (Area)'!AT$112)*25)))</f>
        <v>6.0663108161221766</v>
      </c>
      <c r="AV155" s="43">
        <f>IF($C155="SM 30:1;O2",('Données brutes POS (Area)'!AU155/('Données brutes POS (Area)'!AU$140)*50),IF($C155="TG (17:0/17:1/17:0)D5",('Données brutes POS (Area)'!AU106/('Données brutes POS (Area)'!AU$112)*25)))</f>
        <v>4.1557228809286775</v>
      </c>
      <c r="AW155" s="43">
        <f>IF($C155="SM 30:1;O2",('Données brutes POS (Area)'!AV155/('Données brutes POS (Area)'!AV$140)*50),IF($C155="TG (17:0/17:1/17:0)D5",('Données brutes POS (Area)'!AV106/('Données brutes POS (Area)'!AV$112)*25)))</f>
        <v>3.0092051020720403</v>
      </c>
      <c r="AX155" s="43">
        <f>IF($C155="SM 30:1;O2",('Données brutes POS (Area)'!AW155/('Données brutes POS (Area)'!AW$140)*50),IF($C155="TG (17:0/17:1/17:0)D5",('Données brutes POS (Area)'!AW106/('Données brutes POS (Area)'!AW$112)*25)))</f>
        <v>3.3718753628343112</v>
      </c>
      <c r="AY155" s="43">
        <f>IF($C155="SM 30:1;O2",('Données brutes POS (Area)'!AX155/('Données brutes POS (Area)'!AX$140)*50),IF($C155="TG (17:0/17:1/17:0)D5",('Données brutes POS (Area)'!AX106/('Données brutes POS (Area)'!AX$112)*25)))</f>
        <v>3.3590686783461221</v>
      </c>
      <c r="AZ155" s="43">
        <f>IF($C155="SM 30:1;O2",('Données brutes POS (Area)'!AY155/('Données brutes POS (Area)'!AY$140)*50),IF($C155="TG (17:0/17:1/17:0)D5",('Données brutes POS (Area)'!AY106/('Données brutes POS (Area)'!AY$112)*25)))</f>
        <v>6.8794685801265647</v>
      </c>
      <c r="BA155" s="43">
        <f>IF($C155="SM 30:1;O2",('Données brutes POS (Area)'!AZ155/('Données brutes POS (Area)'!AZ$140)*50),IF($C155="TG (17:0/17:1/17:0)D5",('Données brutes POS (Area)'!AZ106/('Données brutes POS (Area)'!AZ$112)*25)))</f>
        <v>4.2292006666072828</v>
      </c>
      <c r="BB155" s="43">
        <f>IF($C155="SM 30:1;O2",('Données brutes POS (Area)'!BA155/('Données brutes POS (Area)'!BA$140)*50),IF($C155="TG (17:0/17:1/17:0)D5",('Données brutes POS (Area)'!BA106/('Données brutes POS (Area)'!BA$112)*25)))</f>
        <v>6.6371065539960581</v>
      </c>
      <c r="BC155" s="43">
        <f>IF($C155="SM 30:1;O2",('Données brutes POS (Area)'!BB155/('Données brutes POS (Area)'!BB$140)*50),IF($C155="TG (17:0/17:1/17:0)D5",('Données brutes POS (Area)'!BB106/('Données brutes POS (Area)'!BB$112)*25)))</f>
        <v>5.1721046033041347</v>
      </c>
      <c r="BD155" s="43">
        <f>IF($C155="SM 30:1;O2",('Données brutes POS (Area)'!BC155/('Données brutes POS (Area)'!BC$140)*50),IF($C155="TG (17:0/17:1/17:0)D5",('Données brutes POS (Area)'!BC106/('Données brutes POS (Area)'!BC$112)*25)))</f>
        <v>3.6475714591460444</v>
      </c>
      <c r="BE155" s="43">
        <f>IF($C155="SM 30:1;O2",('Données brutes POS (Area)'!BD155/('Données brutes POS (Area)'!BD$140)*50),IF($C155="TG (17:0/17:1/17:0)D5",('Données brutes POS (Area)'!BD106/('Données brutes POS (Area)'!BD$112)*25)))</f>
        <v>4.5664456911889033</v>
      </c>
      <c r="BF155" s="43">
        <f>IF($C155="SM 30:1;O2",('Données brutes POS (Area)'!BE155/('Données brutes POS (Area)'!BE$140)*50),IF($C155="TG (17:0/17:1/17:0)D5",('Données brutes POS (Area)'!BE106/('Données brutes POS (Area)'!BE$112)*25)))</f>
        <v>3.0469211754759979</v>
      </c>
      <c r="BG155" s="43">
        <f>IF($C155="SM 30:1;O2",('Données brutes POS (Area)'!BF155/('Données brutes POS (Area)'!BF$140)*50),IF($C155="TG (17:0/17:1/17:0)D5",('Données brutes POS (Area)'!BF106/('Données brutes POS (Area)'!BF$112)*25)))</f>
        <v>3.2273724257278058</v>
      </c>
      <c r="BH155" s="43">
        <f>IF($C155="SM 30:1;O2",('Données brutes POS (Area)'!BG155/('Données brutes POS (Area)'!BG$140)*50),IF($C155="TG (17:0/17:1/17:0)D5",('Données brutes POS (Area)'!BG106/('Données brutes POS (Area)'!BG$112)*25)))</f>
        <v>4.0056875875511624</v>
      </c>
      <c r="BI155" s="43">
        <f>IF($C155="SM 30:1;O2",('Données brutes POS (Area)'!BH155/('Données brutes POS (Area)'!BH$140)*50),IF($C155="TG (17:0/17:1/17:0)D5",('Données brutes POS (Area)'!BH106/('Données brutes POS (Area)'!BH$112)*25)))</f>
        <v>3.9584238057412775</v>
      </c>
      <c r="BJ155" s="43">
        <f>IF($C155="SM 30:1;O2",('Données brutes POS (Area)'!BI155/('Données brutes POS (Area)'!BI$140)*50),IF($C155="TG (17:0/17:1/17:0)D5",('Données brutes POS (Area)'!BI106/('Données brutes POS (Area)'!BI$112)*25)))</f>
        <v>3.3770778360417446</v>
      </c>
      <c r="BK155" s="43">
        <f>IF($C155="SM 30:1;O2",('Données brutes POS (Area)'!BJ155/('Données brutes POS (Area)'!BJ$140)*50),IF($C155="TG (17:0/17:1/17:0)D5",('Données brutes POS (Area)'!BJ106/('Données brutes POS (Area)'!BJ$112)*25)))</f>
        <v>5.7228250234318017</v>
      </c>
      <c r="BL155" s="43">
        <f>IF($C155="SM 30:1;O2",('Données brutes POS (Area)'!BK155/('Données brutes POS (Area)'!BK$140)*50),IF($C155="TG (17:0/17:1/17:0)D5",('Données brutes POS (Area)'!BK106/('Données brutes POS (Area)'!BK$112)*25)))</f>
        <v>6.5311714380999764</v>
      </c>
      <c r="BM155" s="43">
        <f>IF($C155="SM 30:1;O2",('Données brutes POS (Area)'!BL155/('Données brutes POS (Area)'!BL$140)*50),IF($C155="TG (17:0/17:1/17:0)D5",('Données brutes POS (Area)'!BL106/('Données brutes POS (Area)'!BL$112)*25)))</f>
        <v>1.9742479091551746</v>
      </c>
      <c r="BN155" s="43">
        <f>IF($C155="SM 30:1;O2",('Données brutes POS (Area)'!BM155/('Données brutes POS (Area)'!BM$140)*50),IF($C155="TG (17:0/17:1/17:0)D5",('Données brutes POS (Area)'!BM106/('Données brutes POS (Area)'!BM$112)*25)))</f>
        <v>7.6423316959386396</v>
      </c>
      <c r="BO155" s="43">
        <f>IF($C155="SM 30:1;O2",('Données brutes POS (Area)'!BN155/('Données brutes POS (Area)'!BN$140)*50),IF($C155="TG (17:0/17:1/17:0)D5",('Données brutes POS (Area)'!BN106/('Données brutes POS (Area)'!BN$112)*25)))</f>
        <v>7.1772314666651917</v>
      </c>
      <c r="BP155" s="43">
        <f>IF($C155="SM 30:1;O2",('Données brutes POS (Area)'!BO155/('Données brutes POS (Area)'!BO$140)*50),IF($C155="TG (17:0/17:1/17:0)D5",('Données brutes POS (Area)'!BO106/('Données brutes POS (Area)'!BO$112)*25)))</f>
        <v>3.760590103936913</v>
      </c>
      <c r="BQ155" s="43">
        <f>IF($C155="SM 30:1;O2",('Données brutes POS (Area)'!BP155/('Données brutes POS (Area)'!BP$140)*50),IF($C155="TG (17:0/17:1/17:0)D5",('Données brutes POS (Area)'!BP106/('Données brutes POS (Area)'!BP$112)*25)))</f>
        <v>4.3325270095022681</v>
      </c>
    </row>
    <row r="156" spans="1:69" x14ac:dyDescent="0.25">
      <c r="A156" s="11" t="s">
        <v>75</v>
      </c>
      <c r="B156" s="11" t="s">
        <v>238</v>
      </c>
      <c r="C156" s="12" t="s">
        <v>74</v>
      </c>
      <c r="D156" s="44">
        <f>IF($C156="SM 30:1;O2",('Données brutes POS (Area)'!C156/('Données brutes POS (Area)'!C$140)*50),IF($C156="TG (17:0/17:1/17:0)D5",('Données brutes POS (Area)'!C107/('Données brutes POS (Area)'!C$112)*25)))</f>
        <v>4.2038334622670064</v>
      </c>
      <c r="E156" s="44">
        <f>IF($C156="SM 30:1;O2",('Données brutes POS (Area)'!D156/('Données brutes POS (Area)'!D$140)*50),IF($C156="TG (17:0/17:1/17:0)D5",('Données brutes POS (Area)'!D107/('Données brutes POS (Area)'!D$112)*25)))</f>
        <v>4.2875739207506802</v>
      </c>
      <c r="F156" s="44">
        <f>IF($C156="SM 30:1;O2",('Données brutes POS (Area)'!E156/('Données brutes POS (Area)'!E$140)*50),IF($C156="TG (17:0/17:1/17:0)D5",('Données brutes POS (Area)'!E107/('Données brutes POS (Area)'!E$112)*25)))</f>
        <v>4.7233029876415991</v>
      </c>
      <c r="G156" s="44">
        <f>IF($C156="SM 30:1;O2",('Données brutes POS (Area)'!F156/('Données brutes POS (Area)'!F$140)*50),IF($C156="TG (17:0/17:1/17:0)D5",('Données brutes POS (Area)'!F107/('Données brutes POS (Area)'!F$112)*25)))</f>
        <v>4.3043847319645856</v>
      </c>
      <c r="H156" s="44">
        <f>IF($C156="SM 30:1;O2",('Données brutes POS (Area)'!G156/('Données brutes POS (Area)'!G$140)*50),IF($C156="TG (17:0/17:1/17:0)D5",('Données brutes POS (Area)'!G107/('Données brutes POS (Area)'!G$112)*25)))</f>
        <v>6.1449945806937238</v>
      </c>
      <c r="I156" s="44">
        <f>IF($C156="SM 30:1;O2",('Données brutes POS (Area)'!H156/('Données brutes POS (Area)'!H$140)*50),IF($C156="TG (17:0/17:1/17:0)D5",('Données brutes POS (Area)'!H107/('Données brutes POS (Area)'!H$112)*25)))</f>
        <v>7.1352326011110048</v>
      </c>
      <c r="J156" s="44">
        <f>IF($C156="SM 30:1;O2",('Données brutes POS (Area)'!I156/('Données brutes POS (Area)'!I$140)*50),IF($C156="TG (17:0/17:1/17:0)D5",('Données brutes POS (Area)'!I107/('Données brutes POS (Area)'!I$112)*25)))</f>
        <v>1.9071648790713991</v>
      </c>
      <c r="K156" s="44">
        <f>IF($C156="SM 30:1;O2",('Données brutes POS (Area)'!J156/('Données brutes POS (Area)'!J$140)*50),IF($C156="TG (17:0/17:1/17:0)D5",('Données brutes POS (Area)'!J107/('Données brutes POS (Area)'!J$112)*25)))</f>
        <v>4.3598502286071827</v>
      </c>
      <c r="L156" s="44">
        <f>IF($C156="SM 30:1;O2",('Données brutes POS (Area)'!K156/('Données brutes POS (Area)'!K$140)*50),IF($C156="TG (17:0/17:1/17:0)D5",('Données brutes POS (Area)'!K107/('Données brutes POS (Area)'!K$112)*25)))</f>
        <v>2.5924148741849522</v>
      </c>
      <c r="M156" s="44">
        <f>IF($C156="SM 30:1;O2",('Données brutes POS (Area)'!L156/('Données brutes POS (Area)'!L$140)*50),IF($C156="TG (17:0/17:1/17:0)D5",('Données brutes POS (Area)'!L107/('Données brutes POS (Area)'!L$112)*25)))</f>
        <v>3.1142312799355705</v>
      </c>
      <c r="N156" s="44">
        <f>IF($C156="SM 30:1;O2",('Données brutes POS (Area)'!M156/('Données brutes POS (Area)'!M$140)*50),IF($C156="TG (17:0/17:1/17:0)D5",('Données brutes POS (Area)'!M107/('Données brutes POS (Area)'!M$112)*25)))</f>
        <v>2.3721835299617315</v>
      </c>
      <c r="O156" s="44">
        <f>IF($C156="SM 30:1;O2",('Données brutes POS (Area)'!N156/('Données brutes POS (Area)'!N$140)*50),IF($C156="TG (17:0/17:1/17:0)D5",('Données brutes POS (Area)'!N107/('Données brutes POS (Area)'!N$112)*25)))</f>
        <v>3.6871160608131941</v>
      </c>
      <c r="P156" s="44">
        <f>IF($C156="SM 30:1;O2",('Données brutes POS (Area)'!O156/('Données brutes POS (Area)'!O$140)*50),IF($C156="TG (17:0/17:1/17:0)D5",('Données brutes POS (Area)'!O107/('Données brutes POS (Area)'!O$112)*25)))</f>
        <v>6.473881644390751</v>
      </c>
      <c r="Q156" s="44">
        <f>IF($C156="SM 30:1;O2",('Données brutes POS (Area)'!P156/('Données brutes POS (Area)'!P$140)*50),IF($C156="TG (17:0/17:1/17:0)D5",('Données brutes POS (Area)'!P107/('Données brutes POS (Area)'!P$112)*25)))</f>
        <v>2.7838632456498544</v>
      </c>
      <c r="R156" s="44">
        <f>IF($C156="SM 30:1;O2",('Données brutes POS (Area)'!Q156/('Données brutes POS (Area)'!Q$140)*50),IF($C156="TG (17:0/17:1/17:0)D5",('Données brutes POS (Area)'!Q107/('Données brutes POS (Area)'!Q$112)*25)))</f>
        <v>5.7812704233362773</v>
      </c>
      <c r="S156" s="44">
        <f>IF($C156="SM 30:1;O2",('Données brutes POS (Area)'!R156/('Données brutes POS (Area)'!R$140)*50),IF($C156="TG (17:0/17:1/17:0)D5",('Données brutes POS (Area)'!R107/('Données brutes POS (Area)'!R$112)*25)))</f>
        <v>3.3495252043891166</v>
      </c>
      <c r="T156" s="44">
        <f>IF($C156="SM 30:1;O2",('Données brutes POS (Area)'!S156/('Données brutes POS (Area)'!S$140)*50),IF($C156="TG (17:0/17:1/17:0)D5",('Données brutes POS (Area)'!S107/('Données brutes POS (Area)'!S$112)*25)))</f>
        <v>4.9965098879015226</v>
      </c>
      <c r="U156" s="44">
        <f>IF($C156="SM 30:1;O2",('Données brutes POS (Area)'!T156/('Données brutes POS (Area)'!T$140)*50),IF($C156="TG (17:0/17:1/17:0)D5",('Données brutes POS (Area)'!T107/('Données brutes POS (Area)'!T$112)*25)))</f>
        <v>2.0655549334899517</v>
      </c>
      <c r="V156" s="44">
        <f>IF($C156="SM 30:1;O2",('Données brutes POS (Area)'!U156/('Données brutes POS (Area)'!U$140)*50),IF($C156="TG (17:0/17:1/17:0)D5",('Données brutes POS (Area)'!U107/('Données brutes POS (Area)'!U$112)*25)))</f>
        <v>4.7842752668344337</v>
      </c>
      <c r="W156" s="44">
        <f>IF($C156="SM 30:1;O2",('Données brutes POS (Area)'!V156/('Données brutes POS (Area)'!V$140)*50),IF($C156="TG (17:0/17:1/17:0)D5",('Données brutes POS (Area)'!V107/('Données brutes POS (Area)'!V$112)*25)))</f>
        <v>4.3747051081159611</v>
      </c>
      <c r="X156" s="44">
        <f>IF($C156="SM 30:1;O2",('Données brutes POS (Area)'!W156/('Données brutes POS (Area)'!W$140)*50),IF($C156="TG (17:0/17:1/17:0)D5",('Données brutes POS (Area)'!W107/('Données brutes POS (Area)'!W$112)*25)))</f>
        <v>4.1486806962744067</v>
      </c>
      <c r="Y156" s="44">
        <f>IF($C156="SM 30:1;O2",('Données brutes POS (Area)'!X156/('Données brutes POS (Area)'!X$140)*50),IF($C156="TG (17:0/17:1/17:0)D5",('Données brutes POS (Area)'!X107/('Données brutes POS (Area)'!X$112)*25)))</f>
        <v>5.4869417316517035</v>
      </c>
      <c r="Z156" s="44">
        <f>IF($C156="SM 30:1;O2",('Données brutes POS (Area)'!Y156/('Données brutes POS (Area)'!Y$140)*50),IF($C156="TG (17:0/17:1/17:0)D5",('Données brutes POS (Area)'!Y107/('Données brutes POS (Area)'!Y$112)*25)))</f>
        <v>2.7006484903766874</v>
      </c>
      <c r="AA156" s="44">
        <f>IF($C156="SM 30:1;O2",('Données brutes POS (Area)'!Z156/('Données brutes POS (Area)'!Z$140)*50),IF($C156="TG (17:0/17:1/17:0)D5",('Données brutes POS (Area)'!Z107/('Données brutes POS (Area)'!Z$112)*25)))</f>
        <v>3.3624898732504405</v>
      </c>
      <c r="AB156" s="44">
        <f>IF($C156="SM 30:1;O2",('Données brutes POS (Area)'!AA156/('Données brutes POS (Area)'!AA$140)*50),IF($C156="TG (17:0/17:1/17:0)D5",('Données brutes POS (Area)'!AA107/('Données brutes POS (Area)'!AA$112)*25)))</f>
        <v>3.4924190596478057</v>
      </c>
      <c r="AC156" s="44">
        <f>IF($C156="SM 30:1;O2",('Données brutes POS (Area)'!AB156/('Données brutes POS (Area)'!AB$140)*50),IF($C156="TG (17:0/17:1/17:0)D5",('Données brutes POS (Area)'!AB107/('Données brutes POS (Area)'!AB$112)*25)))</f>
        <v>2.8314076257184602</v>
      </c>
      <c r="AD156" s="44">
        <f>IF($C156="SM 30:1;O2",('Données brutes POS (Area)'!AC156/('Données brutes POS (Area)'!AC$140)*50),IF($C156="TG (17:0/17:1/17:0)D5",('Données brutes POS (Area)'!AC107/('Données brutes POS (Area)'!AC$112)*25)))</f>
        <v>5.2730276577455824</v>
      </c>
      <c r="AE156" s="44">
        <f>IF($C156="SM 30:1;O2",('Données brutes POS (Area)'!AD156/('Données brutes POS (Area)'!AD$140)*50),IF($C156="TG (17:0/17:1/17:0)D5",('Données brutes POS (Area)'!AD107/('Données brutes POS (Area)'!AD$112)*25)))</f>
        <v>4.0607575586846476</v>
      </c>
      <c r="AF156" s="44">
        <f>IF($C156="SM 30:1;O2",('Données brutes POS (Area)'!AE156/('Données brutes POS (Area)'!AE$140)*50),IF($C156="TG (17:0/17:1/17:0)D5",('Données brutes POS (Area)'!AE107/('Données brutes POS (Area)'!AE$112)*25)))</f>
        <v>4.6522168192335558</v>
      </c>
      <c r="AG156" s="44">
        <f>IF($C156="SM 30:1;O2",('Données brutes POS (Area)'!AF156/('Données brutes POS (Area)'!AF$140)*50),IF($C156="TG (17:0/17:1/17:0)D5",('Données brutes POS (Area)'!AF107/('Données brutes POS (Area)'!AF$112)*25)))</f>
        <v>4.222173877169384</v>
      </c>
      <c r="AH156" s="44">
        <f>IF($C156="SM 30:1;O2",('Données brutes POS (Area)'!AG156/('Données brutes POS (Area)'!AG$140)*50),IF($C156="TG (17:0/17:1/17:0)D5",('Données brutes POS (Area)'!AG107/('Données brutes POS (Area)'!AG$112)*25)))</f>
        <v>4.1861162910580108</v>
      </c>
      <c r="AI156" s="44">
        <f>IF($C156="SM 30:1;O2",('Données brutes POS (Area)'!AH156/('Données brutes POS (Area)'!AH$140)*50),IF($C156="TG (17:0/17:1/17:0)D5",('Données brutes POS (Area)'!AH107/('Données brutes POS (Area)'!AH$112)*25)))</f>
        <v>5.3124475983207393</v>
      </c>
      <c r="AJ156" s="44">
        <f>IF($C156="SM 30:1;O2",('Données brutes POS (Area)'!AI156/('Données brutes POS (Area)'!AI$140)*50),IF($C156="TG (17:0/17:1/17:0)D5",('Données brutes POS (Area)'!AI107/('Données brutes POS (Area)'!AI$112)*25)))</f>
        <v>9.4687795539368214</v>
      </c>
      <c r="AK156" s="44">
        <f>IF($C156="SM 30:1;O2",('Données brutes POS (Area)'!AJ156/('Données brutes POS (Area)'!AJ$140)*50),IF($C156="TG (17:0/17:1/17:0)D5",('Données brutes POS (Area)'!AJ107/('Données brutes POS (Area)'!AJ$112)*25)))</f>
        <v>4.9517051259545166</v>
      </c>
      <c r="AL156" s="44">
        <f>IF($C156="SM 30:1;O2",('Données brutes POS (Area)'!AK156/('Données brutes POS (Area)'!AK$140)*50),IF($C156="TG (17:0/17:1/17:0)D5",('Données brutes POS (Area)'!AK107/('Données brutes POS (Area)'!AK$112)*25)))</f>
        <v>1.5458581184009617</v>
      </c>
      <c r="AM156" s="44">
        <f>IF($C156="SM 30:1;O2",('Données brutes POS (Area)'!AL156/('Données brutes POS (Area)'!AL$140)*50),IF($C156="TG (17:0/17:1/17:0)D5",('Données brutes POS (Area)'!AL107/('Données brutes POS (Area)'!AL$112)*25)))</f>
        <v>4.3572631150579451</v>
      </c>
      <c r="AN156" s="44">
        <f>IF($C156="SM 30:1;O2",('Données brutes POS (Area)'!AM156/('Données brutes POS (Area)'!AM$140)*50),IF($C156="TG (17:0/17:1/17:0)D5",('Données brutes POS (Area)'!AM107/('Données brutes POS (Area)'!AM$112)*25)))</f>
        <v>4.1079842925321479</v>
      </c>
      <c r="AO156" s="44">
        <f>IF($C156="SM 30:1;O2",('Données brutes POS (Area)'!AN156/('Données brutes POS (Area)'!AN$140)*50),IF($C156="TG (17:0/17:1/17:0)D5",('Données brutes POS (Area)'!AN107/('Données brutes POS (Area)'!AN$112)*25)))</f>
        <v>4.2802400780247627</v>
      </c>
      <c r="AP156" s="44">
        <f>IF($C156="SM 30:1;O2",('Données brutes POS (Area)'!AO156/('Données brutes POS (Area)'!AO$140)*50),IF($C156="TG (17:0/17:1/17:0)D5",('Données brutes POS (Area)'!AO107/('Données brutes POS (Area)'!AO$112)*25)))</f>
        <v>4.6863438890190556</v>
      </c>
      <c r="AQ156" s="44">
        <f>IF($C156="SM 30:1;O2",('Données brutes POS (Area)'!AP156/('Données brutes POS (Area)'!AP$140)*50),IF($C156="TG (17:0/17:1/17:0)D5",('Données brutes POS (Area)'!AP107/('Données brutes POS (Area)'!AP$112)*25)))</f>
        <v>5.5821995810217429</v>
      </c>
      <c r="AR156" s="44">
        <f>IF($C156="SM 30:1;O2",('Données brutes POS (Area)'!AQ156/('Données brutes POS (Area)'!AQ$140)*50),IF($C156="TG (17:0/17:1/17:0)D5",('Données brutes POS (Area)'!AQ107/('Données brutes POS (Area)'!AQ$112)*25)))</f>
        <v>2.7854375431172542</v>
      </c>
      <c r="AS156" s="44">
        <f>IF($C156="SM 30:1;O2",('Données brutes POS (Area)'!AR156/('Données brutes POS (Area)'!AR$140)*50),IF($C156="TG (17:0/17:1/17:0)D5",('Données brutes POS (Area)'!AR107/('Données brutes POS (Area)'!AR$112)*25)))</f>
        <v>10.180389690530978</v>
      </c>
      <c r="AT156" s="44">
        <f>IF($C156="SM 30:1;O2",('Données brutes POS (Area)'!AS156/('Données brutes POS (Area)'!AS$140)*50),IF($C156="TG (17:0/17:1/17:0)D5",('Données brutes POS (Area)'!AS107/('Données brutes POS (Area)'!AS$112)*25)))</f>
        <v>4.2714963011015579</v>
      </c>
      <c r="AU156" s="44">
        <f>IF($C156="SM 30:1;O2",('Données brutes POS (Area)'!AT156/('Données brutes POS (Area)'!AT$140)*50),IF($C156="TG (17:0/17:1/17:0)D5",('Données brutes POS (Area)'!AT107/('Données brutes POS (Area)'!AT$112)*25)))</f>
        <v>5.2195050125425624</v>
      </c>
      <c r="AV156" s="44">
        <f>IF($C156="SM 30:1;O2",('Données brutes POS (Area)'!AU156/('Données brutes POS (Area)'!AU$140)*50),IF($C156="TG (17:0/17:1/17:0)D5",('Données brutes POS (Area)'!AU107/('Données brutes POS (Area)'!AU$112)*25)))</f>
        <v>5.8972295770430634</v>
      </c>
      <c r="AW156" s="44">
        <f>IF($C156="SM 30:1;O2",('Données brutes POS (Area)'!AV156/('Données brutes POS (Area)'!AV$140)*50),IF($C156="TG (17:0/17:1/17:0)D5",('Données brutes POS (Area)'!AV107/('Données brutes POS (Area)'!AV$112)*25)))</f>
        <v>4.2122292495886757</v>
      </c>
      <c r="AX156" s="44">
        <f>IF($C156="SM 30:1;O2",('Données brutes POS (Area)'!AW156/('Données brutes POS (Area)'!AW$140)*50),IF($C156="TG (17:0/17:1/17:0)D5",('Données brutes POS (Area)'!AW107/('Données brutes POS (Area)'!AW$112)*25)))</f>
        <v>1.3405882922802095</v>
      </c>
      <c r="AY156" s="44">
        <f>IF($C156="SM 30:1;O2",('Données brutes POS (Area)'!AX156/('Données brutes POS (Area)'!AX$140)*50),IF($C156="TG (17:0/17:1/17:0)D5",('Données brutes POS (Area)'!AX107/('Données brutes POS (Area)'!AX$112)*25)))</f>
        <v>2.3781996449103033</v>
      </c>
      <c r="AZ156" s="44">
        <f>IF($C156="SM 30:1;O2",('Données brutes POS (Area)'!AY156/('Données brutes POS (Area)'!AY$140)*50),IF($C156="TG (17:0/17:1/17:0)D5",('Données brutes POS (Area)'!AY107/('Données brutes POS (Area)'!AY$112)*25)))</f>
        <v>5.275990405599015</v>
      </c>
      <c r="BA156" s="44">
        <f>IF($C156="SM 30:1;O2",('Données brutes POS (Area)'!AZ156/('Données brutes POS (Area)'!AZ$140)*50),IF($C156="TG (17:0/17:1/17:0)D5",('Données brutes POS (Area)'!AZ107/('Données brutes POS (Area)'!AZ$112)*25)))</f>
        <v>3.8128515276336774</v>
      </c>
      <c r="BB156" s="44">
        <f>IF($C156="SM 30:1;O2",('Données brutes POS (Area)'!BA156/('Données brutes POS (Area)'!BA$140)*50),IF($C156="TG (17:0/17:1/17:0)D5",('Données brutes POS (Area)'!BA107/('Données brutes POS (Area)'!BA$112)*25)))</f>
        <v>12.555332808977321</v>
      </c>
      <c r="BC156" s="44">
        <f>IF($C156="SM 30:1;O2",('Données brutes POS (Area)'!BB156/('Données brutes POS (Area)'!BB$140)*50),IF($C156="TG (17:0/17:1/17:0)D5",('Données brutes POS (Area)'!BB107/('Données brutes POS (Area)'!BB$112)*25)))</f>
        <v>3.6197876929148465</v>
      </c>
      <c r="BD156" s="44">
        <f>IF($C156="SM 30:1;O2",('Données brutes POS (Area)'!BC156/('Données brutes POS (Area)'!BC$140)*50),IF($C156="TG (17:0/17:1/17:0)D5",('Données brutes POS (Area)'!BC107/('Données brutes POS (Area)'!BC$112)*25)))</f>
        <v>3.8569423479851026</v>
      </c>
      <c r="BE156" s="44">
        <f>IF($C156="SM 30:1;O2",('Données brutes POS (Area)'!BD156/('Données brutes POS (Area)'!BD$140)*50),IF($C156="TG (17:0/17:1/17:0)D5",('Données brutes POS (Area)'!BD107/('Données brutes POS (Area)'!BD$112)*25)))</f>
        <v>3.2483622359060811</v>
      </c>
      <c r="BF156" s="44">
        <f>IF($C156="SM 30:1;O2",('Données brutes POS (Area)'!BE156/('Données brutes POS (Area)'!BE$140)*50),IF($C156="TG (17:0/17:1/17:0)D5",('Données brutes POS (Area)'!BE107/('Données brutes POS (Area)'!BE$112)*25)))</f>
        <v>3.4796338583400721</v>
      </c>
      <c r="BG156" s="44">
        <f>IF($C156="SM 30:1;O2",('Données brutes POS (Area)'!BF156/('Données brutes POS (Area)'!BF$140)*50),IF($C156="TG (17:0/17:1/17:0)D5",('Données brutes POS (Area)'!BF107/('Données brutes POS (Area)'!BF$112)*25)))</f>
        <v>3.3767670853669864</v>
      </c>
      <c r="BH156" s="44">
        <f>IF($C156="SM 30:1;O2",('Données brutes POS (Area)'!BG156/('Données brutes POS (Area)'!BG$140)*50),IF($C156="TG (17:0/17:1/17:0)D5",('Données brutes POS (Area)'!BG107/('Données brutes POS (Area)'!BG$112)*25)))</f>
        <v>3.3482539599555263</v>
      </c>
      <c r="BI156" s="44">
        <f>IF($C156="SM 30:1;O2",('Données brutes POS (Area)'!BH156/('Données brutes POS (Area)'!BH$140)*50),IF($C156="TG (17:0/17:1/17:0)D5",('Données brutes POS (Area)'!BH107/('Données brutes POS (Area)'!BH$112)*25)))</f>
        <v>3.4603938351331096</v>
      </c>
      <c r="BJ156" s="44">
        <f>IF($C156="SM 30:1;O2",('Données brutes POS (Area)'!BI156/('Données brutes POS (Area)'!BI$140)*50),IF($C156="TG (17:0/17:1/17:0)D5",('Données brutes POS (Area)'!BI107/('Données brutes POS (Area)'!BI$112)*25)))</f>
        <v>2.3912077870020441</v>
      </c>
      <c r="BK156" s="44">
        <f>IF($C156="SM 30:1;O2",('Données brutes POS (Area)'!BJ156/('Données brutes POS (Area)'!BJ$140)*50),IF($C156="TG (17:0/17:1/17:0)D5",('Données brutes POS (Area)'!BJ107/('Données brutes POS (Area)'!BJ$112)*25)))</f>
        <v>5.6873794891421374</v>
      </c>
      <c r="BL156" s="44">
        <f>IF($C156="SM 30:1;O2",('Données brutes POS (Area)'!BK156/('Données brutes POS (Area)'!BK$140)*50),IF($C156="TG (17:0/17:1/17:0)D5",('Données brutes POS (Area)'!BK107/('Données brutes POS (Area)'!BK$112)*25)))</f>
        <v>5.9389707579381783</v>
      </c>
      <c r="BM156" s="44">
        <f>IF($C156="SM 30:1;O2",('Données brutes POS (Area)'!BL156/('Données brutes POS (Area)'!BL$140)*50),IF($C156="TG (17:0/17:1/17:0)D5",('Données brutes POS (Area)'!BL107/('Données brutes POS (Area)'!BL$112)*25)))</f>
        <v>1.6386358155109</v>
      </c>
      <c r="BN156" s="44">
        <f>IF($C156="SM 30:1;O2",('Données brutes POS (Area)'!BM156/('Données brutes POS (Area)'!BM$140)*50),IF($C156="TG (17:0/17:1/17:0)D5",('Données brutes POS (Area)'!BM107/('Données brutes POS (Area)'!BM$112)*25)))</f>
        <v>5.2361853325307184</v>
      </c>
      <c r="BO156" s="44">
        <f>IF($C156="SM 30:1;O2",('Données brutes POS (Area)'!BN156/('Données brutes POS (Area)'!BN$140)*50),IF($C156="TG (17:0/17:1/17:0)D5",('Données brutes POS (Area)'!BN107/('Données brutes POS (Area)'!BN$112)*25)))</f>
        <v>8.2838804936539532</v>
      </c>
      <c r="BP156" s="44">
        <f>IF($C156="SM 30:1;O2",('Données brutes POS (Area)'!BO156/('Données brutes POS (Area)'!BO$140)*50),IF($C156="TG (17:0/17:1/17:0)D5",('Données brutes POS (Area)'!BO107/('Données brutes POS (Area)'!BO$112)*25)))</f>
        <v>5.6728651064418631</v>
      </c>
      <c r="BQ156" s="44">
        <f>IF($C156="SM 30:1;O2",('Données brutes POS (Area)'!BP156/('Données brutes POS (Area)'!BP$140)*50),IF($C156="TG (17:0/17:1/17:0)D5",('Données brutes POS (Area)'!BP107/('Données brutes POS (Area)'!BP$112)*25)))</f>
        <v>3.5149996558080163</v>
      </c>
    </row>
    <row r="157" spans="1:69" x14ac:dyDescent="0.25">
      <c r="A157" s="9" t="s">
        <v>75</v>
      </c>
      <c r="B157" s="9" t="s">
        <v>239</v>
      </c>
      <c r="C157" s="10" t="s">
        <v>74</v>
      </c>
      <c r="D157" s="43">
        <f>IF($C157="SM 30:1;O2",('Données brutes POS (Area)'!C157/('Données brutes POS (Area)'!C$140)*50),IF($C157="TG (17:0/17:1/17:0)D5",('Données brutes POS (Area)'!C108/('Données brutes POS (Area)'!C$112)*25)))</f>
        <v>0.22102989256591771</v>
      </c>
      <c r="E157" s="43">
        <f>IF($C157="SM 30:1;O2",('Données brutes POS (Area)'!D157/('Données brutes POS (Area)'!D$140)*50),IF($C157="TG (17:0/17:1/17:0)D5",('Données brutes POS (Area)'!D108/('Données brutes POS (Area)'!D$112)*25)))</f>
        <v>0.37926039483214624</v>
      </c>
      <c r="F157" s="43">
        <f>IF($C157="SM 30:1;O2",('Données brutes POS (Area)'!E157/('Données brutes POS (Area)'!E$140)*50),IF($C157="TG (17:0/17:1/17:0)D5",('Données brutes POS (Area)'!E108/('Données brutes POS (Area)'!E$112)*25)))</f>
        <v>0.47371590191653179</v>
      </c>
      <c r="G157" s="43">
        <f>IF($C157="SM 30:1;O2",('Données brutes POS (Area)'!F157/('Données brutes POS (Area)'!F$140)*50),IF($C157="TG (17:0/17:1/17:0)D5",('Données brutes POS (Area)'!F108/('Données brutes POS (Area)'!F$112)*25)))</f>
        <v>0.53408710941818405</v>
      </c>
      <c r="H157" s="43">
        <f>IF($C157="SM 30:1;O2",('Données brutes POS (Area)'!G157/('Données brutes POS (Area)'!G$140)*50),IF($C157="TG (17:0/17:1/17:0)D5",('Données brutes POS (Area)'!G108/('Données brutes POS (Area)'!G$112)*25)))</f>
        <v>0.29141903725742846</v>
      </c>
      <c r="I157" s="43">
        <f>IF($C157="SM 30:1;O2",('Données brutes POS (Area)'!H157/('Données brutes POS (Area)'!H$140)*50),IF($C157="TG (17:0/17:1/17:0)D5",('Données brutes POS (Area)'!H108/('Données brutes POS (Area)'!H$112)*25)))</f>
        <v>0.7747408278654101</v>
      </c>
      <c r="J157" s="43">
        <f>IF($C157="SM 30:1;O2",('Données brutes POS (Area)'!I157/('Données brutes POS (Area)'!I$140)*50),IF($C157="TG (17:0/17:1/17:0)D5",('Données brutes POS (Area)'!I108/('Données brutes POS (Area)'!I$112)*25)))</f>
        <v>0.21989193501490517</v>
      </c>
      <c r="K157" s="43">
        <f>IF($C157="SM 30:1;O2",('Données brutes POS (Area)'!J157/('Données brutes POS (Area)'!J$140)*50),IF($C157="TG (17:0/17:1/17:0)D5",('Données brutes POS (Area)'!J108/('Données brutes POS (Area)'!J$112)*25)))</f>
        <v>0.22887698211727972</v>
      </c>
      <c r="L157" s="43">
        <f>IF($C157="SM 30:1;O2",('Données brutes POS (Area)'!K157/('Données brutes POS (Area)'!K$140)*50),IF($C157="TG (17:0/17:1/17:0)D5",('Données brutes POS (Area)'!K108/('Données brutes POS (Area)'!K$112)*25)))</f>
        <v>0.16679563899690111</v>
      </c>
      <c r="M157" s="43">
        <f>IF($C157="SM 30:1;O2",('Données brutes POS (Area)'!L157/('Données brutes POS (Area)'!L$140)*50),IF($C157="TG (17:0/17:1/17:0)D5",('Données brutes POS (Area)'!L108/('Données brutes POS (Area)'!L$112)*25)))</f>
        <v>0.29253983881581691</v>
      </c>
      <c r="N157" s="43">
        <f>IF($C157="SM 30:1;O2",('Données brutes POS (Area)'!M157/('Données brutes POS (Area)'!M$140)*50),IF($C157="TG (17:0/17:1/17:0)D5",('Données brutes POS (Area)'!M108/('Données brutes POS (Area)'!M$112)*25)))</f>
        <v>0.35286622692257258</v>
      </c>
      <c r="O157" s="43">
        <f>IF($C157="SM 30:1;O2",('Données brutes POS (Area)'!N157/('Données brutes POS (Area)'!N$140)*50),IF($C157="TG (17:0/17:1/17:0)D5",('Données brutes POS (Area)'!N108/('Données brutes POS (Area)'!N$112)*25)))</f>
        <v>0.25835468667808864</v>
      </c>
      <c r="P157" s="43">
        <f>IF($C157="SM 30:1;O2",('Données brutes POS (Area)'!O157/('Données brutes POS (Area)'!O$140)*50),IF($C157="TG (17:0/17:1/17:0)D5",('Données brutes POS (Area)'!O108/('Données brutes POS (Area)'!O$112)*25)))</f>
        <v>0.44757091232052582</v>
      </c>
      <c r="Q157" s="47" t="s">
        <v>326</v>
      </c>
      <c r="R157" s="43">
        <f>IF($C157="SM 30:1;O2",('Données brutes POS (Area)'!Q157/('Données brutes POS (Area)'!Q$140)*50),IF($C157="TG (17:0/17:1/17:0)D5",('Données brutes POS (Area)'!Q108/('Données brutes POS (Area)'!Q$112)*25)))</f>
        <v>0.4012355425892068</v>
      </c>
      <c r="S157" s="43">
        <f>IF($C157="SM 30:1;O2",('Données brutes POS (Area)'!R157/('Données brutes POS (Area)'!R$140)*50),IF($C157="TG (17:0/17:1/17:0)D5",('Données brutes POS (Area)'!R108/('Données brutes POS (Area)'!R$112)*25)))</f>
        <v>0.19542976437232451</v>
      </c>
      <c r="T157" s="43">
        <f>IF($C157="SM 30:1;O2",('Données brutes POS (Area)'!S157/('Données brutes POS (Area)'!S$140)*50),IF($C157="TG (17:0/17:1/17:0)D5",('Données brutes POS (Area)'!S108/('Données brutes POS (Area)'!S$112)*25)))</f>
        <v>0.41169193108682478</v>
      </c>
      <c r="U157" s="43">
        <f>IF($C157="SM 30:1;O2",('Données brutes POS (Area)'!T157/('Données brutes POS (Area)'!T$140)*50),IF($C157="TG (17:0/17:1/17:0)D5",('Données brutes POS (Area)'!T108/('Données brutes POS (Area)'!T$112)*25)))</f>
        <v>0.19817956480184143</v>
      </c>
      <c r="V157" s="43">
        <f>IF($C157="SM 30:1;O2",('Données brutes POS (Area)'!U157/('Données brutes POS (Area)'!U$140)*50),IF($C157="TG (17:0/17:1/17:0)D5",('Données brutes POS (Area)'!U108/('Données brutes POS (Area)'!U$112)*25)))</f>
        <v>0.3998141173138311</v>
      </c>
      <c r="W157" s="43">
        <f>IF($C157="SM 30:1;O2",('Données brutes POS (Area)'!V157/('Données brutes POS (Area)'!V$140)*50),IF($C157="TG (17:0/17:1/17:0)D5",('Données brutes POS (Area)'!V108/('Données brutes POS (Area)'!V$112)*25)))</f>
        <v>0.23915519147875414</v>
      </c>
      <c r="X157" s="43">
        <f>IF($C157="SM 30:1;O2",('Données brutes POS (Area)'!W157/('Données brutes POS (Area)'!W$140)*50),IF($C157="TG (17:0/17:1/17:0)D5",('Données brutes POS (Area)'!W108/('Données brutes POS (Area)'!W$112)*25)))</f>
        <v>0.31948788984889709</v>
      </c>
      <c r="Y157" s="43">
        <f>IF($C157="SM 30:1;O2",('Données brutes POS (Area)'!X157/('Données brutes POS (Area)'!X$140)*50),IF($C157="TG (17:0/17:1/17:0)D5",('Données brutes POS (Area)'!X108/('Données brutes POS (Area)'!X$112)*25)))</f>
        <v>0.48395035954082316</v>
      </c>
      <c r="Z157" s="43">
        <f>IF($C157="SM 30:1;O2",('Données brutes POS (Area)'!Y157/('Données brutes POS (Area)'!Y$140)*50),IF($C157="TG (17:0/17:1/17:0)D5",('Données brutes POS (Area)'!Y108/('Données brutes POS (Area)'!Y$112)*25)))</f>
        <v>0.31402493054886033</v>
      </c>
      <c r="AA157" s="43">
        <f>IF($C157="SM 30:1;O2",('Données brutes POS (Area)'!Z157/('Données brutes POS (Area)'!Z$140)*50),IF($C157="TG (17:0/17:1/17:0)D5",('Données brutes POS (Area)'!Z108/('Données brutes POS (Area)'!Z$112)*25)))</f>
        <v>0.25583506399681916</v>
      </c>
      <c r="AB157" s="43">
        <f>IF($C157="SM 30:1;O2",('Données brutes POS (Area)'!AA157/('Données brutes POS (Area)'!AA$140)*50),IF($C157="TG (17:0/17:1/17:0)D5",('Données brutes POS (Area)'!AA108/('Données brutes POS (Area)'!AA$112)*25)))</f>
        <v>0.24802090668110144</v>
      </c>
      <c r="AC157" s="43">
        <f>IF($C157="SM 30:1;O2",('Données brutes POS (Area)'!AB157/('Données brutes POS (Area)'!AB$140)*50),IF($C157="TG (17:0/17:1/17:0)D5",('Données brutes POS (Area)'!AB108/('Données brutes POS (Area)'!AB$112)*25)))</f>
        <v>0.19579563128633193</v>
      </c>
      <c r="AD157" s="43">
        <f>IF($C157="SM 30:1;O2",('Données brutes POS (Area)'!AC157/('Données brutes POS (Area)'!AC$140)*50),IF($C157="TG (17:0/17:1/17:0)D5",('Données brutes POS (Area)'!AC108/('Données brutes POS (Area)'!AC$112)*25)))</f>
        <v>0.44316697612998002</v>
      </c>
      <c r="AE157" s="43">
        <f>IF($C157="SM 30:1;O2",('Données brutes POS (Area)'!AD157/('Données brutes POS (Area)'!AD$140)*50),IF($C157="TG (17:0/17:1/17:0)D5",('Données brutes POS (Area)'!AD108/('Données brutes POS (Area)'!AD$112)*25)))</f>
        <v>0.44320967443600873</v>
      </c>
      <c r="AF157" s="43">
        <f>IF($C157="SM 30:1;O2",('Données brutes POS (Area)'!AE157/('Données brutes POS (Area)'!AE$140)*50),IF($C157="TG (17:0/17:1/17:0)D5",('Données brutes POS (Area)'!AE108/('Données brutes POS (Area)'!AE$112)*25)))</f>
        <v>0.28565400015985992</v>
      </c>
      <c r="AG157" s="43">
        <f>IF($C157="SM 30:1;O2",('Données brutes POS (Area)'!AF157/('Données brutes POS (Area)'!AF$140)*50),IF($C157="TG (17:0/17:1/17:0)D5",('Données brutes POS (Area)'!AF108/('Données brutes POS (Area)'!AF$112)*25)))</f>
        <v>0.36636062391938717</v>
      </c>
      <c r="AH157" s="43">
        <f>IF($C157="SM 30:1;O2",('Données brutes POS (Area)'!AG157/('Données brutes POS (Area)'!AG$140)*50),IF($C157="TG (17:0/17:1/17:0)D5",('Données brutes POS (Area)'!AG108/('Données brutes POS (Area)'!AG$112)*25)))</f>
        <v>0.35904452357656269</v>
      </c>
      <c r="AI157" s="43">
        <f>IF($C157="SM 30:1;O2",('Données brutes POS (Area)'!AH157/('Données brutes POS (Area)'!AH$140)*50),IF($C157="TG (17:0/17:1/17:0)D5",('Données brutes POS (Area)'!AH108/('Données brutes POS (Area)'!AH$112)*25)))</f>
        <v>0.20001176749409252</v>
      </c>
      <c r="AJ157" s="43">
        <f>IF($C157="SM 30:1;O2",('Données brutes POS (Area)'!AI157/('Données brutes POS (Area)'!AI$140)*50),IF($C157="TG (17:0/17:1/17:0)D5",('Données brutes POS (Area)'!AI108/('Données brutes POS (Area)'!AI$112)*25)))</f>
        <v>0.66732761995773981</v>
      </c>
      <c r="AK157" s="43">
        <f>IF($C157="SM 30:1;O2",('Données brutes POS (Area)'!AJ157/('Données brutes POS (Area)'!AJ$140)*50),IF($C157="TG (17:0/17:1/17:0)D5",('Données brutes POS (Area)'!AJ108/('Données brutes POS (Area)'!AJ$112)*25)))</f>
        <v>0.3400619496487659</v>
      </c>
      <c r="AL157" s="43" t="s">
        <v>326</v>
      </c>
      <c r="AM157" s="43">
        <f>IF($C157="SM 30:1;O2",('Données brutes POS (Area)'!AL157/('Données brutes POS (Area)'!AL$140)*50),IF($C157="TG (17:0/17:1/17:0)D5",('Données brutes POS (Area)'!AL108/('Données brutes POS (Area)'!AL$112)*25)))</f>
        <v>0.48884819543934938</v>
      </c>
      <c r="AN157" s="43">
        <f>IF($C157="SM 30:1;O2",('Données brutes POS (Area)'!AM157/('Données brutes POS (Area)'!AM$140)*50),IF($C157="TG (17:0/17:1/17:0)D5",('Données brutes POS (Area)'!AM108/('Données brutes POS (Area)'!AM$112)*25)))</f>
        <v>0.30365496564474542</v>
      </c>
      <c r="AO157" s="43">
        <f>IF($C157="SM 30:1;O2",('Données brutes POS (Area)'!AN157/('Données brutes POS (Area)'!AN$140)*50),IF($C157="TG (17:0/17:1/17:0)D5",('Données brutes POS (Area)'!AN108/('Données brutes POS (Area)'!AN$112)*25)))</f>
        <v>0.32260181506836244</v>
      </c>
      <c r="AP157" s="43">
        <f>IF($C157="SM 30:1;O2",('Données brutes POS (Area)'!AO157/('Données brutes POS (Area)'!AO$140)*50),IF($C157="TG (17:0/17:1/17:0)D5",('Données brutes POS (Area)'!AO108/('Données brutes POS (Area)'!AO$112)*25)))</f>
        <v>0.56223010260776618</v>
      </c>
      <c r="AQ157" s="43">
        <f>IF($C157="SM 30:1;O2",('Données brutes POS (Area)'!AP157/('Données brutes POS (Area)'!AP$140)*50),IF($C157="TG (17:0/17:1/17:0)D5",('Données brutes POS (Area)'!AP108/('Données brutes POS (Area)'!AP$112)*25)))</f>
        <v>0.5027527087171868</v>
      </c>
      <c r="AR157" s="43">
        <f>IF($C157="SM 30:1;O2",('Données brutes POS (Area)'!AQ157/('Données brutes POS (Area)'!AQ$140)*50),IF($C157="TG (17:0/17:1/17:0)D5",('Données brutes POS (Area)'!AQ108/('Données brutes POS (Area)'!AQ$112)*25)))</f>
        <v>0.18050051710799805</v>
      </c>
      <c r="AS157" s="43">
        <f>IF($C157="SM 30:1;O2",('Données brutes POS (Area)'!AR157/('Données brutes POS (Area)'!AR$140)*50),IF($C157="TG (17:0/17:1/17:0)D5",('Données brutes POS (Area)'!AR108/('Données brutes POS (Area)'!AR$112)*25)))</f>
        <v>0.51266009485710629</v>
      </c>
      <c r="AT157" s="43">
        <f>IF($C157="SM 30:1;O2",('Données brutes POS (Area)'!AS157/('Données brutes POS (Area)'!AS$140)*50),IF($C157="TG (17:0/17:1/17:0)D5",('Données brutes POS (Area)'!AS108/('Données brutes POS (Area)'!AS$112)*25)))</f>
        <v>0.30555710975605094</v>
      </c>
      <c r="AU157" s="43">
        <f>IF($C157="SM 30:1;O2",('Données brutes POS (Area)'!AT157/('Données brutes POS (Area)'!AT$140)*50),IF($C157="TG (17:0/17:1/17:0)D5",('Données brutes POS (Area)'!AT108/('Données brutes POS (Area)'!AT$112)*25)))</f>
        <v>0.45457989052172415</v>
      </c>
      <c r="AV157" s="43">
        <f>IF($C157="SM 30:1;O2",('Données brutes POS (Area)'!AU157/('Données brutes POS (Area)'!AU$140)*50),IF($C157="TG (17:0/17:1/17:0)D5",('Données brutes POS (Area)'!AU108/('Données brutes POS (Area)'!AU$112)*25)))</f>
        <v>0.36868926088102588</v>
      </c>
      <c r="AW157" s="43">
        <f>IF($C157="SM 30:1;O2",('Données brutes POS (Area)'!AV157/('Données brutes POS (Area)'!AV$140)*50),IF($C157="TG (17:0/17:1/17:0)D5",('Données brutes POS (Area)'!AV108/('Données brutes POS (Area)'!AV$112)*25)))</f>
        <v>0.25294188260715034</v>
      </c>
      <c r="AX157" s="43" t="s">
        <v>326</v>
      </c>
      <c r="AY157" s="43">
        <f>IF($C157="SM 30:1;O2",('Données brutes POS (Area)'!AX157/('Données brutes POS (Area)'!AX$140)*50),IF($C157="TG (17:0/17:1/17:0)D5",('Données brutes POS (Area)'!AX108/('Données brutes POS (Area)'!AX$112)*25)))</f>
        <v>0.17651239667784682</v>
      </c>
      <c r="AZ157" s="43">
        <f>IF($C157="SM 30:1;O2",('Données brutes POS (Area)'!AY157/('Données brutes POS (Area)'!AY$140)*50),IF($C157="TG (17:0/17:1/17:0)D5",('Données brutes POS (Area)'!AY108/('Données brutes POS (Area)'!AY$112)*25)))</f>
        <v>0.5852246559513371</v>
      </c>
      <c r="BA157" s="43">
        <f>IF($C157="SM 30:1;O2",('Données brutes POS (Area)'!AZ157/('Données brutes POS (Area)'!AZ$140)*50),IF($C157="TG (17:0/17:1/17:0)D5",('Données brutes POS (Area)'!AZ108/('Données brutes POS (Area)'!AZ$112)*25)))</f>
        <v>0.26306549490447567</v>
      </c>
      <c r="BB157" s="43">
        <f>IF($C157="SM 30:1;O2",('Données brutes POS (Area)'!BA157/('Données brutes POS (Area)'!BA$140)*50),IF($C157="TG (17:0/17:1/17:0)D5",('Données brutes POS (Area)'!BA108/('Données brutes POS (Area)'!BA$112)*25)))</f>
        <v>1.3339502973666335</v>
      </c>
      <c r="BC157" s="43">
        <f>IF($C157="SM 30:1;O2",('Données brutes POS (Area)'!BB157/('Données brutes POS (Area)'!BB$140)*50),IF($C157="TG (17:0/17:1/17:0)D5",('Données brutes POS (Area)'!BB108/('Données brutes POS (Area)'!BB$112)*25)))</f>
        <v>0.30822783989330493</v>
      </c>
      <c r="BD157" s="43">
        <f>IF($C157="SM 30:1;O2",('Données brutes POS (Area)'!BC157/('Données brutes POS (Area)'!BC$140)*50),IF($C157="TG (17:0/17:1/17:0)D5",('Données brutes POS (Area)'!BC108/('Données brutes POS (Area)'!BC$112)*25)))</f>
        <v>0.37671915343367085</v>
      </c>
      <c r="BE157" s="43">
        <f>IF($C157="SM 30:1;O2",('Données brutes POS (Area)'!BD157/('Données brutes POS (Area)'!BD$140)*50),IF($C157="TG (17:0/17:1/17:0)D5",('Données brutes POS (Area)'!BD108/('Données brutes POS (Area)'!BD$112)*25)))</f>
        <v>0.41831325679109499</v>
      </c>
      <c r="BF157" s="43">
        <f>IF($C157="SM 30:1;O2",('Données brutes POS (Area)'!BE157/('Données brutes POS (Area)'!BE$140)*50),IF($C157="TG (17:0/17:1/17:0)D5",('Données brutes POS (Area)'!BE108/('Données brutes POS (Area)'!BE$112)*25)))</f>
        <v>0.29994050025729613</v>
      </c>
      <c r="BG157" s="43">
        <f>IF($C157="SM 30:1;O2",('Données brutes POS (Area)'!BF157/('Données brutes POS (Area)'!BF$140)*50),IF($C157="TG (17:0/17:1/17:0)D5",('Données brutes POS (Area)'!BF108/('Données brutes POS (Area)'!BF$112)*25)))</f>
        <v>0.25300758257038342</v>
      </c>
      <c r="BH157" s="43">
        <f>IF($C157="SM 30:1;O2",('Données brutes POS (Area)'!BG157/('Données brutes POS (Area)'!BG$140)*50),IF($C157="TG (17:0/17:1/17:0)D5",('Données brutes POS (Area)'!BG108/('Données brutes POS (Area)'!BG$112)*25)))</f>
        <v>0.22779913506446486</v>
      </c>
      <c r="BI157" s="43" t="s">
        <v>326</v>
      </c>
      <c r="BJ157" s="43" t="s">
        <v>326</v>
      </c>
      <c r="BK157" s="43">
        <f>IF($C157="SM 30:1;O2",('Données brutes POS (Area)'!BJ157/('Données brutes POS (Area)'!BJ$140)*50),IF($C157="TG (17:0/17:1/17:0)D5",('Données brutes POS (Area)'!BJ108/('Données brutes POS (Area)'!BJ$112)*25)))</f>
        <v>0.53524864999814692</v>
      </c>
      <c r="BL157" s="43">
        <f>IF($C157="SM 30:1;O2",('Données brutes POS (Area)'!BK157/('Données brutes POS (Area)'!BK$140)*50),IF($C157="TG (17:0/17:1/17:0)D5",('Données brutes POS (Area)'!BK108/('Données brutes POS (Area)'!BK$112)*25)))</f>
        <v>0.91184937360043772</v>
      </c>
      <c r="BM157" s="43" t="s">
        <v>326</v>
      </c>
      <c r="BN157" s="43">
        <f>IF($C157="SM 30:1;O2",('Données brutes POS (Area)'!BM157/('Données brutes POS (Area)'!BM$140)*50),IF($C157="TG (17:0/17:1/17:0)D5",('Données brutes POS (Area)'!BM108/('Données brutes POS (Area)'!BM$112)*25)))</f>
        <v>0.51499477673888316</v>
      </c>
      <c r="BO157" s="43">
        <f>IF($C157="SM 30:1;O2",('Données brutes POS (Area)'!BN157/('Données brutes POS (Area)'!BN$140)*50),IF($C157="TG (17:0/17:1/17:0)D5",('Données brutes POS (Area)'!BN108/('Données brutes POS (Area)'!BN$112)*25)))</f>
        <v>0.7411428541666073</v>
      </c>
      <c r="BP157" s="43">
        <f>IF($C157="SM 30:1;O2",('Données brutes POS (Area)'!BO157/('Données brutes POS (Area)'!BO$140)*50),IF($C157="TG (17:0/17:1/17:0)D5",('Données brutes POS (Area)'!BO108/('Données brutes POS (Area)'!BO$112)*25)))</f>
        <v>0.46577038701972995</v>
      </c>
      <c r="BQ157" s="43">
        <f>IF($C157="SM 30:1;O2",('Données brutes POS (Area)'!BP157/('Données brutes POS (Area)'!BP$140)*50),IF($C157="TG (17:0/17:1/17:0)D5",('Données brutes POS (Area)'!BP108/('Données brutes POS (Area)'!BP$112)*25)))</f>
        <v>0.28982582751242303</v>
      </c>
    </row>
    <row r="158" spans="1:69" x14ac:dyDescent="0.25">
      <c r="A158" s="11" t="s">
        <v>75</v>
      </c>
      <c r="B158" s="11" t="s">
        <v>240</v>
      </c>
      <c r="C158" s="12" t="s">
        <v>74</v>
      </c>
      <c r="D158" s="44">
        <f>IF($C158="SM 30:1;O2",('Données brutes POS (Area)'!C158/('Données brutes POS (Area)'!C$140)*50),IF($C158="TG (17:0/17:1/17:0)D5",('Données brutes POS (Area)'!C109/('Données brutes POS (Area)'!C$112)*25)))</f>
        <v>3.0837878005505264</v>
      </c>
      <c r="E158" s="44">
        <f>IF($C158="SM 30:1;O2",('Données brutes POS (Area)'!D158/('Données brutes POS (Area)'!D$140)*50),IF($C158="TG (17:0/17:1/17:0)D5",('Données brutes POS (Area)'!D109/('Données brutes POS (Area)'!D$112)*25)))</f>
        <v>3.2906360417092162</v>
      </c>
      <c r="F158" s="44">
        <f>IF($C158="SM 30:1;O2",('Données brutes POS (Area)'!E158/('Données brutes POS (Area)'!E$140)*50),IF($C158="TG (17:0/17:1/17:0)D5",('Données brutes POS (Area)'!E109/('Données brutes POS (Area)'!E$112)*25)))</f>
        <v>1.9423130093395549</v>
      </c>
      <c r="G158" s="44">
        <f>IF($C158="SM 30:1;O2",('Données brutes POS (Area)'!F158/('Données brutes POS (Area)'!F$140)*50),IF($C158="TG (17:0/17:1/17:0)D5",('Données brutes POS (Area)'!F109/('Données brutes POS (Area)'!F$112)*25)))</f>
        <v>2.537133768430639</v>
      </c>
      <c r="H158" s="44">
        <f>IF($C158="SM 30:1;O2",('Données brutes POS (Area)'!G158/('Données brutes POS (Area)'!G$140)*50),IF($C158="TG (17:0/17:1/17:0)D5",('Données brutes POS (Area)'!G109/('Données brutes POS (Area)'!G$112)*25)))</f>
        <v>3.4196603264383971</v>
      </c>
      <c r="I158" s="44">
        <f>IF($C158="SM 30:1;O2",('Données brutes POS (Area)'!H158/('Données brutes POS (Area)'!H$140)*50),IF($C158="TG (17:0/17:1/17:0)D5",('Données brutes POS (Area)'!H109/('Données brutes POS (Area)'!H$112)*25)))</f>
        <v>2.8816451978377677</v>
      </c>
      <c r="J158" s="44">
        <f>IF($C158="SM 30:1;O2",('Données brutes POS (Area)'!I158/('Données brutes POS (Area)'!I$140)*50),IF($C158="TG (17:0/17:1/17:0)D5",('Données brutes POS (Area)'!I109/('Données brutes POS (Area)'!I$112)*25)))</f>
        <v>2.287897580028742</v>
      </c>
      <c r="K158" s="44">
        <f>IF($C158="SM 30:1;O2",('Données brutes POS (Area)'!J158/('Données brutes POS (Area)'!J$140)*50),IF($C158="TG (17:0/17:1/17:0)D5",('Données brutes POS (Area)'!J109/('Données brutes POS (Area)'!J$112)*25)))</f>
        <v>2.6027695567469413</v>
      </c>
      <c r="L158" s="44">
        <f>IF($C158="SM 30:1;O2",('Données brutes POS (Area)'!K158/('Données brutes POS (Area)'!K$140)*50),IF($C158="TG (17:0/17:1/17:0)D5",('Données brutes POS (Area)'!K109/('Données brutes POS (Area)'!K$112)*25)))</f>
        <v>2.4193099957932067</v>
      </c>
      <c r="M158" s="44">
        <f>IF($C158="SM 30:1;O2",('Données brutes POS (Area)'!L158/('Données brutes POS (Area)'!L$140)*50),IF($C158="TG (17:0/17:1/17:0)D5",('Données brutes POS (Area)'!L109/('Données brutes POS (Area)'!L$112)*25)))</f>
        <v>1.94330416699637</v>
      </c>
      <c r="N158" s="44">
        <f>IF($C158="SM 30:1;O2",('Données brutes POS (Area)'!M158/('Données brutes POS (Area)'!M$140)*50),IF($C158="TG (17:0/17:1/17:0)D5",('Données brutes POS (Area)'!M109/('Données brutes POS (Area)'!M$112)*25)))</f>
        <v>1.3476266114870341</v>
      </c>
      <c r="O158" s="44">
        <f>IF($C158="SM 30:1;O2",('Données brutes POS (Area)'!N158/('Données brutes POS (Area)'!N$140)*50),IF($C158="TG (17:0/17:1/17:0)D5",('Données brutes POS (Area)'!N109/('Données brutes POS (Area)'!N$112)*25)))</f>
        <v>1.879927668048192</v>
      </c>
      <c r="P158" s="44">
        <f>IF($C158="SM 30:1;O2",('Données brutes POS (Area)'!O158/('Données brutes POS (Area)'!O$140)*50),IF($C158="TG (17:0/17:1/17:0)D5",('Données brutes POS (Area)'!O109/('Données brutes POS (Area)'!O$112)*25)))</f>
        <v>3.2877626936557665</v>
      </c>
      <c r="Q158" s="44">
        <f>IF($C158="SM 30:1;O2",('Données brutes POS (Area)'!P158/('Données brutes POS (Area)'!P$140)*50),IF($C158="TG (17:0/17:1/17:0)D5",('Données brutes POS (Area)'!P109/('Données brutes POS (Area)'!P$112)*25)))</f>
        <v>2.7035206573339403</v>
      </c>
      <c r="R158" s="44">
        <f>IF($C158="SM 30:1;O2",('Données brutes POS (Area)'!Q158/('Données brutes POS (Area)'!Q$140)*50),IF($C158="TG (17:0/17:1/17:0)D5",('Données brutes POS (Area)'!Q109/('Données brutes POS (Area)'!Q$112)*25)))</f>
        <v>2.8045782646656066</v>
      </c>
      <c r="S158" s="44">
        <f>IF($C158="SM 30:1;O2",('Données brutes POS (Area)'!R158/('Données brutes POS (Area)'!R$140)*50),IF($C158="TG (17:0/17:1/17:0)D5",('Données brutes POS (Area)'!R109/('Données brutes POS (Area)'!R$112)*25)))</f>
        <v>2.9532823466962843</v>
      </c>
      <c r="T158" s="44">
        <f>IF($C158="SM 30:1;O2",('Données brutes POS (Area)'!S158/('Données brutes POS (Area)'!S$140)*50),IF($C158="TG (17:0/17:1/17:0)D5",('Données brutes POS (Area)'!S109/('Données brutes POS (Area)'!S$112)*25)))</f>
        <v>1.5495890759566042</v>
      </c>
      <c r="U158" s="44">
        <f>IF($C158="SM 30:1;O2",('Données brutes POS (Area)'!T158/('Données brutes POS (Area)'!T$140)*50),IF($C158="TG (17:0/17:1/17:0)D5",('Données brutes POS (Area)'!T109/('Données brutes POS (Area)'!T$112)*25)))</f>
        <v>1.9881619860509594</v>
      </c>
      <c r="V158" s="44">
        <f>IF($C158="SM 30:1;O2",('Données brutes POS (Area)'!U158/('Données brutes POS (Area)'!U$140)*50),IF($C158="TG (17:0/17:1/17:0)D5",('Données brutes POS (Area)'!U109/('Données brutes POS (Area)'!U$112)*25)))</f>
        <v>1.6410004494261543</v>
      </c>
      <c r="W158" s="44">
        <f>IF($C158="SM 30:1;O2",('Données brutes POS (Area)'!V158/('Données brutes POS (Area)'!V$140)*50),IF($C158="TG (17:0/17:1/17:0)D5",('Données brutes POS (Area)'!V109/('Données brutes POS (Area)'!V$112)*25)))</f>
        <v>1.5617519412394334</v>
      </c>
      <c r="X158" s="44">
        <f>IF($C158="SM 30:1;O2",('Données brutes POS (Area)'!W158/('Données brutes POS (Area)'!W$140)*50),IF($C158="TG (17:0/17:1/17:0)D5",('Données brutes POS (Area)'!W109/('Données brutes POS (Area)'!W$112)*25)))</f>
        <v>2.752226159812504</v>
      </c>
      <c r="Y158" s="44">
        <f>IF($C158="SM 30:1;O2",('Données brutes POS (Area)'!X158/('Données brutes POS (Area)'!X$140)*50),IF($C158="TG (17:0/17:1/17:0)D5",('Données brutes POS (Area)'!X109/('Données brutes POS (Area)'!X$112)*25)))</f>
        <v>2.3738629129676521</v>
      </c>
      <c r="Z158" s="44">
        <f>IF($C158="SM 30:1;O2",('Données brutes POS (Area)'!Y158/('Données brutes POS (Area)'!Y$140)*50),IF($C158="TG (17:0/17:1/17:0)D5",('Données brutes POS (Area)'!Y109/('Données brutes POS (Area)'!Y$112)*25)))</f>
        <v>2.0003685850877648</v>
      </c>
      <c r="AA158" s="44">
        <f>IF($C158="SM 30:1;O2",('Données brutes POS (Area)'!Z158/('Données brutes POS (Area)'!Z$140)*50),IF($C158="TG (17:0/17:1/17:0)D5",('Données brutes POS (Area)'!Z109/('Données brutes POS (Area)'!Z$112)*25)))</f>
        <v>2.8111446059953424</v>
      </c>
      <c r="AB158" s="44">
        <f>IF($C158="SM 30:1;O2",('Données brutes POS (Area)'!AA158/('Données brutes POS (Area)'!AA$140)*50),IF($C158="TG (17:0/17:1/17:0)D5",('Données brutes POS (Area)'!AA109/('Données brutes POS (Area)'!AA$112)*25)))</f>
        <v>0.77244221490259568</v>
      </c>
      <c r="AC158" s="44">
        <f>IF($C158="SM 30:1;O2",('Données brutes POS (Area)'!AB158/('Données brutes POS (Area)'!AB$140)*50),IF($C158="TG (17:0/17:1/17:0)D5",('Données brutes POS (Area)'!AB109/('Données brutes POS (Area)'!AB$112)*25)))</f>
        <v>2.4337687652905649</v>
      </c>
      <c r="AD158" s="44">
        <f>IF($C158="SM 30:1;O2",('Données brutes POS (Area)'!AC158/('Données brutes POS (Area)'!AC$140)*50),IF($C158="TG (17:0/17:1/17:0)D5",('Données brutes POS (Area)'!AC109/('Données brutes POS (Area)'!AC$112)*25)))</f>
        <v>2.9644894458511133</v>
      </c>
      <c r="AE158" s="44">
        <f>IF($C158="SM 30:1;O2",('Données brutes POS (Area)'!AD158/('Données brutes POS (Area)'!AD$140)*50),IF($C158="TG (17:0/17:1/17:0)D5",('Données brutes POS (Area)'!AD109/('Données brutes POS (Area)'!AD$112)*25)))</f>
        <v>2.6368444551220045</v>
      </c>
      <c r="AF158" s="44">
        <f>IF($C158="SM 30:1;O2",('Données brutes POS (Area)'!AE158/('Données brutes POS (Area)'!AE$140)*50),IF($C158="TG (17:0/17:1/17:0)D5",('Données brutes POS (Area)'!AE109/('Données brutes POS (Area)'!AE$112)*25)))</f>
        <v>2.4954258719474924</v>
      </c>
      <c r="AG158" s="44">
        <f>IF($C158="SM 30:1;O2",('Données brutes POS (Area)'!AF158/('Données brutes POS (Area)'!AF$140)*50),IF($C158="TG (17:0/17:1/17:0)D5",('Données brutes POS (Area)'!AF109/('Données brutes POS (Area)'!AF$112)*25)))</f>
        <v>2.5748438368133595</v>
      </c>
      <c r="AH158" s="44">
        <f>IF($C158="SM 30:1;O2",('Données brutes POS (Area)'!AG158/('Données brutes POS (Area)'!AG$140)*50),IF($C158="TG (17:0/17:1/17:0)D5",('Données brutes POS (Area)'!AG109/('Données brutes POS (Area)'!AG$112)*25)))</f>
        <v>1.9496614846507763</v>
      </c>
      <c r="AI158" s="44">
        <f>IF($C158="SM 30:1;O2",('Données brutes POS (Area)'!AH158/('Données brutes POS (Area)'!AH$140)*50),IF($C158="TG (17:0/17:1/17:0)D5",('Données brutes POS (Area)'!AH109/('Données brutes POS (Area)'!AH$112)*25)))</f>
        <v>3.1024504994603177</v>
      </c>
      <c r="AJ158" s="44">
        <f>IF($C158="SM 30:1;O2",('Données brutes POS (Area)'!AI158/('Données brutes POS (Area)'!AI$140)*50),IF($C158="TG (17:0/17:1/17:0)D5",('Données brutes POS (Area)'!AI109/('Données brutes POS (Area)'!AI$112)*25)))</f>
        <v>3.6311948855512437</v>
      </c>
      <c r="AK158" s="44">
        <f>IF($C158="SM 30:1;O2",('Données brutes POS (Area)'!AJ158/('Données brutes POS (Area)'!AJ$140)*50),IF($C158="TG (17:0/17:1/17:0)D5",('Données brutes POS (Area)'!AJ109/('Données brutes POS (Area)'!AJ$112)*25)))</f>
        <v>3.3585738741856206</v>
      </c>
      <c r="AL158" s="44">
        <f>IF($C158="SM 30:1;O2",('Données brutes POS (Area)'!AK158/('Données brutes POS (Area)'!AK$140)*50),IF($C158="TG (17:0/17:1/17:0)D5",('Données brutes POS (Area)'!AK109/('Données brutes POS (Area)'!AK$112)*25)))</f>
        <v>1.6585173334661332</v>
      </c>
      <c r="AM158" s="44">
        <f>IF($C158="SM 30:1;O2",('Données brutes POS (Area)'!AL158/('Données brutes POS (Area)'!AL$140)*50),IF($C158="TG (17:0/17:1/17:0)D5",('Données brutes POS (Area)'!AL109/('Données brutes POS (Area)'!AL$112)*25)))</f>
        <v>2.6907669262544625</v>
      </c>
      <c r="AN158" s="44">
        <f>IF($C158="SM 30:1;O2",('Données brutes POS (Area)'!AM158/('Données brutes POS (Area)'!AM$140)*50),IF($C158="TG (17:0/17:1/17:0)D5",('Données brutes POS (Area)'!AM109/('Données brutes POS (Area)'!AM$112)*25)))</f>
        <v>2.7665626338164548</v>
      </c>
      <c r="AO158" s="44">
        <f>IF($C158="SM 30:1;O2",('Données brutes POS (Area)'!AN158/('Données brutes POS (Area)'!AN$140)*50),IF($C158="TG (17:0/17:1/17:0)D5",('Données brutes POS (Area)'!AN109/('Données brutes POS (Area)'!AN$112)*25)))</f>
        <v>2.9483959102497916</v>
      </c>
      <c r="AP158" s="44">
        <f>IF($C158="SM 30:1;O2",('Données brutes POS (Area)'!AO158/('Données brutes POS (Area)'!AO$140)*50),IF($C158="TG (17:0/17:1/17:0)D5",('Données brutes POS (Area)'!AO109/('Données brutes POS (Area)'!AO$112)*25)))</f>
        <v>3.0425296959187218</v>
      </c>
      <c r="AQ158" s="44">
        <f>IF($C158="SM 30:1;O2",('Données brutes POS (Area)'!AP158/('Données brutes POS (Area)'!AP$140)*50),IF($C158="TG (17:0/17:1/17:0)D5",('Données brutes POS (Area)'!AP109/('Données brutes POS (Area)'!AP$112)*25)))</f>
        <v>3.234816819933517</v>
      </c>
      <c r="AR158" s="44">
        <f>IF($C158="SM 30:1;O2",('Données brutes POS (Area)'!AQ158/('Données brutes POS (Area)'!AQ$140)*50),IF($C158="TG (17:0/17:1/17:0)D5",('Données brutes POS (Area)'!AQ109/('Données brutes POS (Area)'!AQ$112)*25)))</f>
        <v>2.9686630631077442</v>
      </c>
      <c r="AS158" s="44">
        <f>IF($C158="SM 30:1;O2",('Données brutes POS (Area)'!AR158/('Données brutes POS (Area)'!AR$140)*50),IF($C158="TG (17:0/17:1/17:0)D5",('Données brutes POS (Area)'!AR109/('Données brutes POS (Area)'!AR$112)*25)))</f>
        <v>5.4229054259342417</v>
      </c>
      <c r="AT158" s="44">
        <f>IF($C158="SM 30:1;O2",('Données brutes POS (Area)'!AS158/('Données brutes POS (Area)'!AS$140)*50),IF($C158="TG (17:0/17:1/17:0)D5",('Données brutes POS (Area)'!AS109/('Données brutes POS (Area)'!AS$112)*25)))</f>
        <v>4.1893567403030785</v>
      </c>
      <c r="AU158" s="44">
        <f>IF($C158="SM 30:1;O2",('Données brutes POS (Area)'!AT158/('Données brutes POS (Area)'!AT$140)*50),IF($C158="TG (17:0/17:1/17:0)D5",('Données brutes POS (Area)'!AT109/('Données brutes POS (Area)'!AT$112)*25)))</f>
        <v>2.4209570923091244</v>
      </c>
      <c r="AV158" s="44">
        <f>IF($C158="SM 30:1;O2",('Données brutes POS (Area)'!AU158/('Données brutes POS (Area)'!AU$140)*50),IF($C158="TG (17:0/17:1/17:0)D5",('Données brutes POS (Area)'!AU109/('Données brutes POS (Area)'!AU$112)*25)))</f>
        <v>3.2462500479847676</v>
      </c>
      <c r="AW158" s="44">
        <f>IF($C158="SM 30:1;O2",('Données brutes POS (Area)'!AV158/('Données brutes POS (Area)'!AV$140)*50),IF($C158="TG (17:0/17:1/17:0)D5",('Données brutes POS (Area)'!AV109/('Données brutes POS (Area)'!AV$112)*25)))</f>
        <v>2.8138489385590582</v>
      </c>
      <c r="AX158" s="44">
        <f>IF($C158="SM 30:1;O2",('Données brutes POS (Area)'!AW158/('Données brutes POS (Area)'!AW$140)*50),IF($C158="TG (17:0/17:1/17:0)D5",('Données brutes POS (Area)'!AW109/('Données brutes POS (Area)'!AW$112)*25)))</f>
        <v>1.8896643981540391</v>
      </c>
      <c r="AY158" s="44">
        <f>IF($C158="SM 30:1;O2",('Données brutes POS (Area)'!AX158/('Données brutes POS (Area)'!AX$140)*50),IF($C158="TG (17:0/17:1/17:0)D5",('Données brutes POS (Area)'!AX109/('Données brutes POS (Area)'!AX$112)*25)))</f>
        <v>2.8106963970582521</v>
      </c>
      <c r="AZ158" s="44">
        <f>IF($C158="SM 30:1;O2",('Données brutes POS (Area)'!AY158/('Données brutes POS (Area)'!AY$140)*50),IF($C158="TG (17:0/17:1/17:0)D5",('Données brutes POS (Area)'!AY109/('Données brutes POS (Area)'!AY$112)*25)))</f>
        <v>2.9345815825701465</v>
      </c>
      <c r="BA158" s="44">
        <f>IF($C158="SM 30:1;O2",('Données brutes POS (Area)'!AZ158/('Données brutes POS (Area)'!AZ$140)*50),IF($C158="TG (17:0/17:1/17:0)D5",('Données brutes POS (Area)'!AZ109/('Données brutes POS (Area)'!AZ$112)*25)))</f>
        <v>2.6016444878378868</v>
      </c>
      <c r="BB158" s="44">
        <f>IF($C158="SM 30:1;O2",('Données brutes POS (Area)'!BA158/('Données brutes POS (Area)'!BA$140)*50),IF($C158="TG (17:0/17:1/17:0)D5",('Données brutes POS (Area)'!BA109/('Données brutes POS (Area)'!BA$112)*25)))</f>
        <v>3.4996978112624109</v>
      </c>
      <c r="BC158" s="44">
        <f>IF($C158="SM 30:1;O2",('Données brutes POS (Area)'!BB158/('Données brutes POS (Area)'!BB$140)*50),IF($C158="TG (17:0/17:1/17:0)D5",('Données brutes POS (Area)'!BB109/('Données brutes POS (Area)'!BB$112)*25)))</f>
        <v>3.4830999404432093</v>
      </c>
      <c r="BD158" s="44">
        <f>IF($C158="SM 30:1;O2",('Données brutes POS (Area)'!BC158/('Données brutes POS (Area)'!BC$140)*50),IF($C158="TG (17:0/17:1/17:0)D5",('Données brutes POS (Area)'!BC109/('Données brutes POS (Area)'!BC$112)*25)))</f>
        <v>2.7198238683580751</v>
      </c>
      <c r="BE158" s="44">
        <f>IF($C158="SM 30:1;O2",('Données brutes POS (Area)'!BD158/('Données brutes POS (Area)'!BD$140)*50),IF($C158="TG (17:0/17:1/17:0)D5",('Données brutes POS (Area)'!BD109/('Données brutes POS (Area)'!BD$112)*25)))</f>
        <v>2.6652677667389639</v>
      </c>
      <c r="BF158" s="44">
        <f>IF($C158="SM 30:1;O2",('Données brutes POS (Area)'!BE158/('Données brutes POS (Area)'!BE$140)*50),IF($C158="TG (17:0/17:1/17:0)D5",('Données brutes POS (Area)'!BE109/('Données brutes POS (Area)'!BE$112)*25)))</f>
        <v>2.6455347625523777</v>
      </c>
      <c r="BG158" s="44">
        <f>IF($C158="SM 30:1;O2",('Données brutes POS (Area)'!BF158/('Données brutes POS (Area)'!BF$140)*50),IF($C158="TG (17:0/17:1/17:0)D5",('Données brutes POS (Area)'!BF109/('Données brutes POS (Area)'!BF$112)*25)))</f>
        <v>2.7817457158427881</v>
      </c>
      <c r="BH158" s="44">
        <f>IF($C158="SM 30:1;O2",('Données brutes POS (Area)'!BG158/('Données brutes POS (Area)'!BG$140)*50),IF($C158="TG (17:0/17:1/17:0)D5",('Données brutes POS (Area)'!BG109/('Données brutes POS (Area)'!BG$112)*25)))</f>
        <v>2.1936755941023174</v>
      </c>
      <c r="BI158" s="44">
        <f>IF($C158="SM 30:1;O2",('Données brutes POS (Area)'!BH158/('Données brutes POS (Area)'!BH$140)*50),IF($C158="TG (17:0/17:1/17:0)D5",('Données brutes POS (Area)'!BH109/('Données brutes POS (Area)'!BH$112)*25)))</f>
        <v>1.885127562234697</v>
      </c>
      <c r="BJ158" s="44">
        <f>IF($C158="SM 30:1;O2",('Données brutes POS (Area)'!BI158/('Données brutes POS (Area)'!BI$140)*50),IF($C158="TG (17:0/17:1/17:0)D5",('Données brutes POS (Area)'!BI109/('Données brutes POS (Area)'!BI$112)*25)))</f>
        <v>2.6716367648380621</v>
      </c>
      <c r="BK158" s="44">
        <f>IF($C158="SM 30:1;O2",('Données brutes POS (Area)'!BJ158/('Données brutes POS (Area)'!BJ$140)*50),IF($C158="TG (17:0/17:1/17:0)D5",('Données brutes POS (Area)'!BJ109/('Données brutes POS (Area)'!BJ$112)*25)))</f>
        <v>3.9666072520984557</v>
      </c>
      <c r="BL158" s="44">
        <f>IF($C158="SM 30:1;O2",('Données brutes POS (Area)'!BK158/('Données brutes POS (Area)'!BK$140)*50),IF($C158="TG (17:0/17:1/17:0)D5",('Données brutes POS (Area)'!BK109/('Données brutes POS (Area)'!BK$112)*25)))</f>
        <v>3.009381776819771</v>
      </c>
      <c r="BM158" s="44">
        <f>IF($C158="SM 30:1;O2",('Données brutes POS (Area)'!BL158/('Données brutes POS (Area)'!BL$140)*50),IF($C158="TG (17:0/17:1/17:0)D5",('Données brutes POS (Area)'!BL109/('Données brutes POS (Area)'!BL$112)*25)))</f>
        <v>1.668138277154015</v>
      </c>
      <c r="BN158" s="44">
        <f>IF($C158="SM 30:1;O2",('Données brutes POS (Area)'!BM158/('Données brutes POS (Area)'!BM$140)*50),IF($C158="TG (17:0/17:1/17:0)D5",('Données brutes POS (Area)'!BM109/('Données brutes POS (Area)'!BM$112)*25)))</f>
        <v>3.4740077687571458</v>
      </c>
      <c r="BO158" s="44">
        <f>IF($C158="SM 30:1;O2",('Données brutes POS (Area)'!BN158/('Données brutes POS (Area)'!BN$140)*50),IF($C158="TG (17:0/17:1/17:0)D5",('Données brutes POS (Area)'!BN109/('Données brutes POS (Area)'!BN$112)*25)))</f>
        <v>5.4177669270935525</v>
      </c>
      <c r="BP158" s="44">
        <f>IF($C158="SM 30:1;O2",('Données brutes POS (Area)'!BO158/('Données brutes POS (Area)'!BO$140)*50),IF($C158="TG (17:0/17:1/17:0)D5",('Données brutes POS (Area)'!BO109/('Données brutes POS (Area)'!BO$112)*25)))</f>
        <v>3.5664851224392122</v>
      </c>
      <c r="BQ158" s="44">
        <f>IF($C158="SM 30:1;O2",('Données brutes POS (Area)'!BP158/('Données brutes POS (Area)'!BP$140)*50),IF($C158="TG (17:0/17:1/17:0)D5",('Données brutes POS (Area)'!BP109/('Données brutes POS (Area)'!BP$112)*25)))</f>
        <v>2.9054994510264871</v>
      </c>
    </row>
    <row r="159" spans="1:69" x14ac:dyDescent="0.25">
      <c r="A159" s="9" t="s">
        <v>75</v>
      </c>
      <c r="B159" s="9" t="s">
        <v>241</v>
      </c>
      <c r="C159" s="10" t="s">
        <v>74</v>
      </c>
      <c r="D159" s="43">
        <f>IF($C159="SM 30:1;O2",('Données brutes POS (Area)'!C159/('Données brutes POS (Area)'!C$140)*50),IF($C159="TG (17:0/17:1/17:0)D5",('Données brutes POS (Area)'!C110/('Données brutes POS (Area)'!C$112)*25)))</f>
        <v>33.59839586739978</v>
      </c>
      <c r="E159" s="43">
        <f>IF($C159="SM 30:1;O2",('Données brutes POS (Area)'!D159/('Données brutes POS (Area)'!D$140)*50),IF($C159="TG (17:0/17:1/17:0)D5",('Données brutes POS (Area)'!D110/('Données brutes POS (Area)'!D$112)*25)))</f>
        <v>30.857008403603448</v>
      </c>
      <c r="F159" s="43">
        <f>IF($C159="SM 30:1;O2",('Données brutes POS (Area)'!E159/('Données brutes POS (Area)'!E$140)*50),IF($C159="TG (17:0/17:1/17:0)D5",('Données brutes POS (Area)'!E110/('Données brutes POS (Area)'!E$112)*25)))</f>
        <v>28.022035036030218</v>
      </c>
      <c r="G159" s="43">
        <f>IF($C159="SM 30:1;O2",('Données brutes POS (Area)'!F159/('Données brutes POS (Area)'!F$140)*50),IF($C159="TG (17:0/17:1/17:0)D5",('Données brutes POS (Area)'!F110/('Données brutes POS (Area)'!F$112)*25)))</f>
        <v>35.557114324702461</v>
      </c>
      <c r="H159" s="43">
        <f>IF($C159="SM 30:1;O2",('Données brutes POS (Area)'!G159/('Données brutes POS (Area)'!G$140)*50),IF($C159="TG (17:0/17:1/17:0)D5",('Données brutes POS (Area)'!G110/('Données brutes POS (Area)'!G$112)*25)))</f>
        <v>39.248040163838468</v>
      </c>
      <c r="I159" s="43">
        <f>IF($C159="SM 30:1;O2",('Données brutes POS (Area)'!H159/('Données brutes POS (Area)'!H$140)*50),IF($C159="TG (17:0/17:1/17:0)D5",('Données brutes POS (Area)'!H110/('Données brutes POS (Area)'!H$112)*25)))</f>
        <v>33.576517570950216</v>
      </c>
      <c r="J159" s="43">
        <f>IF($C159="SM 30:1;O2",('Données brutes POS (Area)'!I159/('Données brutes POS (Area)'!I$140)*50),IF($C159="TG (17:0/17:1/17:0)D5",('Données brutes POS (Area)'!I110/('Données brutes POS (Area)'!I$112)*25)))</f>
        <v>20.562825722298722</v>
      </c>
      <c r="K159" s="43">
        <f>IF($C159="SM 30:1;O2",('Données brutes POS (Area)'!J159/('Données brutes POS (Area)'!J$140)*50),IF($C159="TG (17:0/17:1/17:0)D5",('Données brutes POS (Area)'!J110/('Données brutes POS (Area)'!J$112)*25)))</f>
        <v>28.005813511306361</v>
      </c>
      <c r="L159" s="43">
        <f>IF($C159="SM 30:1;O2",('Données brutes POS (Area)'!K159/('Données brutes POS (Area)'!K$140)*50),IF($C159="TG (17:0/17:1/17:0)D5",('Données brutes POS (Area)'!K110/('Données brutes POS (Area)'!K$112)*25)))</f>
        <v>22.648394182681177</v>
      </c>
      <c r="M159" s="43">
        <f>IF($C159="SM 30:1;O2",('Données brutes POS (Area)'!L159/('Données brutes POS (Area)'!L$140)*50),IF($C159="TG (17:0/17:1/17:0)D5",('Données brutes POS (Area)'!L110/('Données brutes POS (Area)'!L$112)*25)))</f>
        <v>18.359975913440234</v>
      </c>
      <c r="N159" s="43">
        <f>IF($C159="SM 30:1;O2",('Données brutes POS (Area)'!M159/('Données brutes POS (Area)'!M$140)*50),IF($C159="TG (17:0/17:1/17:0)D5",('Données brutes POS (Area)'!M110/('Données brutes POS (Area)'!M$112)*25)))</f>
        <v>13.127585390458377</v>
      </c>
      <c r="O159" s="43">
        <f>IF($C159="SM 30:1;O2",('Données brutes POS (Area)'!N159/('Données brutes POS (Area)'!N$140)*50),IF($C159="TG (17:0/17:1/17:0)D5",('Données brutes POS (Area)'!N110/('Données brutes POS (Area)'!N$112)*25)))</f>
        <v>21.621565346473826</v>
      </c>
      <c r="P159" s="43">
        <f>IF($C159="SM 30:1;O2",('Données brutes POS (Area)'!O159/('Données brutes POS (Area)'!O$140)*50),IF($C159="TG (17:0/17:1/17:0)D5",('Données brutes POS (Area)'!O110/('Données brutes POS (Area)'!O$112)*25)))</f>
        <v>49.355788756762671</v>
      </c>
      <c r="Q159" s="43">
        <f>IF($C159="SM 30:1;O2",('Données brutes POS (Area)'!P159/('Données brutes POS (Area)'!P$140)*50),IF($C159="TG (17:0/17:1/17:0)D5",('Données brutes POS (Area)'!P110/('Données brutes POS (Area)'!P$112)*25)))</f>
        <v>24.247201921526749</v>
      </c>
      <c r="R159" s="43">
        <f>IF($C159="SM 30:1;O2",('Données brutes POS (Area)'!Q159/('Données brutes POS (Area)'!Q$140)*50),IF($C159="TG (17:0/17:1/17:0)D5",('Données brutes POS (Area)'!Q110/('Données brutes POS (Area)'!Q$112)*25)))</f>
        <v>32.720921519024117</v>
      </c>
      <c r="S159" s="43">
        <f>IF($C159="SM 30:1;O2",('Données brutes POS (Area)'!R159/('Données brutes POS (Area)'!R$140)*50),IF($C159="TG (17:0/17:1/17:0)D5",('Données brutes POS (Area)'!R110/('Données brutes POS (Area)'!R$112)*25)))</f>
        <v>33.061767039353853</v>
      </c>
      <c r="T159" s="43">
        <f>IF($C159="SM 30:1;O2",('Données brutes POS (Area)'!S159/('Données brutes POS (Area)'!S$140)*50),IF($C159="TG (17:0/17:1/17:0)D5",('Données brutes POS (Area)'!S110/('Données brutes POS (Area)'!S$112)*25)))</f>
        <v>25.308774024788644</v>
      </c>
      <c r="U159" s="43">
        <f>IF($C159="SM 30:1;O2",('Données brutes POS (Area)'!T159/('Données brutes POS (Area)'!T$140)*50),IF($C159="TG (17:0/17:1/17:0)D5",('Données brutes POS (Area)'!T110/('Données brutes POS (Area)'!T$112)*25)))</f>
        <v>18.647071348605039</v>
      </c>
      <c r="V159" s="43">
        <f>IF($C159="SM 30:1;O2",('Données brutes POS (Area)'!U159/('Données brutes POS (Area)'!U$140)*50),IF($C159="TG (17:0/17:1/17:0)D5",('Données brutes POS (Area)'!U110/('Données brutes POS (Area)'!U$112)*25)))</f>
        <v>34.385822473079827</v>
      </c>
      <c r="W159" s="43">
        <f>IF($C159="SM 30:1;O2",('Données brutes POS (Area)'!V159/('Données brutes POS (Area)'!V$140)*50),IF($C159="TG (17:0/17:1/17:0)D5",('Données brutes POS (Area)'!V110/('Données brutes POS (Area)'!V$112)*25)))</f>
        <v>38.005130290316885</v>
      </c>
      <c r="X159" s="43">
        <f>IF($C159="SM 30:1;O2",('Données brutes POS (Area)'!W159/('Données brutes POS (Area)'!W$140)*50),IF($C159="TG (17:0/17:1/17:0)D5",('Données brutes POS (Area)'!W110/('Données brutes POS (Area)'!W$112)*25)))</f>
        <v>30.606714356271741</v>
      </c>
      <c r="Y159" s="43">
        <f>IF($C159="SM 30:1;O2",('Données brutes POS (Area)'!X159/('Données brutes POS (Area)'!X$140)*50),IF($C159="TG (17:0/17:1/17:0)D5",('Données brutes POS (Area)'!X110/('Données brutes POS (Area)'!X$112)*25)))</f>
        <v>27.444521889676331</v>
      </c>
      <c r="Z159" s="43">
        <f>IF($C159="SM 30:1;O2",('Données brutes POS (Area)'!Y159/('Données brutes POS (Area)'!Y$140)*50),IF($C159="TG (17:0/17:1/17:0)D5",('Données brutes POS (Area)'!Y110/('Données brutes POS (Area)'!Y$112)*25)))</f>
        <v>19.822577281995923</v>
      </c>
      <c r="AA159" s="43">
        <f>IF($C159="SM 30:1;O2",('Données brutes POS (Area)'!Z159/('Données brutes POS (Area)'!Z$140)*50),IF($C159="TG (17:0/17:1/17:0)D5",('Données brutes POS (Area)'!Z110/('Données brutes POS (Area)'!Z$112)*25)))</f>
        <v>25.997204827765213</v>
      </c>
      <c r="AB159" s="43">
        <f>IF($C159="SM 30:1;O2",('Données brutes POS (Area)'!AA159/('Données brutes POS (Area)'!AA$140)*50),IF($C159="TG (17:0/17:1/17:0)D5",('Données brutes POS (Area)'!AA110/('Données brutes POS (Area)'!AA$112)*25)))</f>
        <v>31.632774009393156</v>
      </c>
      <c r="AC159" s="43">
        <f>IF($C159="SM 30:1;O2",('Données brutes POS (Area)'!AB159/('Données brutes POS (Area)'!AB$140)*50),IF($C159="TG (17:0/17:1/17:0)D5",('Données brutes POS (Area)'!AB110/('Données brutes POS (Area)'!AB$112)*25)))</f>
        <v>29.751154149257736</v>
      </c>
      <c r="AD159" s="43">
        <f>IF($C159="SM 30:1;O2",('Données brutes POS (Area)'!AC159/('Données brutes POS (Area)'!AC$140)*50),IF($C159="TG (17:0/17:1/17:0)D5",('Données brutes POS (Area)'!AC110/('Données brutes POS (Area)'!AC$112)*25)))</f>
        <v>28.016804034197506</v>
      </c>
      <c r="AE159" s="43">
        <f>IF($C159="SM 30:1;O2",('Données brutes POS (Area)'!AD159/('Données brutes POS (Area)'!AD$140)*50),IF($C159="TG (17:0/17:1/17:0)D5",('Données brutes POS (Area)'!AD110/('Données brutes POS (Area)'!AD$112)*25)))</f>
        <v>32.102188994223482</v>
      </c>
      <c r="AF159" s="43">
        <f>IF($C159="SM 30:1;O2",('Données brutes POS (Area)'!AE159/('Données brutes POS (Area)'!AE$140)*50),IF($C159="TG (17:0/17:1/17:0)D5",('Données brutes POS (Area)'!AE110/('Données brutes POS (Area)'!AE$112)*25)))</f>
        <v>32.383116124605991</v>
      </c>
      <c r="AG159" s="43">
        <f>IF($C159="SM 30:1;O2",('Données brutes POS (Area)'!AF159/('Données brutes POS (Area)'!AF$140)*50),IF($C159="TG (17:0/17:1/17:0)D5",('Données brutes POS (Area)'!AF110/('Données brutes POS (Area)'!AF$112)*25)))</f>
        <v>31.808454053025603</v>
      </c>
      <c r="AH159" s="43">
        <f>IF($C159="SM 30:1;O2",('Données brutes POS (Area)'!AG159/('Données brutes POS (Area)'!AG$140)*50),IF($C159="TG (17:0/17:1/17:0)D5",('Données brutes POS (Area)'!AG110/('Données brutes POS (Area)'!AG$112)*25)))</f>
        <v>32.7598187326223</v>
      </c>
      <c r="AI159" s="43">
        <f>IF($C159="SM 30:1;O2",('Données brutes POS (Area)'!AH159/('Données brutes POS (Area)'!AH$140)*50),IF($C159="TG (17:0/17:1/17:0)D5",('Données brutes POS (Area)'!AH110/('Données brutes POS (Area)'!AH$112)*25)))</f>
        <v>38.438630398603642</v>
      </c>
      <c r="AJ159" s="43">
        <f>IF($C159="SM 30:1;O2",('Données brutes POS (Area)'!AI159/('Données brutes POS (Area)'!AI$140)*50),IF($C159="TG (17:0/17:1/17:0)D5",('Données brutes POS (Area)'!AI110/('Données brutes POS (Area)'!AI$112)*25)))</f>
        <v>48.230133657624833</v>
      </c>
      <c r="AK159" s="43">
        <f>IF($C159="SM 30:1;O2",('Données brutes POS (Area)'!AJ159/('Données brutes POS (Area)'!AJ$140)*50),IF($C159="TG (17:0/17:1/17:0)D5",('Données brutes POS (Area)'!AJ110/('Données brutes POS (Area)'!AJ$112)*25)))</f>
        <v>37.770292206298691</v>
      </c>
      <c r="AL159" s="43">
        <f>IF($C159="SM 30:1;O2",('Données brutes POS (Area)'!AK159/('Données brutes POS (Area)'!AK$140)*50),IF($C159="TG (17:0/17:1/17:0)D5",('Données brutes POS (Area)'!AK110/('Données brutes POS (Area)'!AK$112)*25)))</f>
        <v>15.172803581321851</v>
      </c>
      <c r="AM159" s="43">
        <f>IF($C159="SM 30:1;O2",('Données brutes POS (Area)'!AL159/('Données brutes POS (Area)'!AL$140)*50),IF($C159="TG (17:0/17:1/17:0)D5",('Données brutes POS (Area)'!AL110/('Données brutes POS (Area)'!AL$112)*25)))</f>
        <v>26.407049389652627</v>
      </c>
      <c r="AN159" s="43">
        <f>IF($C159="SM 30:1;O2",('Données brutes POS (Area)'!AM159/('Données brutes POS (Area)'!AM$140)*50),IF($C159="TG (17:0/17:1/17:0)D5",('Données brutes POS (Area)'!AM110/('Données brutes POS (Area)'!AM$112)*25)))</f>
        <v>27.39125835236182</v>
      </c>
      <c r="AO159" s="43">
        <f>IF($C159="SM 30:1;O2",('Données brutes POS (Area)'!AN159/('Données brutes POS (Area)'!AN$140)*50),IF($C159="TG (17:0/17:1/17:0)D5",('Données brutes POS (Area)'!AN110/('Données brutes POS (Area)'!AN$112)*25)))</f>
        <v>28.006813043539193</v>
      </c>
      <c r="AP159" s="43">
        <f>IF($C159="SM 30:1;O2",('Données brutes POS (Area)'!AO159/('Données brutes POS (Area)'!AO$140)*50),IF($C159="TG (17:0/17:1/17:0)D5",('Données brutes POS (Area)'!AO110/('Données brutes POS (Area)'!AO$112)*25)))</f>
        <v>36.362561174212374</v>
      </c>
      <c r="AQ159" s="43">
        <f>IF($C159="SM 30:1;O2",('Données brutes POS (Area)'!AP159/('Données brutes POS (Area)'!AP$140)*50),IF($C159="TG (17:0/17:1/17:0)D5",('Données brutes POS (Area)'!AP110/('Données brutes POS (Area)'!AP$112)*25)))</f>
        <v>43.079350514706647</v>
      </c>
      <c r="AR159" s="43">
        <f>IF($C159="SM 30:1;O2",('Données brutes POS (Area)'!AQ159/('Données brutes POS (Area)'!AQ$140)*50),IF($C159="TG (17:0/17:1/17:0)D5",('Données brutes POS (Area)'!AQ110/('Données brutes POS (Area)'!AQ$112)*25)))</f>
        <v>26.927778901961823</v>
      </c>
      <c r="AS159" s="43">
        <f>IF($C159="SM 30:1;O2",('Données brutes POS (Area)'!AR159/('Données brutes POS (Area)'!AR$140)*50),IF($C159="TG (17:0/17:1/17:0)D5",('Données brutes POS (Area)'!AR110/('Données brutes POS (Area)'!AR$112)*25)))</f>
        <v>64.191553746914735</v>
      </c>
      <c r="AT159" s="43">
        <f>IF($C159="SM 30:1;O2",('Données brutes POS (Area)'!AS159/('Données brutes POS (Area)'!AS$140)*50),IF($C159="TG (17:0/17:1/17:0)D5",('Données brutes POS (Area)'!AS110/('Données brutes POS (Area)'!AS$112)*25)))</f>
        <v>43.174137525190268</v>
      </c>
      <c r="AU159" s="43">
        <f>IF($C159="SM 30:1;O2",('Données brutes POS (Area)'!AT159/('Données brutes POS (Area)'!AT$140)*50),IF($C159="TG (17:0/17:1/17:0)D5",('Données brutes POS (Area)'!AT110/('Données brutes POS (Area)'!AT$112)*25)))</f>
        <v>34.193430025781261</v>
      </c>
      <c r="AV159" s="43">
        <f>IF($C159="SM 30:1;O2",('Données brutes POS (Area)'!AU159/('Données brutes POS (Area)'!AU$140)*50),IF($C159="TG (17:0/17:1/17:0)D5",('Données brutes POS (Area)'!AU110/('Données brutes POS (Area)'!AU$112)*25)))</f>
        <v>34.27583313073098</v>
      </c>
      <c r="AW159" s="43">
        <f>IF($C159="SM 30:1;O2",('Données brutes POS (Area)'!AV159/('Données brutes POS (Area)'!AV$140)*50),IF($C159="TG (17:0/17:1/17:0)D5",('Données brutes POS (Area)'!AV110/('Données brutes POS (Area)'!AV$112)*25)))</f>
        <v>25.8125130223351</v>
      </c>
      <c r="AX159" s="43">
        <f>IF($C159="SM 30:1;O2",('Données brutes POS (Area)'!AW159/('Données brutes POS (Area)'!AW$140)*50),IF($C159="TG (17:0/17:1/17:0)D5",('Données brutes POS (Area)'!AW110/('Données brutes POS (Area)'!AW$112)*25)))</f>
        <v>17.180037427224686</v>
      </c>
      <c r="AY159" s="43">
        <f>IF($C159="SM 30:1;O2",('Données brutes POS (Area)'!AX159/('Données brutes POS (Area)'!AX$140)*50),IF($C159="TG (17:0/17:1/17:0)D5",('Données brutes POS (Area)'!AX110/('Données brutes POS (Area)'!AX$112)*25)))</f>
        <v>30.200909463281299</v>
      </c>
      <c r="AZ159" s="43">
        <f>IF($C159="SM 30:1;O2",('Données brutes POS (Area)'!AY159/('Données brutes POS (Area)'!AY$140)*50),IF($C159="TG (17:0/17:1/17:0)D5",('Données brutes POS (Area)'!AY110/('Données brutes POS (Area)'!AY$112)*25)))</f>
        <v>36.345651861676494</v>
      </c>
      <c r="BA159" s="43">
        <f>IF($C159="SM 30:1;O2",('Données brutes POS (Area)'!AZ159/('Données brutes POS (Area)'!AZ$140)*50),IF($C159="TG (17:0/17:1/17:0)D5",('Données brutes POS (Area)'!AZ110/('Données brutes POS (Area)'!AZ$112)*25)))</f>
        <v>24.778227269846305</v>
      </c>
      <c r="BB159" s="43">
        <f>IF($C159="SM 30:1;O2",('Données brutes POS (Area)'!BA159/('Données brutes POS (Area)'!BA$140)*50),IF($C159="TG (17:0/17:1/17:0)D5",('Données brutes POS (Area)'!BA110/('Données brutes POS (Area)'!BA$112)*25)))</f>
        <v>44.90624122783462</v>
      </c>
      <c r="BC159" s="43">
        <f>IF($C159="SM 30:1;O2",('Données brutes POS (Area)'!BB159/('Données brutes POS (Area)'!BB$140)*50),IF($C159="TG (17:0/17:1/17:0)D5",('Données brutes POS (Area)'!BB110/('Données brutes POS (Area)'!BB$112)*25)))</f>
        <v>38.313584982126258</v>
      </c>
      <c r="BD159" s="43">
        <f>IF($C159="SM 30:1;O2",('Données brutes POS (Area)'!BC159/('Données brutes POS (Area)'!BC$140)*50),IF($C159="TG (17:0/17:1/17:0)D5",('Données brutes POS (Area)'!BC110/('Données brutes POS (Area)'!BC$112)*25)))</f>
        <v>24.961563772039991</v>
      </c>
      <c r="BE159" s="43">
        <f>IF($C159="SM 30:1;O2",('Données brutes POS (Area)'!BD159/('Données brutes POS (Area)'!BD$140)*50),IF($C159="TG (17:0/17:1/17:0)D5",('Données brutes POS (Area)'!BD110/('Données brutes POS (Area)'!BD$112)*25)))</f>
        <v>24.66460112508226</v>
      </c>
      <c r="BF159" s="43">
        <f>IF($C159="SM 30:1;O2",('Données brutes POS (Area)'!BE159/('Données brutes POS (Area)'!BE$140)*50),IF($C159="TG (17:0/17:1/17:0)D5",('Données brutes POS (Area)'!BE110/('Données brutes POS (Area)'!BE$112)*25)))</f>
        <v>24.582074955892082</v>
      </c>
      <c r="BG159" s="43">
        <f>IF($C159="SM 30:1;O2",('Données brutes POS (Area)'!BF159/('Données brutes POS (Area)'!BF$140)*50),IF($C159="TG (17:0/17:1/17:0)D5",('Données brutes POS (Area)'!BF110/('Données brutes POS (Area)'!BF$112)*25)))</f>
        <v>26.026624583317798</v>
      </c>
      <c r="BH159" s="43">
        <f>IF($C159="SM 30:1;O2",('Données brutes POS (Area)'!BG159/('Données brutes POS (Area)'!BG$140)*50),IF($C159="TG (17:0/17:1/17:0)D5",('Données brutes POS (Area)'!BG110/('Données brutes POS (Area)'!BG$112)*25)))</f>
        <v>27.228933364231843</v>
      </c>
      <c r="BI159" s="43">
        <f>IF($C159="SM 30:1;O2",('Données brutes POS (Area)'!BH159/('Données brutes POS (Area)'!BH$140)*50),IF($C159="TG (17:0/17:1/17:0)D5",('Données brutes POS (Area)'!BH110/('Données brutes POS (Area)'!BH$112)*25)))</f>
        <v>35.473680400519434</v>
      </c>
      <c r="BJ159" s="43">
        <f>IF($C159="SM 30:1;O2",('Données brutes POS (Area)'!BI159/('Données brutes POS (Area)'!BI$140)*50),IF($C159="TG (17:0/17:1/17:0)D5",('Données brutes POS (Area)'!BI110/('Données brutes POS (Area)'!BI$112)*25)))</f>
        <v>27.881621804225027</v>
      </c>
      <c r="BK159" s="43">
        <f>IF($C159="SM 30:1;O2",('Données brutes POS (Area)'!BJ159/('Données brutes POS (Area)'!BJ$140)*50),IF($C159="TG (17:0/17:1/17:0)D5",('Données brutes POS (Area)'!BJ110/('Données brutes POS (Area)'!BJ$112)*25)))</f>
        <v>39.632154519218318</v>
      </c>
      <c r="BL159" s="43">
        <f>IF($C159="SM 30:1;O2",('Données brutes POS (Area)'!BK159/('Données brutes POS (Area)'!BK$140)*50),IF($C159="TG (17:0/17:1/17:0)D5",('Données brutes POS (Area)'!BK110/('Données brutes POS (Area)'!BK$112)*25)))</f>
        <v>29.208677703962159</v>
      </c>
      <c r="BM159" s="43">
        <f>IF($C159="SM 30:1;O2",('Données brutes POS (Area)'!BL159/('Données brutes POS (Area)'!BL$140)*50),IF($C159="TG (17:0/17:1/17:0)D5",('Données brutes POS (Area)'!BL110/('Données brutes POS (Area)'!BL$112)*25)))</f>
        <v>15.89136607375378</v>
      </c>
      <c r="BN159" s="43">
        <f>IF($C159="SM 30:1;O2",('Données brutes POS (Area)'!BM159/('Données brutes POS (Area)'!BM$140)*50),IF($C159="TG (17:0/17:1/17:0)D5",('Données brutes POS (Area)'!BM110/('Données brutes POS (Area)'!BM$112)*25)))</f>
        <v>35.053387614051921</v>
      </c>
      <c r="BO159" s="43">
        <f>IF($C159="SM 30:1;O2",('Données brutes POS (Area)'!BN159/('Données brutes POS (Area)'!BN$140)*50),IF($C159="TG (17:0/17:1/17:0)D5",('Données brutes POS (Area)'!BN110/('Données brutes POS (Area)'!BN$112)*25)))</f>
        <v>55.746922084652418</v>
      </c>
      <c r="BP159" s="43">
        <f>IF($C159="SM 30:1;O2",('Données brutes POS (Area)'!BO159/('Données brutes POS (Area)'!BO$140)*50),IF($C159="TG (17:0/17:1/17:0)D5",('Données brutes POS (Area)'!BO110/('Données brutes POS (Area)'!BO$112)*25)))</f>
        <v>33.912226833266104</v>
      </c>
      <c r="BQ159" s="43">
        <f>IF($C159="SM 30:1;O2",('Données brutes POS (Area)'!BP159/('Données brutes POS (Area)'!BP$140)*50),IF($C159="TG (17:0/17:1/17:0)D5",('Données brutes POS (Area)'!BP110/('Données brutes POS (Area)'!BP$112)*25)))</f>
        <v>26.917769198562493</v>
      </c>
    </row>
    <row r="160" spans="1:69" x14ac:dyDescent="0.25">
      <c r="A160" s="11" t="s">
        <v>75</v>
      </c>
      <c r="B160" s="11" t="s">
        <v>242</v>
      </c>
      <c r="C160" s="12" t="s">
        <v>74</v>
      </c>
      <c r="D160" s="44">
        <f>IF($C160="SM 30:1;O2",('Données brutes POS (Area)'!C160/('Données brutes POS (Area)'!C$140)*50),IF($C160="TG (17:0/17:1/17:0)D5",('Données brutes POS (Area)'!C111/('Données brutes POS (Area)'!C$112)*25)))</f>
        <v>18.002850630635407</v>
      </c>
      <c r="E160" s="44">
        <f>IF($C160="SM 30:1;O2",('Données brutes POS (Area)'!D160/('Données brutes POS (Area)'!D$140)*50),IF($C160="TG (17:0/17:1/17:0)D5",('Données brutes POS (Area)'!D111/('Données brutes POS (Area)'!D$112)*25)))</f>
        <v>23.572848034213862</v>
      </c>
      <c r="F160" s="44">
        <f>IF($C160="SM 30:1;O2",('Données brutes POS (Area)'!E160/('Données brutes POS (Area)'!E$140)*50),IF($C160="TG (17:0/17:1/17:0)D5",('Données brutes POS (Area)'!E111/('Données brutes POS (Area)'!E$112)*25)))</f>
        <v>21.92145521440338</v>
      </c>
      <c r="G160" s="44">
        <f>IF($C160="SM 30:1;O2",('Données brutes POS (Area)'!F160/('Données brutes POS (Area)'!F$140)*50),IF($C160="TG (17:0/17:1/17:0)D5",('Données brutes POS (Area)'!F111/('Données brutes POS (Area)'!F$112)*25)))</f>
        <v>31.260184520558461</v>
      </c>
      <c r="H160" s="44">
        <f>IF($C160="SM 30:1;O2",('Données brutes POS (Area)'!G160/('Données brutes POS (Area)'!G$140)*50),IF($C160="TG (17:0/17:1/17:0)D5",('Données brutes POS (Area)'!G111/('Données brutes POS (Area)'!G$112)*25)))</f>
        <v>26.623365566590472</v>
      </c>
      <c r="I160" s="44">
        <f>IF($C160="SM 30:1;O2",('Données brutes POS (Area)'!H160/('Données brutes POS (Area)'!H$140)*50),IF($C160="TG (17:0/17:1/17:0)D5",('Données brutes POS (Area)'!H111/('Données brutes POS (Area)'!H$112)*25)))</f>
        <v>25.536959830175913</v>
      </c>
      <c r="J160" s="44">
        <f>IF($C160="SM 30:1;O2",('Données brutes POS (Area)'!I160/('Données brutes POS (Area)'!I$140)*50),IF($C160="TG (17:0/17:1/17:0)D5",('Données brutes POS (Area)'!I111/('Données brutes POS (Area)'!I$112)*25)))</f>
        <v>11.888330475465377</v>
      </c>
      <c r="K160" s="44">
        <f>IF($C160="SM 30:1;O2",('Données brutes POS (Area)'!J160/('Données brutes POS (Area)'!J$140)*50),IF($C160="TG (17:0/17:1/17:0)D5",('Données brutes POS (Area)'!J111/('Données brutes POS (Area)'!J$112)*25)))</f>
        <v>25.647119872040346</v>
      </c>
      <c r="L160" s="44">
        <f>IF($C160="SM 30:1;O2",('Données brutes POS (Area)'!K160/('Données brutes POS (Area)'!K$140)*50),IF($C160="TG (17:0/17:1/17:0)D5",('Données brutes POS (Area)'!K111/('Données brutes POS (Area)'!K$112)*25)))</f>
        <v>13.547333364351482</v>
      </c>
      <c r="M160" s="44">
        <f>IF($C160="SM 30:1;O2",('Données brutes POS (Area)'!L160/('Données brutes POS (Area)'!L$140)*50),IF($C160="TG (17:0/17:1/17:0)D5",('Données brutes POS (Area)'!L111/('Données brutes POS (Area)'!L$112)*25)))</f>
        <v>15.773282814800485</v>
      </c>
      <c r="N160" s="44">
        <f>IF($C160="SM 30:1;O2",('Données brutes POS (Area)'!M160/('Données brutes POS (Area)'!M$140)*50),IF($C160="TG (17:0/17:1/17:0)D5",('Données brutes POS (Area)'!M111/('Données brutes POS (Area)'!M$112)*25)))</f>
        <v>13.063582532335408</v>
      </c>
      <c r="O160" s="44">
        <f>IF($C160="SM 30:1;O2",('Données brutes POS (Area)'!N160/('Données brutes POS (Area)'!N$140)*50),IF($C160="TG (17:0/17:1/17:0)D5",('Données brutes POS (Area)'!N111/('Données brutes POS (Area)'!N$112)*25)))</f>
        <v>17.339334277365388</v>
      </c>
      <c r="P160" s="44">
        <f>IF($C160="SM 30:1;O2",('Données brutes POS (Area)'!O160/('Données brutes POS (Area)'!O$140)*50),IF($C160="TG (17:0/17:1/17:0)D5",('Données brutes POS (Area)'!O111/('Données brutes POS (Area)'!O$112)*25)))</f>
        <v>27.802153984993332</v>
      </c>
      <c r="Q160" s="44">
        <f>IF($C160="SM 30:1;O2",('Données brutes POS (Area)'!P160/('Données brutes POS (Area)'!P$140)*50),IF($C160="TG (17:0/17:1/17:0)D5",('Données brutes POS (Area)'!P111/('Données brutes POS (Area)'!P$112)*25)))</f>
        <v>14.163261554651074</v>
      </c>
      <c r="R160" s="44">
        <f>IF($C160="SM 30:1;O2",('Données brutes POS (Area)'!Q160/('Données brutes POS (Area)'!Q$140)*50),IF($C160="TG (17:0/17:1/17:0)D5",('Données brutes POS (Area)'!Q111/('Données brutes POS (Area)'!Q$112)*25)))</f>
        <v>23.916691205154859</v>
      </c>
      <c r="S160" s="44">
        <f>IF($C160="SM 30:1;O2",('Données brutes POS (Area)'!R160/('Données brutes POS (Area)'!R$140)*50),IF($C160="TG (17:0/17:1/17:0)D5",('Données brutes POS (Area)'!R111/('Données brutes POS (Area)'!R$112)*25)))</f>
        <v>18.330162395568237</v>
      </c>
      <c r="T160" s="44">
        <f>IF($C160="SM 30:1;O2",('Données brutes POS (Area)'!S160/('Données brutes POS (Area)'!S$140)*50),IF($C160="TG (17:0/17:1/17:0)D5",('Données brutes POS (Area)'!S111/('Données brutes POS (Area)'!S$112)*25)))</f>
        <v>24.452225764140518</v>
      </c>
      <c r="U160" s="44">
        <f>IF($C160="SM 30:1;O2",('Données brutes POS (Area)'!T160/('Données brutes POS (Area)'!T$140)*50),IF($C160="TG (17:0/17:1/17:0)D5",('Données brutes POS (Area)'!T111/('Données brutes POS (Area)'!T$112)*25)))</f>
        <v>16.266201366066685</v>
      </c>
      <c r="V160" s="44">
        <f>IF($C160="SM 30:1;O2",('Données brutes POS (Area)'!U160/('Données brutes POS (Area)'!U$140)*50),IF($C160="TG (17:0/17:1/17:0)D5",('Données brutes POS (Area)'!U111/('Données brutes POS (Area)'!U$112)*25)))</f>
        <v>21.304922117574783</v>
      </c>
      <c r="W160" s="44">
        <f>IF($C160="SM 30:1;O2",('Données brutes POS (Area)'!V160/('Données brutes POS (Area)'!V$140)*50),IF($C160="TG (17:0/17:1/17:0)D5",('Données brutes POS (Area)'!V111/('Données brutes POS (Area)'!V$112)*25)))</f>
        <v>19.625579667640338</v>
      </c>
      <c r="X160" s="44">
        <f>IF($C160="SM 30:1;O2",('Données brutes POS (Area)'!W160/('Données brutes POS (Area)'!W$140)*50),IF($C160="TG (17:0/17:1/17:0)D5",('Données brutes POS (Area)'!W111/('Données brutes POS (Area)'!W$112)*25)))</f>
        <v>22.738281062810543</v>
      </c>
      <c r="Y160" s="44">
        <f>IF($C160="SM 30:1;O2",('Données brutes POS (Area)'!X160/('Données brutes POS (Area)'!X$140)*50),IF($C160="TG (17:0/17:1/17:0)D5",('Données brutes POS (Area)'!X111/('Données brutes POS (Area)'!X$112)*25)))</f>
        <v>19.388416929907915</v>
      </c>
      <c r="Z160" s="44">
        <f>IF($C160="SM 30:1;O2",('Données brutes POS (Area)'!Y160/('Données brutes POS (Area)'!Y$140)*50),IF($C160="TG (17:0/17:1/17:0)D5",('Données brutes POS (Area)'!Y111/('Données brutes POS (Area)'!Y$112)*25)))</f>
        <v>14.732682003213293</v>
      </c>
      <c r="AA160" s="44">
        <f>IF($C160="SM 30:1;O2",('Données brutes POS (Area)'!Z160/('Données brutes POS (Area)'!Z$140)*50),IF($C160="TG (17:0/17:1/17:0)D5",('Données brutes POS (Area)'!Z111/('Données brutes POS (Area)'!Z$112)*25)))</f>
        <v>16.604046750736291</v>
      </c>
      <c r="AB160" s="44">
        <f>IF($C160="SM 30:1;O2",('Données brutes POS (Area)'!AA160/('Données brutes POS (Area)'!AA$140)*50),IF($C160="TG (17:0/17:1/17:0)D5",('Données brutes POS (Area)'!AA111/('Données brutes POS (Area)'!AA$112)*25)))</f>
        <v>18.237336743425772</v>
      </c>
      <c r="AC160" s="44">
        <f>IF($C160="SM 30:1;O2",('Données brutes POS (Area)'!AB160/('Données brutes POS (Area)'!AB$140)*50),IF($C160="TG (17:0/17:1/17:0)D5",('Données brutes POS (Area)'!AB111/('Données brutes POS (Area)'!AB$112)*25)))</f>
        <v>20.270933931085658</v>
      </c>
      <c r="AD160" s="44">
        <f>IF($C160="SM 30:1;O2",('Données brutes POS (Area)'!AC160/('Données brutes POS (Area)'!AC$140)*50),IF($C160="TG (17:0/17:1/17:0)D5",('Données brutes POS (Area)'!AC111/('Données brutes POS (Area)'!AC$112)*25)))</f>
        <v>22.063368411600255</v>
      </c>
      <c r="AE160" s="44">
        <f>IF($C160="SM 30:1;O2",('Données brutes POS (Area)'!AD160/('Données brutes POS (Area)'!AD$140)*50),IF($C160="TG (17:0/17:1/17:0)D5",('Données brutes POS (Area)'!AD111/('Données brutes POS (Area)'!AD$112)*25)))</f>
        <v>21.59557396253452</v>
      </c>
      <c r="AF160" s="44">
        <f>IF($C160="SM 30:1;O2",('Données brutes POS (Area)'!AE160/('Données brutes POS (Area)'!AE$140)*50),IF($C160="TG (17:0/17:1/17:0)D5",('Données brutes POS (Area)'!AE111/('Données brutes POS (Area)'!AE$112)*25)))</f>
        <v>20.589665138936851</v>
      </c>
      <c r="AG160" s="44">
        <f>IF($C160="SM 30:1;O2",('Données brutes POS (Area)'!AF160/('Données brutes POS (Area)'!AF$140)*50),IF($C160="TG (17:0/17:1/17:0)D5",('Données brutes POS (Area)'!AF111/('Données brutes POS (Area)'!AF$112)*25)))</f>
        <v>19.467837876897427</v>
      </c>
      <c r="AH160" s="44">
        <f>IF($C160="SM 30:1;O2",('Données brutes POS (Area)'!AG160/('Données brutes POS (Area)'!AG$140)*50),IF($C160="TG (17:0/17:1/17:0)D5",('Données brutes POS (Area)'!AG111/('Données brutes POS (Area)'!AG$112)*25)))</f>
        <v>22.716415995552012</v>
      </c>
      <c r="AI160" s="44">
        <f>IF($C160="SM 30:1;O2",('Données brutes POS (Area)'!AH160/('Données brutes POS (Area)'!AH$140)*50),IF($C160="TG (17:0/17:1/17:0)D5",('Données brutes POS (Area)'!AH111/('Données brutes POS (Area)'!AH$112)*25)))</f>
        <v>20.36538437625412</v>
      </c>
      <c r="AJ160" s="44">
        <f>IF($C160="SM 30:1;O2",('Données brutes POS (Area)'!AI160/('Données brutes POS (Area)'!AI$140)*50),IF($C160="TG (17:0/17:1/17:0)D5",('Données brutes POS (Area)'!AI111/('Données brutes POS (Area)'!AI$112)*25)))</f>
        <v>28.65717022511804</v>
      </c>
      <c r="AK160" s="44">
        <f>IF($C160="SM 30:1;O2",('Données brutes POS (Area)'!AJ160/('Données brutes POS (Area)'!AJ$140)*50),IF($C160="TG (17:0/17:1/17:0)D5",('Données brutes POS (Area)'!AJ111/('Données brutes POS (Area)'!AJ$112)*25)))</f>
        <v>22.884177513413846</v>
      </c>
      <c r="AL160" s="44">
        <f>IF($C160="SM 30:1;O2",('Données brutes POS (Area)'!AK160/('Données brutes POS (Area)'!AK$140)*50),IF($C160="TG (17:0/17:1/17:0)D5",('Données brutes POS (Area)'!AK111/('Données brutes POS (Area)'!AK$112)*25)))</f>
        <v>9.5117516124930077</v>
      </c>
      <c r="AM160" s="44">
        <f>IF($C160="SM 30:1;O2",('Données brutes POS (Area)'!AL160/('Données brutes POS (Area)'!AL$140)*50),IF($C160="TG (17:0/17:1/17:0)D5",('Données brutes POS (Area)'!AL111/('Données brutes POS (Area)'!AL$112)*25)))</f>
        <v>19.044143720723774</v>
      </c>
      <c r="AN160" s="44">
        <f>IF($C160="SM 30:1;O2",('Données brutes POS (Area)'!AM160/('Données brutes POS (Area)'!AM$140)*50),IF($C160="TG (17:0/17:1/17:0)D5",('Données brutes POS (Area)'!AM111/('Données brutes POS (Area)'!AM$112)*25)))</f>
        <v>16.464960148037267</v>
      </c>
      <c r="AO160" s="44">
        <f>IF($C160="SM 30:1;O2",('Données brutes POS (Area)'!AN160/('Données brutes POS (Area)'!AN$140)*50),IF($C160="TG (17:0/17:1/17:0)D5",('Données brutes POS (Area)'!AN111/('Données brutes POS (Area)'!AN$112)*25)))</f>
        <v>16.417576459429515</v>
      </c>
      <c r="AP160" s="44">
        <f>IF($C160="SM 30:1;O2",('Données brutes POS (Area)'!AO160/('Données brutes POS (Area)'!AO$140)*50),IF($C160="TG (17:0/17:1/17:0)D5",('Données brutes POS (Area)'!AO111/('Données brutes POS (Area)'!AO$112)*25)))</f>
        <v>28.348789497535247</v>
      </c>
      <c r="AQ160" s="44">
        <f>IF($C160="SM 30:1;O2",('Données brutes POS (Area)'!AP160/('Données brutes POS (Area)'!AP$140)*50),IF($C160="TG (17:0/17:1/17:0)D5",('Données brutes POS (Area)'!AP111/('Données brutes POS (Area)'!AP$112)*25)))</f>
        <v>28.479639061248296</v>
      </c>
      <c r="AR160" s="44">
        <f>IF($C160="SM 30:1;O2",('Données brutes POS (Area)'!AQ160/('Données brutes POS (Area)'!AQ$140)*50),IF($C160="TG (17:0/17:1/17:0)D5",('Données brutes POS (Area)'!AQ111/('Données brutes POS (Area)'!AQ$112)*25)))</f>
        <v>16.165065779321587</v>
      </c>
      <c r="AS160" s="44">
        <f>IF($C160="SM 30:1;O2",('Données brutes POS (Area)'!AR160/('Données brutes POS (Area)'!AR$140)*50),IF($C160="TG (17:0/17:1/17:0)D5",('Données brutes POS (Area)'!AR111/('Données brutes POS (Area)'!AR$112)*25)))</f>
        <v>31.063631436310619</v>
      </c>
      <c r="AT160" s="44">
        <f>IF($C160="SM 30:1;O2",('Données brutes POS (Area)'!AS160/('Données brutes POS (Area)'!AS$140)*50),IF($C160="TG (17:0/17:1/17:0)D5",('Données brutes POS (Area)'!AS111/('Données brutes POS (Area)'!AS$112)*25)))</f>
        <v>21.187359050130887</v>
      </c>
      <c r="AU160" s="44">
        <f>IF($C160="SM 30:1;O2",('Données brutes POS (Area)'!AT160/('Données brutes POS (Area)'!AT$140)*50),IF($C160="TG (17:0/17:1/17:0)D5",('Données brutes POS (Area)'!AT111/('Données brutes POS (Area)'!AT$112)*25)))</f>
        <v>25.145367820528886</v>
      </c>
      <c r="AV160" s="44">
        <f>IF($C160="SM 30:1;O2",('Données brutes POS (Area)'!AU160/('Données brutes POS (Area)'!AU$140)*50),IF($C160="TG (17:0/17:1/17:0)D5",('Données brutes POS (Area)'!AU111/('Données brutes POS (Area)'!AU$112)*25)))</f>
        <v>19.684828060980323</v>
      </c>
      <c r="AW160" s="44">
        <f>IF($C160="SM 30:1;O2",('Données brutes POS (Area)'!AV160/('Données brutes POS (Area)'!AV$140)*50),IF($C160="TG (17:0/17:1/17:0)D5",('Données brutes POS (Area)'!AV111/('Données brutes POS (Area)'!AV$112)*25)))</f>
        <v>15.681146765776857</v>
      </c>
      <c r="AX160" s="44">
        <f>IF($C160="SM 30:1;O2",('Données brutes POS (Area)'!AW160/('Données brutes POS (Area)'!AW$140)*50),IF($C160="TG (17:0/17:1/17:0)D5",('Données brutes POS (Area)'!AW111/('Données brutes POS (Area)'!AW$112)*25)))</f>
        <v>11.55486455280337</v>
      </c>
      <c r="AY160" s="44">
        <f>IF($C160="SM 30:1;O2",('Données brutes POS (Area)'!AX160/('Données brutes POS (Area)'!AX$140)*50),IF($C160="TG (17:0/17:1/17:0)D5",('Données brutes POS (Area)'!AX111/('Données brutes POS (Area)'!AX$112)*25)))</f>
        <v>14.514232089314868</v>
      </c>
      <c r="AZ160" s="44">
        <f>IF($C160="SM 30:1;O2",('Données brutes POS (Area)'!AY160/('Données brutes POS (Area)'!AY$140)*50),IF($C160="TG (17:0/17:1/17:0)D5",('Données brutes POS (Area)'!AY111/('Données brutes POS (Area)'!AY$112)*25)))</f>
        <v>26.97536816353389</v>
      </c>
      <c r="BA160" s="44">
        <f>IF($C160="SM 30:1;O2",('Données brutes POS (Area)'!AZ160/('Données brutes POS (Area)'!AZ$140)*50),IF($C160="TG (17:0/17:1/17:0)D5",('Données brutes POS (Area)'!AZ111/('Données brutes POS (Area)'!AZ$112)*25)))</f>
        <v>18.637971956075855</v>
      </c>
      <c r="BB160" s="44">
        <f>IF($C160="SM 30:1;O2",('Données brutes POS (Area)'!BA160/('Données brutes POS (Area)'!BA$140)*50),IF($C160="TG (17:0/17:1/17:0)D5",('Données brutes POS (Area)'!BA111/('Données brutes POS (Area)'!BA$112)*25)))</f>
        <v>29.287430698047896</v>
      </c>
      <c r="BC160" s="44">
        <f>IF($C160="SM 30:1;O2",('Données brutes POS (Area)'!BB160/('Données brutes POS (Area)'!BB$140)*50),IF($C160="TG (17:0/17:1/17:0)D5",('Données brutes POS (Area)'!BB111/('Données brutes POS (Area)'!BB$112)*25)))</f>
        <v>19.347830908836766</v>
      </c>
      <c r="BD160" s="44">
        <f>IF($C160="SM 30:1;O2",('Données brutes POS (Area)'!BC160/('Données brutes POS (Area)'!BC$140)*50),IF($C160="TG (17:0/17:1/17:0)D5",('Données brutes POS (Area)'!BC111/('Données brutes POS (Area)'!BC$112)*25)))</f>
        <v>17.511168288792252</v>
      </c>
      <c r="BE160" s="44">
        <f>IF($C160="SM 30:1;O2",('Données brutes POS (Area)'!BD160/('Données brutes POS (Area)'!BD$140)*50),IF($C160="TG (17:0/17:1/17:0)D5",('Données brutes POS (Area)'!BD111/('Données brutes POS (Area)'!BD$112)*25)))</f>
        <v>19.395019177357995</v>
      </c>
      <c r="BF160" s="44">
        <f>IF($C160="SM 30:1;O2",('Données brutes POS (Area)'!BE160/('Données brutes POS (Area)'!BE$140)*50),IF($C160="TG (17:0/17:1/17:0)D5",('Données brutes POS (Area)'!BE111/('Données brutes POS (Area)'!BE$112)*25)))</f>
        <v>17.546666636036168</v>
      </c>
      <c r="BG160" s="44">
        <f>IF($C160="SM 30:1;O2",('Données brutes POS (Area)'!BF160/('Données brutes POS (Area)'!BF$140)*50),IF($C160="TG (17:0/17:1/17:0)D5",('Données brutes POS (Area)'!BF111/('Données brutes POS (Area)'!BF$112)*25)))</f>
        <v>16.190046131302346</v>
      </c>
      <c r="BH160" s="44">
        <f>IF($C160="SM 30:1;O2",('Données brutes POS (Area)'!BG160/('Données brutes POS (Area)'!BG$140)*50),IF($C160="TG (17:0/17:1/17:0)D5",('Données brutes POS (Area)'!BG111/('Données brutes POS (Area)'!BG$112)*25)))</f>
        <v>18.981538841200521</v>
      </c>
      <c r="BI160" s="44">
        <f>IF($C160="SM 30:1;O2",('Données brutes POS (Area)'!BH160/('Données brutes POS (Area)'!BH$140)*50),IF($C160="TG (17:0/17:1/17:0)D5",('Données brutes POS (Area)'!BH111/('Données brutes POS (Area)'!BH$112)*25)))</f>
        <v>18.178957560495498</v>
      </c>
      <c r="BJ160" s="44">
        <f>IF($C160="SM 30:1;O2",('Données brutes POS (Area)'!BI160/('Données brutes POS (Area)'!BI$140)*50),IF($C160="TG (17:0/17:1/17:0)D5",('Données brutes POS (Area)'!BI111/('Données brutes POS (Area)'!BI$112)*25)))</f>
        <v>15.309008244168856</v>
      </c>
      <c r="BK160" s="44">
        <f>IF($C160="SM 30:1;O2",('Données brutes POS (Area)'!BJ160/('Données brutes POS (Area)'!BJ$140)*50),IF($C160="TG (17:0/17:1/17:0)D5",('Données brutes POS (Area)'!BJ111/('Données brutes POS (Area)'!BJ$112)*25)))</f>
        <v>24.250344317068446</v>
      </c>
      <c r="BL160" s="44">
        <f>IF($C160="SM 30:1;O2",('Données brutes POS (Area)'!BK160/('Données brutes POS (Area)'!BK$140)*50),IF($C160="TG (17:0/17:1/17:0)D5",('Données brutes POS (Area)'!BK111/('Données brutes POS (Area)'!BK$112)*25)))</f>
        <v>22.392617748183088</v>
      </c>
      <c r="BM160" s="44">
        <f>IF($C160="SM 30:1;O2",('Données brutes POS (Area)'!BL160/('Données brutes POS (Area)'!BL$140)*50),IF($C160="TG (17:0/17:1/17:0)D5",('Données brutes POS (Area)'!BL111/('Données brutes POS (Area)'!BL$112)*25)))</f>
        <v>12.758162296032763</v>
      </c>
      <c r="BN160" s="44">
        <f>IF($C160="SM 30:1;O2",('Données brutes POS (Area)'!BM160/('Données brutes POS (Area)'!BM$140)*50),IF($C160="TG (17:0/17:1/17:0)D5",('Données brutes POS (Area)'!BM111/('Données brutes POS (Area)'!BM$112)*25)))</f>
        <v>24.036490795379976</v>
      </c>
      <c r="BO160" s="44">
        <f>IF($C160="SM 30:1;O2",('Données brutes POS (Area)'!BN160/('Données brutes POS (Area)'!BN$140)*50),IF($C160="TG (17:0/17:1/17:0)D5",('Données brutes POS (Area)'!BN111/('Données brutes POS (Area)'!BN$112)*25)))</f>
        <v>29.508727675451762</v>
      </c>
      <c r="BP160" s="44">
        <f>IF($C160="SM 30:1;O2",('Données brutes POS (Area)'!BO160/('Données brutes POS (Area)'!BO$140)*50),IF($C160="TG (17:0/17:1/17:0)D5",('Données brutes POS (Area)'!BO111/('Données brutes POS (Area)'!BO$112)*25)))</f>
        <v>21.480080107252995</v>
      </c>
      <c r="BQ160" s="44">
        <f>IF($C160="SM 30:1;O2",('Données brutes POS (Area)'!BP160/('Données brutes POS (Area)'!BP$140)*50),IF($C160="TG (17:0/17:1/17:0)D5",('Données brutes POS (Area)'!BP111/('Données brutes POS (Area)'!BP$112)*25)))</f>
        <v>16.663668807183875</v>
      </c>
    </row>
    <row r="161" spans="1:69" x14ac:dyDescent="0.25">
      <c r="A161" s="9" t="s">
        <v>75</v>
      </c>
      <c r="B161" s="9" t="s">
        <v>243</v>
      </c>
      <c r="C161" s="10" t="s">
        <v>74</v>
      </c>
      <c r="D161" s="43">
        <f>IF($C161="SM 30:1;O2",('Données brutes POS (Area)'!C161/('Données brutes POS (Area)'!C$140)*50),IF($C161="TG (17:0/17:1/17:0)D5",('Données brutes POS (Area)'!C112/('Données brutes POS (Area)'!C$112)*25)))</f>
        <v>1.4689010825707052</v>
      </c>
      <c r="E161" s="43">
        <f>IF($C161="SM 30:1;O2",('Données brutes POS (Area)'!D161/('Données brutes POS (Area)'!D$140)*50),IF($C161="TG (17:0/17:1/17:0)D5",('Données brutes POS (Area)'!D112/('Données brutes POS (Area)'!D$112)*25)))</f>
        <v>2.2465305473462829</v>
      </c>
      <c r="F161" s="43">
        <f>IF($C161="SM 30:1;O2",('Données brutes POS (Area)'!E161/('Données brutes POS (Area)'!E$140)*50),IF($C161="TG (17:0/17:1/17:0)D5",('Données brutes POS (Area)'!E112/('Données brutes POS (Area)'!E$112)*25)))</f>
        <v>1.5822156588123453</v>
      </c>
      <c r="G161" s="43">
        <f>IF($C161="SM 30:1;O2",('Données brutes POS (Area)'!F161/('Données brutes POS (Area)'!F$140)*50),IF($C161="TG (17:0/17:1/17:0)D5",('Données brutes POS (Area)'!F112/('Données brutes POS (Area)'!F$112)*25)))</f>
        <v>2.1041209194521517</v>
      </c>
      <c r="H161" s="43">
        <f>IF($C161="SM 30:1;O2",('Données brutes POS (Area)'!G161/('Données brutes POS (Area)'!G$140)*50),IF($C161="TG (17:0/17:1/17:0)D5",('Données brutes POS (Area)'!G112/('Données brutes POS (Area)'!G$112)*25)))</f>
        <v>1.6470554134302766</v>
      </c>
      <c r="I161" s="43">
        <f>IF($C161="SM 30:1;O2",('Données brutes POS (Area)'!H161/('Données brutes POS (Area)'!H$140)*50),IF($C161="TG (17:0/17:1/17:0)D5",('Données brutes POS (Area)'!H112/('Données brutes POS (Area)'!H$112)*25)))</f>
        <v>2.0126048290573477</v>
      </c>
      <c r="J161" s="43">
        <f>IF($C161="SM 30:1;O2",('Données brutes POS (Area)'!I161/('Données brutes POS (Area)'!I$140)*50),IF($C161="TG (17:0/17:1/17:0)D5",('Données brutes POS (Area)'!I112/('Données brutes POS (Area)'!I$112)*25)))</f>
        <v>0.76248531298873812</v>
      </c>
      <c r="K161" s="43">
        <f>IF($C161="SM 30:1;O2",('Données brutes POS (Area)'!J161/('Données brutes POS (Area)'!J$140)*50),IF($C161="TG (17:0/17:1/17:0)D5",('Données brutes POS (Area)'!J112/('Données brutes POS (Area)'!J$112)*25)))</f>
        <v>1.8951344471638112</v>
      </c>
      <c r="L161" s="43">
        <f>IF($C161="SM 30:1;O2",('Données brutes POS (Area)'!K161/('Données brutes POS (Area)'!K$140)*50),IF($C161="TG (17:0/17:1/17:0)D5",('Données brutes POS (Area)'!K112/('Données brutes POS (Area)'!K$112)*25)))</f>
        <v>1.5631915998844064</v>
      </c>
      <c r="M161" s="43">
        <f>IF($C161="SM 30:1;O2",('Données brutes POS (Area)'!L161/('Données brutes POS (Area)'!L$140)*50),IF($C161="TG (17:0/17:1/17:0)D5",('Données brutes POS (Area)'!L112/('Données brutes POS (Area)'!L$112)*25)))</f>
        <v>1.4612045080370961</v>
      </c>
      <c r="N161" s="43">
        <f>IF($C161="SM 30:1;O2",('Données brutes POS (Area)'!M161/('Données brutes POS (Area)'!M$140)*50),IF($C161="TG (17:0/17:1/17:0)D5",('Données brutes POS (Area)'!M112/('Données brutes POS (Area)'!M$112)*25)))</f>
        <v>1.6783152326769852</v>
      </c>
      <c r="O161" s="43">
        <f>IF($C161="SM 30:1;O2",('Données brutes POS (Area)'!N161/('Données brutes POS (Area)'!N$140)*50),IF($C161="TG (17:0/17:1/17:0)D5",('Données brutes POS (Area)'!N112/('Données brutes POS (Area)'!N$112)*25)))</f>
        <v>1.4070484046548224</v>
      </c>
      <c r="P161" s="43">
        <f>IF($C161="SM 30:1;O2",('Données brutes POS (Area)'!O161/('Données brutes POS (Area)'!O$140)*50),IF($C161="TG (17:0/17:1/17:0)D5",('Données brutes POS (Area)'!O112/('Données brutes POS (Area)'!O$112)*25)))</f>
        <v>3.0918630821478343</v>
      </c>
      <c r="Q161" s="43">
        <f>IF($C161="SM 30:1;O2",('Données brutes POS (Area)'!P161/('Données brutes POS (Area)'!P$140)*50),IF($C161="TG (17:0/17:1/17:0)D5",('Données brutes POS (Area)'!P112/('Données brutes POS (Area)'!P$112)*25)))</f>
        <v>1.021081877754787</v>
      </c>
      <c r="R161" s="43">
        <f>IF($C161="SM 30:1;O2",('Données brutes POS (Area)'!Q161/('Données brutes POS (Area)'!Q$140)*50),IF($C161="TG (17:0/17:1/17:0)D5",('Données brutes POS (Area)'!Q112/('Données brutes POS (Area)'!Q$112)*25)))</f>
        <v>2.4504067686745898</v>
      </c>
      <c r="S161" s="43">
        <f>IF($C161="SM 30:1;O2",('Données brutes POS (Area)'!R161/('Données brutes POS (Area)'!R$140)*50),IF($C161="TG (17:0/17:1/17:0)D5",('Données brutes POS (Area)'!R112/('Données brutes POS (Area)'!R$112)*25)))</f>
        <v>1.9961443925387297</v>
      </c>
      <c r="T161" s="43">
        <f>IF($C161="SM 30:1;O2",('Données brutes POS (Area)'!S161/('Données brutes POS (Area)'!S$140)*50),IF($C161="TG (17:0/17:1/17:0)D5",('Données brutes POS (Area)'!S112/('Données brutes POS (Area)'!S$112)*25)))</f>
        <v>1.6007142814303223</v>
      </c>
      <c r="U161" s="43">
        <f>IF($C161="SM 30:1;O2",('Données brutes POS (Area)'!T161/('Données brutes POS (Area)'!T$140)*50),IF($C161="TG (17:0/17:1/17:0)D5",('Données brutes POS (Area)'!T112/('Données brutes POS (Area)'!T$112)*25)))</f>
        <v>1.3258981087004689</v>
      </c>
      <c r="V161" s="43">
        <f>IF($C161="SM 30:1;O2",('Données brutes POS (Area)'!U161/('Données brutes POS (Area)'!U$140)*50),IF($C161="TG (17:0/17:1/17:0)D5",('Données brutes POS (Area)'!U112/('Données brutes POS (Area)'!U$112)*25)))</f>
        <v>1.7779357181232163</v>
      </c>
      <c r="W161" s="43">
        <f>IF($C161="SM 30:1;O2",('Données brutes POS (Area)'!V161/('Données brutes POS (Area)'!V$140)*50),IF($C161="TG (17:0/17:1/17:0)D5",('Données brutes POS (Area)'!V112/('Données brutes POS (Area)'!V$112)*25)))</f>
        <v>1.8054242111509966</v>
      </c>
      <c r="X161" s="43">
        <f>IF($C161="SM 30:1;O2",('Données brutes POS (Area)'!W161/('Données brutes POS (Area)'!W$140)*50),IF($C161="TG (17:0/17:1/17:0)D5",('Données brutes POS (Area)'!W112/('Données brutes POS (Area)'!W$112)*25)))</f>
        <v>1.7678215061912885</v>
      </c>
      <c r="Y161" s="43">
        <f>IF($C161="SM 30:1;O2",('Données brutes POS (Area)'!X161/('Données brutes POS (Area)'!X$140)*50),IF($C161="TG (17:0/17:1/17:0)D5",('Données brutes POS (Area)'!X112/('Données brutes POS (Area)'!X$112)*25)))</f>
        <v>2.1856025428318073</v>
      </c>
      <c r="Z161" s="43">
        <f>IF($C161="SM 30:1;O2",('Données brutes POS (Area)'!Y161/('Données brutes POS (Area)'!Y$140)*50),IF($C161="TG (17:0/17:1/17:0)D5",('Données brutes POS (Area)'!Y112/('Données brutes POS (Area)'!Y$112)*25)))</f>
        <v>1.669146387105654</v>
      </c>
      <c r="AA161" s="43">
        <f>IF($C161="SM 30:1;O2",('Données brutes POS (Area)'!Z161/('Données brutes POS (Area)'!Z$140)*50),IF($C161="TG (17:0/17:1/17:0)D5",('Données brutes POS (Area)'!Z112/('Données brutes POS (Area)'!Z$112)*25)))</f>
        <v>1.3004443368294412</v>
      </c>
      <c r="AB161" s="43">
        <f>IF($C161="SM 30:1;O2",('Données brutes POS (Area)'!AA161/('Données brutes POS (Area)'!AA$140)*50),IF($C161="TG (17:0/17:1/17:0)D5",('Données brutes POS (Area)'!AA112/('Données brutes POS (Area)'!AA$112)*25)))</f>
        <v>1.4821649881918741</v>
      </c>
      <c r="AC161" s="43">
        <f>IF($C161="SM 30:1;O2",('Données brutes POS (Area)'!AB161/('Données brutes POS (Area)'!AB$140)*50),IF($C161="TG (17:0/17:1/17:0)D5",('Données brutes POS (Area)'!AB112/('Données brutes POS (Area)'!AB$112)*25)))</f>
        <v>1.598259249590394</v>
      </c>
      <c r="AD161" s="43">
        <f>IF($C161="SM 30:1;O2",('Données brutes POS (Area)'!AC161/('Données brutes POS (Area)'!AC$140)*50),IF($C161="TG (17:0/17:1/17:0)D5",('Données brutes POS (Area)'!AC112/('Données brutes POS (Area)'!AC$112)*25)))</f>
        <v>1.6701734915957265</v>
      </c>
      <c r="AE161" s="43">
        <f>IF($C161="SM 30:1;O2",('Données brutes POS (Area)'!AD161/('Données brutes POS (Area)'!AD$140)*50),IF($C161="TG (17:0/17:1/17:0)D5",('Données brutes POS (Area)'!AD112/('Données brutes POS (Area)'!AD$112)*25)))</f>
        <v>2.3091123050134685</v>
      </c>
      <c r="AF161" s="43">
        <f>IF($C161="SM 30:1;O2",('Données brutes POS (Area)'!AE161/('Données brutes POS (Area)'!AE$140)*50),IF($C161="TG (17:0/17:1/17:0)D5",('Données brutes POS (Area)'!AE112/('Données brutes POS (Area)'!AE$112)*25)))</f>
        <v>1.8994086409046891</v>
      </c>
      <c r="AG161" s="43">
        <f>IF($C161="SM 30:1;O2",('Données brutes POS (Area)'!AF161/('Données brutes POS (Area)'!AF$140)*50),IF($C161="TG (17:0/17:1/17:0)D5",('Données brutes POS (Area)'!AF112/('Données brutes POS (Area)'!AF$112)*25)))</f>
        <v>1.923898620338655</v>
      </c>
      <c r="AH161" s="43">
        <f>IF($C161="SM 30:1;O2",('Données brutes POS (Area)'!AG161/('Données brutes POS (Area)'!AG$140)*50),IF($C161="TG (17:0/17:1/17:0)D5",('Données brutes POS (Area)'!AG112/('Données brutes POS (Area)'!AG$112)*25)))</f>
        <v>1.9218893877481058</v>
      </c>
      <c r="AI161" s="43">
        <f>IF($C161="SM 30:1;O2",('Données brutes POS (Area)'!AH161/('Données brutes POS (Area)'!AH$140)*50),IF($C161="TG (17:0/17:1/17:0)D5",('Données brutes POS (Area)'!AH112/('Données brutes POS (Area)'!AH$112)*25)))</f>
        <v>2.0900939382670747</v>
      </c>
      <c r="AJ161" s="43">
        <f>IF($C161="SM 30:1;O2",('Données brutes POS (Area)'!AI161/('Données brutes POS (Area)'!AI$140)*50),IF($C161="TG (17:0/17:1/17:0)D5",('Données brutes POS (Area)'!AI112/('Données brutes POS (Area)'!AI$112)*25)))</f>
        <v>2.6054841444372125</v>
      </c>
      <c r="AK161" s="43">
        <f>IF($C161="SM 30:1;O2",('Données brutes POS (Area)'!AJ161/('Données brutes POS (Area)'!AJ$140)*50),IF($C161="TG (17:0/17:1/17:0)D5",('Données brutes POS (Area)'!AJ112/('Données brutes POS (Area)'!AJ$112)*25)))</f>
        <v>2.9808746171402309</v>
      </c>
      <c r="AL161" s="43">
        <f>IF($C161="SM 30:1;O2",('Données brutes POS (Area)'!AK161/('Données brutes POS (Area)'!AK$140)*50),IF($C161="TG (17:0/17:1/17:0)D5",('Données brutes POS (Area)'!AK112/('Données brutes POS (Area)'!AK$112)*25)))</f>
        <v>0.9367152185725045</v>
      </c>
      <c r="AM161" s="43">
        <f>IF($C161="SM 30:1;O2",('Données brutes POS (Area)'!AL161/('Données brutes POS (Area)'!AL$140)*50),IF($C161="TG (17:0/17:1/17:0)D5",('Données brutes POS (Area)'!AL112/('Données brutes POS (Area)'!AL$112)*25)))</f>
        <v>1.9071440109939246</v>
      </c>
      <c r="AN161" s="43">
        <f>IF($C161="SM 30:1;O2",('Données brutes POS (Area)'!AM161/('Données brutes POS (Area)'!AM$140)*50),IF($C161="TG (17:0/17:1/17:0)D5",('Données brutes POS (Area)'!AM112/('Données brutes POS (Area)'!AM$112)*25)))</f>
        <v>1.4865016427560667</v>
      </c>
      <c r="AO161" s="43">
        <f>IF($C161="SM 30:1;O2",('Données brutes POS (Area)'!AN161/('Données brutes POS (Area)'!AN$140)*50),IF($C161="TG (17:0/17:1/17:0)D5",('Données brutes POS (Area)'!AN112/('Données brutes POS (Area)'!AN$112)*25)))</f>
        <v>1.5265205956863048</v>
      </c>
      <c r="AP161" s="43">
        <f>IF($C161="SM 30:1;O2",('Données brutes POS (Area)'!AO161/('Données brutes POS (Area)'!AO$140)*50),IF($C161="TG (17:0/17:1/17:0)D5",('Données brutes POS (Area)'!AO112/('Données brutes POS (Area)'!AO$112)*25)))</f>
        <v>2.4276715556885056</v>
      </c>
      <c r="AQ161" s="43">
        <f>IF($C161="SM 30:1;O2",('Données brutes POS (Area)'!AP161/('Données brutes POS (Area)'!AP$140)*50),IF($C161="TG (17:0/17:1/17:0)D5",('Données brutes POS (Area)'!AP112/('Données brutes POS (Area)'!AP$112)*25)))</f>
        <v>2.6292104427753102</v>
      </c>
      <c r="AR161" s="43">
        <f>IF($C161="SM 30:1;O2",('Données brutes POS (Area)'!AQ161/('Données brutes POS (Area)'!AQ$140)*50),IF($C161="TG (17:0/17:1/17:0)D5",('Données brutes POS (Area)'!AQ112/('Données brutes POS (Area)'!AQ$112)*25)))</f>
        <v>1.9774997423042766</v>
      </c>
      <c r="AS161" s="43">
        <f>IF($C161="SM 30:1;O2",('Données brutes POS (Area)'!AR161/('Données brutes POS (Area)'!AR$140)*50),IF($C161="TG (17:0/17:1/17:0)D5",('Données brutes POS (Area)'!AR112/('Données brutes POS (Area)'!AR$112)*25)))</f>
        <v>1.8882341487291658</v>
      </c>
      <c r="AT161" s="43">
        <f>IF($C161="SM 30:1;O2",('Données brutes POS (Area)'!AS161/('Données brutes POS (Area)'!AS$140)*50),IF($C161="TG (17:0/17:1/17:0)D5",('Données brutes POS (Area)'!AS112/('Données brutes POS (Area)'!AS$112)*25)))</f>
        <v>3.7549529459376965</v>
      </c>
      <c r="AU161" s="43">
        <f>IF($C161="SM 30:1;O2",('Données brutes POS (Area)'!AT161/('Données brutes POS (Area)'!AT$140)*50),IF($C161="TG (17:0/17:1/17:0)D5",('Données brutes POS (Area)'!AT112/('Données brutes POS (Area)'!AT$112)*25)))</f>
        <v>2.0862231638333828</v>
      </c>
      <c r="AV161" s="43">
        <f>IF($C161="SM 30:1;O2",('Données brutes POS (Area)'!AU161/('Données brutes POS (Area)'!AU$140)*50),IF($C161="TG (17:0/17:1/17:0)D5",('Données brutes POS (Area)'!AU112/('Données brutes POS (Area)'!AU$112)*25)))</f>
        <v>1.7329520485017236</v>
      </c>
      <c r="AW161" s="43">
        <f>IF($C161="SM 30:1;O2",('Données brutes POS (Area)'!AV161/('Données brutes POS (Area)'!AV$140)*50),IF($C161="TG (17:0/17:1/17:0)D5",('Données brutes POS (Area)'!AV112/('Données brutes POS (Area)'!AV$112)*25)))</f>
        <v>1.2592902386035443</v>
      </c>
      <c r="AX161" s="43">
        <f>IF($C161="SM 30:1;O2",('Données brutes POS (Area)'!AW161/('Données brutes POS (Area)'!AW$140)*50),IF($C161="TG (17:0/17:1/17:0)D5",('Données brutes POS (Area)'!AW112/('Données brutes POS (Area)'!AW$112)*25)))</f>
        <v>1.5901566348077805</v>
      </c>
      <c r="AY161" s="43">
        <f>IF($C161="SM 30:1;O2",('Données brutes POS (Area)'!AX161/('Données brutes POS (Area)'!AX$140)*50),IF($C161="TG (17:0/17:1/17:0)D5",('Données brutes POS (Area)'!AX112/('Données brutes POS (Area)'!AX$112)*25)))</f>
        <v>1.6404211196935155</v>
      </c>
      <c r="AZ161" s="43">
        <f>IF($C161="SM 30:1;O2",('Données brutes POS (Area)'!AY161/('Données brutes POS (Area)'!AY$140)*50),IF($C161="TG (17:0/17:1/17:0)D5",('Données brutes POS (Area)'!AY112/('Données brutes POS (Area)'!AY$112)*25)))</f>
        <v>2.8241539171200181</v>
      </c>
      <c r="BA161" s="43">
        <f>IF($C161="SM 30:1;O2",('Données brutes POS (Area)'!AZ161/('Données brutes POS (Area)'!AZ$140)*50),IF($C161="TG (17:0/17:1/17:0)D5",('Données brutes POS (Area)'!AZ112/('Données brutes POS (Area)'!AZ$112)*25)))</f>
        <v>1.3221013402085557</v>
      </c>
      <c r="BB161" s="43">
        <f>IF($C161="SM 30:1;O2",('Données brutes POS (Area)'!BA161/('Données brutes POS (Area)'!BA$140)*50),IF($C161="TG (17:0/17:1/17:0)D5",('Données brutes POS (Area)'!BA112/('Données brutes POS (Area)'!BA$112)*25)))</f>
        <v>2.5118945636806211</v>
      </c>
      <c r="BC161" s="43">
        <f>IF($C161="SM 30:1;O2",('Données brutes POS (Area)'!BB161/('Données brutes POS (Area)'!BB$140)*50),IF($C161="TG (17:0/17:1/17:0)D5",('Données brutes POS (Area)'!BB112/('Données brutes POS (Area)'!BB$112)*25)))</f>
        <v>1.199886837540435</v>
      </c>
      <c r="BD161" s="43">
        <f>IF($C161="SM 30:1;O2",('Données brutes POS (Area)'!BC161/('Données brutes POS (Area)'!BC$140)*50),IF($C161="TG (17:0/17:1/17:0)D5",('Données brutes POS (Area)'!BC112/('Données brutes POS (Area)'!BC$112)*25)))</f>
        <v>1.47785095665115</v>
      </c>
      <c r="BE161" s="43">
        <f>IF($C161="SM 30:1;O2",('Données brutes POS (Area)'!BD161/('Données brutes POS (Area)'!BD$140)*50),IF($C161="TG (17:0/17:1/17:0)D5",('Données brutes POS (Area)'!BD112/('Données brutes POS (Area)'!BD$112)*25)))</f>
        <v>1.7700880540765189</v>
      </c>
      <c r="BF161" s="43">
        <f>IF($C161="SM 30:1;O2",('Données brutes POS (Area)'!BE161/('Données brutes POS (Area)'!BE$140)*50),IF($C161="TG (17:0/17:1/17:0)D5",('Données brutes POS (Area)'!BE112/('Données brutes POS (Area)'!BE$112)*25)))</f>
        <v>1.6978148202602368</v>
      </c>
      <c r="BG161" s="43">
        <f>IF($C161="SM 30:1;O2",('Données brutes POS (Area)'!BF161/('Données brutes POS (Area)'!BF$140)*50),IF($C161="TG (17:0/17:1/17:0)D5",('Données brutes POS (Area)'!BF112/('Données brutes POS (Area)'!BF$112)*25)))</f>
        <v>1.1282117584529798</v>
      </c>
      <c r="BH161" s="43">
        <f>IF($C161="SM 30:1;O2",('Données brutes POS (Area)'!BG161/('Données brutes POS (Area)'!BG$140)*50),IF($C161="TG (17:0/17:1/17:0)D5",('Données brutes POS (Area)'!BG112/('Données brutes POS (Area)'!BG$112)*25)))</f>
        <v>1.2108195087279345</v>
      </c>
      <c r="BI161" s="43">
        <f>IF($C161="SM 30:1;O2",('Données brutes POS (Area)'!BH161/('Données brutes POS (Area)'!BH$140)*50),IF($C161="TG (17:0/17:1/17:0)D5",('Données brutes POS (Area)'!BH112/('Données brutes POS (Area)'!BH$112)*25)))</f>
        <v>3.0419955926789894</v>
      </c>
      <c r="BJ161" s="43">
        <f>IF($C161="SM 30:1;O2",('Données brutes POS (Area)'!BI161/('Données brutes POS (Area)'!BI$140)*50),IF($C161="TG (17:0/17:1/17:0)D5",('Données brutes POS (Area)'!BI112/('Données brutes POS (Area)'!BI$112)*25)))</f>
        <v>1.4822533148959351</v>
      </c>
      <c r="BK161" s="43">
        <f>IF($C161="SM 30:1;O2",('Données brutes POS (Area)'!BJ161/('Données brutes POS (Area)'!BJ$140)*50),IF($C161="TG (17:0/17:1/17:0)D5",('Données brutes POS (Area)'!BJ112/('Données brutes POS (Area)'!BJ$112)*25)))</f>
        <v>2.8600651532672829</v>
      </c>
      <c r="BL161" s="43">
        <f>IF($C161="SM 30:1;O2",('Données brutes POS (Area)'!BK161/('Données brutes POS (Area)'!BK$140)*50),IF($C161="TG (17:0/17:1/17:0)D5",('Données brutes POS (Area)'!BK112/('Données brutes POS (Area)'!BK$112)*25)))</f>
        <v>2.5732735161604974</v>
      </c>
      <c r="BM161" s="43">
        <f>IF($C161="SM 30:1;O2",('Données brutes POS (Area)'!BL161/('Données brutes POS (Area)'!BL$140)*50),IF($C161="TG (17:0/17:1/17:0)D5",('Données brutes POS (Area)'!BL112/('Données brutes POS (Area)'!BL$112)*25)))</f>
        <v>1.6285558911513831</v>
      </c>
      <c r="BN161" s="43">
        <f>IF($C161="SM 30:1;O2",('Données brutes POS (Area)'!BM161/('Données brutes POS (Area)'!BM$140)*50),IF($C161="TG (17:0/17:1/17:0)D5",('Données brutes POS (Area)'!BM112/('Données brutes POS (Area)'!BM$112)*25)))</f>
        <v>1.6904176768330095</v>
      </c>
      <c r="BO161" s="43">
        <f>IF($C161="SM 30:1;O2",('Données brutes POS (Area)'!BN161/('Données brutes POS (Area)'!BN$140)*50),IF($C161="TG (17:0/17:1/17:0)D5",('Données brutes POS (Area)'!BN112/('Données brutes POS (Area)'!BN$112)*25)))</f>
        <v>4.361936613531654</v>
      </c>
      <c r="BP161" s="43">
        <f>IF($C161="SM 30:1;O2",('Données brutes POS (Area)'!BO161/('Données brutes POS (Area)'!BO$140)*50),IF($C161="TG (17:0/17:1/17:0)D5",('Données brutes POS (Area)'!BO112/('Données brutes POS (Area)'!BO$112)*25)))</f>
        <v>1.7022710615215653</v>
      </c>
      <c r="BQ161" s="43">
        <f>IF($C161="SM 30:1;O2",('Données brutes POS (Area)'!BP161/('Données brutes POS (Area)'!BP$140)*50),IF($C161="TG (17:0/17:1/17:0)D5",('Données brutes POS (Area)'!BP112/('Données brutes POS (Area)'!BP$112)*25)))</f>
        <v>1.4988723637334271</v>
      </c>
    </row>
    <row r="162" spans="1:69" x14ac:dyDescent="0.25">
      <c r="A162" s="11" t="s">
        <v>75</v>
      </c>
      <c r="B162" s="11" t="s">
        <v>244</v>
      </c>
      <c r="C162" s="12" t="s">
        <v>74</v>
      </c>
      <c r="D162" s="44">
        <f>IF($C162="SM 30:1;O2",('Données brutes POS (Area)'!C162/('Données brutes POS (Area)'!C$140)*50),IF($C162="TG (17:0/17:1/17:0)D5",('Données brutes POS (Area)'!C113/('Données brutes POS (Area)'!C$112)*25)))</f>
        <v>12.064186507673245</v>
      </c>
      <c r="E162" s="44">
        <f>IF($C162="SM 30:1;O2",('Données brutes POS (Area)'!D162/('Données brutes POS (Area)'!D$140)*50),IF($C162="TG (17:0/17:1/17:0)D5",('Données brutes POS (Area)'!D113/('Données brutes POS (Area)'!D$112)*25)))</f>
        <v>12.840769793907302</v>
      </c>
      <c r="F162" s="44">
        <f>IF($C162="SM 30:1;O2",('Données brutes POS (Area)'!E162/('Données brutes POS (Area)'!E$140)*50),IF($C162="TG (17:0/17:1/17:0)D5",('Données brutes POS (Area)'!E113/('Données brutes POS (Area)'!E$112)*25)))</f>
        <v>10.551901655285519</v>
      </c>
      <c r="G162" s="44">
        <f>IF($C162="SM 30:1;O2",('Données brutes POS (Area)'!F162/('Données brutes POS (Area)'!F$140)*50),IF($C162="TG (17:0/17:1/17:0)D5",('Données brutes POS (Area)'!F113/('Données brutes POS (Area)'!F$112)*25)))</f>
        <v>13.496316544767053</v>
      </c>
      <c r="H162" s="44">
        <f>IF($C162="SM 30:1;O2",('Données brutes POS (Area)'!G162/('Données brutes POS (Area)'!G$140)*50),IF($C162="TG (17:0/17:1/17:0)D5",('Données brutes POS (Area)'!G113/('Données brutes POS (Area)'!G$112)*25)))</f>
        <v>18.852291967957548</v>
      </c>
      <c r="I162" s="44">
        <f>IF($C162="SM 30:1;O2",('Données brutes POS (Area)'!H162/('Données brutes POS (Area)'!H$140)*50),IF($C162="TG (17:0/17:1/17:0)D5",('Données brutes POS (Area)'!H113/('Données brutes POS (Area)'!H$112)*25)))</f>
        <v>17.53929509140513</v>
      </c>
      <c r="J162" s="44">
        <f>IF($C162="SM 30:1;O2",('Données brutes POS (Area)'!I162/('Données brutes POS (Area)'!I$140)*50),IF($C162="TG (17:0/17:1/17:0)D5",('Données brutes POS (Area)'!I113/('Données brutes POS (Area)'!I$112)*25)))</f>
        <v>6.8648484218872348</v>
      </c>
      <c r="K162" s="44">
        <f>IF($C162="SM 30:1;O2",('Données brutes POS (Area)'!J162/('Données brutes POS (Area)'!J$140)*50),IF($C162="TG (17:0/17:1/17:0)D5",('Données brutes POS (Area)'!J113/('Données brutes POS (Area)'!J$112)*25)))</f>
        <v>11.295685253398366</v>
      </c>
      <c r="L162" s="44">
        <f>IF($C162="SM 30:1;O2",('Données brutes POS (Area)'!K162/('Données brutes POS (Area)'!K$140)*50),IF($C162="TG (17:0/17:1/17:0)D5",('Données brutes POS (Area)'!K113/('Données brutes POS (Area)'!K$112)*25)))</f>
        <v>8.7968818083394016</v>
      </c>
      <c r="M162" s="44">
        <f>IF($C162="SM 30:1;O2",('Données brutes POS (Area)'!L162/('Données brutes POS (Area)'!L$140)*50),IF($C162="TG (17:0/17:1/17:0)D5",('Données brutes POS (Area)'!L113/('Données brutes POS (Area)'!L$112)*25)))</f>
        <v>8.0768929093830657</v>
      </c>
      <c r="N162" s="44">
        <f>IF($C162="SM 30:1;O2",('Données brutes POS (Area)'!M162/('Données brutes POS (Area)'!M$140)*50),IF($C162="TG (17:0/17:1/17:0)D5",('Données brutes POS (Area)'!M113/('Données brutes POS (Area)'!M$112)*25)))</f>
        <v>5.8602899471317418</v>
      </c>
      <c r="O162" s="44">
        <f>IF($C162="SM 30:1;O2",('Données brutes POS (Area)'!N162/('Données brutes POS (Area)'!N$140)*50),IF($C162="TG (17:0/17:1/17:0)D5",('Données brutes POS (Area)'!N113/('Données brutes POS (Area)'!N$112)*25)))</f>
        <v>8.4185506503293812</v>
      </c>
      <c r="P162" s="44">
        <f>IF($C162="SM 30:1;O2",('Données brutes POS (Area)'!O162/('Données brutes POS (Area)'!O$140)*50),IF($C162="TG (17:0/17:1/17:0)D5",('Données brutes POS (Area)'!O113/('Données brutes POS (Area)'!O$112)*25)))</f>
        <v>21.811577844665948</v>
      </c>
      <c r="Q162" s="44">
        <f>IF($C162="SM 30:1;O2",('Données brutes POS (Area)'!P162/('Données brutes POS (Area)'!P$140)*50),IF($C162="TG (17:0/17:1/17:0)D5",('Données brutes POS (Area)'!P113/('Données brutes POS (Area)'!P$112)*25)))</f>
        <v>9.1705410977249038</v>
      </c>
      <c r="R162" s="44">
        <f>IF($C162="SM 30:1;O2",('Données brutes POS (Area)'!Q162/('Données brutes POS (Area)'!Q$140)*50),IF($C162="TG (17:0/17:1/17:0)D5",('Données brutes POS (Area)'!Q113/('Données brutes POS (Area)'!Q$112)*25)))</f>
        <v>15.587825370975247</v>
      </c>
      <c r="S162" s="44">
        <f>IF($C162="SM 30:1;O2",('Données brutes POS (Area)'!R162/('Données brutes POS (Area)'!R$140)*50),IF($C162="TG (17:0/17:1/17:0)D5",('Données brutes POS (Area)'!R113/('Données brutes POS (Area)'!R$112)*25)))</f>
        <v>13.999483575454578</v>
      </c>
      <c r="T162" s="44">
        <f>IF($C162="SM 30:1;O2",('Données brutes POS (Area)'!S162/('Données brutes POS (Area)'!S$140)*50),IF($C162="TG (17:0/17:1/17:0)D5",('Données brutes POS (Area)'!S113/('Données brutes POS (Area)'!S$112)*25)))</f>
        <v>12.186592576296373</v>
      </c>
      <c r="U162" s="44">
        <f>IF($C162="SM 30:1;O2",('Données brutes POS (Area)'!T162/('Données brutes POS (Area)'!T$140)*50),IF($C162="TG (17:0/17:1/17:0)D5",('Données brutes POS (Area)'!T113/('Données brutes POS (Area)'!T$112)*25)))</f>
        <v>6.192611906461428</v>
      </c>
      <c r="V162" s="44">
        <f>IF($C162="SM 30:1;O2",('Données brutes POS (Area)'!U162/('Données brutes POS (Area)'!U$140)*50),IF($C162="TG (17:0/17:1/17:0)D5",('Données brutes POS (Area)'!U113/('Données brutes POS (Area)'!U$112)*25)))</f>
        <v>17.730086646279158</v>
      </c>
      <c r="W162" s="44">
        <f>IF($C162="SM 30:1;O2",('Données brutes POS (Area)'!V162/('Données brutes POS (Area)'!V$140)*50),IF($C162="TG (17:0/17:1/17:0)D5",('Données brutes POS (Area)'!V113/('Données brutes POS (Area)'!V$112)*25)))</f>
        <v>16.224475866582168</v>
      </c>
      <c r="X162" s="44">
        <f>IF($C162="SM 30:1;O2",('Données brutes POS (Area)'!W162/('Données brutes POS (Area)'!W$140)*50),IF($C162="TG (17:0/17:1/17:0)D5",('Données brutes POS (Area)'!W113/('Données brutes POS (Area)'!W$112)*25)))</f>
        <v>13.428648382655842</v>
      </c>
      <c r="Y162" s="44">
        <f>IF($C162="SM 30:1;O2",('Données brutes POS (Area)'!X162/('Données brutes POS (Area)'!X$140)*50),IF($C162="TG (17:0/17:1/17:0)D5",('Données brutes POS (Area)'!X113/('Données brutes POS (Area)'!X$112)*25)))</f>
        <v>15.811199114175967</v>
      </c>
      <c r="Z162" s="44">
        <f>IF($C162="SM 30:1;O2",('Données brutes POS (Area)'!Y162/('Données brutes POS (Area)'!Y$140)*50),IF($C162="TG (17:0/17:1/17:0)D5",('Données brutes POS (Area)'!Y113/('Données brutes POS (Area)'!Y$112)*25)))</f>
        <v>8.1392631791111114</v>
      </c>
      <c r="AA162" s="44">
        <f>IF($C162="SM 30:1;O2",('Données brutes POS (Area)'!Z162/('Données brutes POS (Area)'!Z$140)*50),IF($C162="TG (17:0/17:1/17:0)D5",('Données brutes POS (Area)'!Z113/('Données brutes POS (Area)'!Z$112)*25)))</f>
        <v>10.447480776311261</v>
      </c>
      <c r="AB162" s="44">
        <f>IF($C162="SM 30:1;O2",('Données brutes POS (Area)'!AA162/('Données brutes POS (Area)'!AA$140)*50),IF($C162="TG (17:0/17:1/17:0)D5",('Données brutes POS (Area)'!AA113/('Données brutes POS (Area)'!AA$112)*25)))</f>
        <v>11.959403803840804</v>
      </c>
      <c r="AC162" s="44">
        <f>IF($C162="SM 30:1;O2",('Données brutes POS (Area)'!AB162/('Données brutes POS (Area)'!AB$140)*50),IF($C162="TG (17:0/17:1/17:0)D5",('Données brutes POS (Area)'!AB113/('Données brutes POS (Area)'!AB$112)*25)))</f>
        <v>10.243461731506576</v>
      </c>
      <c r="AD162" s="44">
        <f>IF($C162="SM 30:1;O2",('Données brutes POS (Area)'!AC162/('Données brutes POS (Area)'!AC$140)*50),IF($C162="TG (17:0/17:1/17:0)D5",('Données brutes POS (Area)'!AC113/('Données brutes POS (Area)'!AC$112)*25)))</f>
        <v>11.4122546303958</v>
      </c>
      <c r="AE162" s="44">
        <f>IF($C162="SM 30:1;O2",('Données brutes POS (Area)'!AD162/('Données brutes POS (Area)'!AD$140)*50),IF($C162="TG (17:0/17:1/17:0)D5",('Données brutes POS (Area)'!AD113/('Données brutes POS (Area)'!AD$112)*25)))</f>
        <v>15.714306276349891</v>
      </c>
      <c r="AF162" s="44">
        <f>IF($C162="SM 30:1;O2",('Données brutes POS (Area)'!AE162/('Données brutes POS (Area)'!AE$140)*50),IF($C162="TG (17:0/17:1/17:0)D5",('Données brutes POS (Area)'!AE113/('Données brutes POS (Area)'!AE$112)*25)))</f>
        <v>18.031015370536853</v>
      </c>
      <c r="AG162" s="44">
        <f>IF($C162="SM 30:1;O2",('Données brutes POS (Area)'!AF162/('Données brutes POS (Area)'!AF$140)*50),IF($C162="TG (17:0/17:1/17:0)D5",('Données brutes POS (Area)'!AF113/('Données brutes POS (Area)'!AF$112)*25)))</f>
        <v>13.491522511210089</v>
      </c>
      <c r="AH162" s="44">
        <f>IF($C162="SM 30:1;O2",('Données brutes POS (Area)'!AG162/('Données brutes POS (Area)'!AG$140)*50),IF($C162="TG (17:0/17:1/17:0)D5",('Données brutes POS (Area)'!AG113/('Données brutes POS (Area)'!AG$112)*25)))</f>
        <v>13.213011491309427</v>
      </c>
      <c r="AI162" s="44">
        <f>IF($C162="SM 30:1;O2",('Données brutes POS (Area)'!AH162/('Données brutes POS (Area)'!AH$140)*50),IF($C162="TG (17:0/17:1/17:0)D5",('Données brutes POS (Area)'!AH113/('Données brutes POS (Area)'!AH$112)*25)))</f>
        <v>16.052446152549134</v>
      </c>
      <c r="AJ162" s="44">
        <f>IF($C162="SM 30:1;O2",('Données brutes POS (Area)'!AI162/('Données brutes POS (Area)'!AI$140)*50),IF($C162="TG (17:0/17:1/17:0)D5",('Données brutes POS (Area)'!AI113/('Données brutes POS (Area)'!AI$112)*25)))</f>
        <v>27.646236705604888</v>
      </c>
      <c r="AK162" s="44">
        <f>IF($C162="SM 30:1;O2",('Données brutes POS (Area)'!AJ162/('Données brutes POS (Area)'!AJ$140)*50),IF($C162="TG (17:0/17:1/17:0)D5",('Données brutes POS (Area)'!AJ113/('Données brutes POS (Area)'!AJ$112)*25)))</f>
        <v>17.3965292939581</v>
      </c>
      <c r="AL162" s="44">
        <f>IF($C162="SM 30:1;O2",('Données brutes POS (Area)'!AK162/('Données brutes POS (Area)'!AK$140)*50),IF($C162="TG (17:0/17:1/17:0)D5",('Données brutes POS (Area)'!AK113/('Données brutes POS (Area)'!AK$112)*25)))</f>
        <v>6.6320353650196839</v>
      </c>
      <c r="AM162" s="44">
        <f>IF($C162="SM 30:1;O2",('Données brutes POS (Area)'!AL162/('Données brutes POS (Area)'!AL$140)*50),IF($C162="TG (17:0/17:1/17:0)D5",('Données brutes POS (Area)'!AL113/('Données brutes POS (Area)'!AL$112)*25)))</f>
        <v>12.480222567717265</v>
      </c>
      <c r="AN162" s="44">
        <f>IF($C162="SM 30:1;O2",('Données brutes POS (Area)'!AM162/('Données brutes POS (Area)'!AM$140)*50),IF($C162="TG (17:0/17:1/17:0)D5",('Données brutes POS (Area)'!AM113/('Données brutes POS (Area)'!AM$112)*25)))</f>
        <v>12.404103755173301</v>
      </c>
      <c r="AO162" s="44">
        <f>IF($C162="SM 30:1;O2",('Données brutes POS (Area)'!AN162/('Données brutes POS (Area)'!AN$140)*50),IF($C162="TG (17:0/17:1/17:0)D5",('Données brutes POS (Area)'!AN113/('Données brutes POS (Area)'!AN$112)*25)))</f>
        <v>13.223879941108521</v>
      </c>
      <c r="AP162" s="44">
        <f>IF($C162="SM 30:1;O2",('Données brutes POS (Area)'!AO162/('Données brutes POS (Area)'!AO$140)*50),IF($C162="TG (17:0/17:1/17:0)D5",('Données brutes POS (Area)'!AO113/('Données brutes POS (Area)'!AO$112)*25)))</f>
        <v>15.303925962926096</v>
      </c>
      <c r="AQ162" s="44">
        <f>IF($C162="SM 30:1;O2",('Données brutes POS (Area)'!AP162/('Données brutes POS (Area)'!AP$140)*50),IF($C162="TG (17:0/17:1/17:0)D5",('Données brutes POS (Area)'!AP113/('Données brutes POS (Area)'!AP$112)*25)))</f>
        <v>22.958706571476078</v>
      </c>
      <c r="AR162" s="44">
        <f>IF($C162="SM 30:1;O2",('Données brutes POS (Area)'!AQ162/('Données brutes POS (Area)'!AQ$140)*50),IF($C162="TG (17:0/17:1/17:0)D5",('Données brutes POS (Area)'!AQ113/('Données brutes POS (Area)'!AQ$112)*25)))</f>
        <v>9.80792459058563</v>
      </c>
      <c r="AS162" s="44">
        <f>IF($C162="SM 30:1;O2",('Données brutes POS (Area)'!AR162/('Données brutes POS (Area)'!AR$140)*50),IF($C162="TG (17:0/17:1/17:0)D5",('Données brutes POS (Area)'!AR113/('Données brutes POS (Area)'!AR$112)*25)))</f>
        <v>33.123323086103461</v>
      </c>
      <c r="AT162" s="44">
        <f>IF($C162="SM 30:1;O2",('Données brutes POS (Area)'!AS162/('Données brutes POS (Area)'!AS$140)*50),IF($C162="TG (17:0/17:1/17:0)D5",('Données brutes POS (Area)'!AS113/('Données brutes POS (Area)'!AS$112)*25)))</f>
        <v>15.753307079405332</v>
      </c>
      <c r="AU162" s="44">
        <f>IF($C162="SM 30:1;O2",('Données brutes POS (Area)'!AT162/('Données brutes POS (Area)'!AT$140)*50),IF($C162="TG (17:0/17:1/17:0)D5",('Données brutes POS (Area)'!AT113/('Données brutes POS (Area)'!AT$112)*25)))</f>
        <v>14.652909662613464</v>
      </c>
      <c r="AV162" s="44">
        <f>IF($C162="SM 30:1;O2",('Données brutes POS (Area)'!AU162/('Données brutes POS (Area)'!AU$140)*50),IF($C162="TG (17:0/17:1/17:0)D5",('Données brutes POS (Area)'!AU113/('Données brutes POS (Area)'!AU$112)*25)))</f>
        <v>15.330904493677528</v>
      </c>
      <c r="AW162" s="44">
        <f>IF($C162="SM 30:1;O2",('Données brutes POS (Area)'!AV162/('Données brutes POS (Area)'!AV$140)*50),IF($C162="TG (17:0/17:1/17:0)D5",('Données brutes POS (Area)'!AV113/('Données brutes POS (Area)'!AV$112)*25)))</f>
        <v>12.576562950897616</v>
      </c>
      <c r="AX162" s="44">
        <f>IF($C162="SM 30:1;O2",('Données brutes POS (Area)'!AW162/('Données brutes POS (Area)'!AW$140)*50),IF($C162="TG (17:0/17:1/17:0)D5",('Données brutes POS (Area)'!AW113/('Données brutes POS (Area)'!AW$112)*25)))</f>
        <v>3.2124350997289475</v>
      </c>
      <c r="AY162" s="44">
        <f>IF($C162="SM 30:1;O2",('Données brutes POS (Area)'!AX162/('Données brutes POS (Area)'!AX$140)*50),IF($C162="TG (17:0/17:1/17:0)D5",('Données brutes POS (Area)'!AX113/('Données brutes POS (Area)'!AX$112)*25)))</f>
        <v>7.696143374748071</v>
      </c>
      <c r="AZ162" s="44">
        <f>IF($C162="SM 30:1;O2",('Données brutes POS (Area)'!AY162/('Données brutes POS (Area)'!AY$140)*50),IF($C162="TG (17:0/17:1/17:0)D5",('Données brutes POS (Area)'!AY113/('Données brutes POS (Area)'!AY$112)*25)))</f>
        <v>15.888208602037121</v>
      </c>
      <c r="BA162" s="44">
        <f>IF($C162="SM 30:1;O2",('Données brutes POS (Area)'!AZ162/('Données brutes POS (Area)'!AZ$140)*50),IF($C162="TG (17:0/17:1/17:0)D5",('Données brutes POS (Area)'!AZ113/('Données brutes POS (Area)'!AZ$112)*25)))</f>
        <v>9.3365919059355758</v>
      </c>
      <c r="BB162" s="44">
        <f>IF($C162="SM 30:1;O2",('Données brutes POS (Area)'!BA162/('Données brutes POS (Area)'!BA$140)*50),IF($C162="TG (17:0/17:1/17:0)D5",('Données brutes POS (Area)'!BA113/('Données brutes POS (Area)'!BA$112)*25)))</f>
        <v>26.883307328051952</v>
      </c>
      <c r="BC162" s="44">
        <f>IF($C162="SM 30:1;O2",('Données brutes POS (Area)'!BB162/('Données brutes POS (Area)'!BB$140)*50),IF($C162="TG (17:0/17:1/17:0)D5",('Données brutes POS (Area)'!BB113/('Données brutes POS (Area)'!BB$112)*25)))</f>
        <v>20.813152817862981</v>
      </c>
      <c r="BD162" s="44">
        <f>IF($C162="SM 30:1;O2",('Données brutes POS (Area)'!BC162/('Données brutes POS (Area)'!BC$140)*50),IF($C162="TG (17:0/17:1/17:0)D5",('Données brutes POS (Area)'!BC113/('Données brutes POS (Area)'!BC$112)*25)))</f>
        <v>11.175516990608315</v>
      </c>
      <c r="BE162" s="44">
        <f>IF($C162="SM 30:1;O2",('Données brutes POS (Area)'!BD162/('Données brutes POS (Area)'!BD$140)*50),IF($C162="TG (17:0/17:1/17:0)D5",('Données brutes POS (Area)'!BD113/('Données brutes POS (Area)'!BD$112)*25)))</f>
        <v>10.633889786058056</v>
      </c>
      <c r="BF162" s="44">
        <f>IF($C162="SM 30:1;O2",('Données brutes POS (Area)'!BE162/('Données brutes POS (Area)'!BE$140)*50),IF($C162="TG (17:0/17:1/17:0)D5",('Données brutes POS (Area)'!BE113/('Données brutes POS (Area)'!BE$112)*25)))</f>
        <v>10.207688561346764</v>
      </c>
      <c r="BG162" s="44">
        <f>IF($C162="SM 30:1;O2",('Données brutes POS (Area)'!BF162/('Données brutes POS (Area)'!BF$140)*50),IF($C162="TG (17:0/17:1/17:0)D5",('Données brutes POS (Area)'!BF113/('Données brutes POS (Area)'!BF$112)*25)))</f>
        <v>9.7492712355444713</v>
      </c>
      <c r="BH162" s="44">
        <f>IF($C162="SM 30:1;O2",('Données brutes POS (Area)'!BG162/('Données brutes POS (Area)'!BG$140)*50),IF($C162="TG (17:0/17:1/17:0)D5",('Données brutes POS (Area)'!BG113/('Données brutes POS (Area)'!BG$112)*25)))</f>
        <v>13.124664556600854</v>
      </c>
      <c r="BI162" s="44">
        <f>IF($C162="SM 30:1;O2",('Données brutes POS (Area)'!BH162/('Données brutes POS (Area)'!BH$140)*50),IF($C162="TG (17:0/17:1/17:0)D5",('Données brutes POS (Area)'!BH113/('Données brutes POS (Area)'!BH$112)*25)))</f>
        <v>15.131766384358794</v>
      </c>
      <c r="BJ162" s="44">
        <f>IF($C162="SM 30:1;O2",('Données brutes POS (Area)'!BI162/('Données brutes POS (Area)'!BI$140)*50),IF($C162="TG (17:0/17:1/17:0)D5",('Données brutes POS (Area)'!BI113/('Données brutes POS (Area)'!BI$112)*25)))</f>
        <v>12.405342704419624</v>
      </c>
      <c r="BK162" s="44">
        <f>IF($C162="SM 30:1;O2",('Données brutes POS (Area)'!BJ162/('Données brutes POS (Area)'!BJ$140)*50),IF($C162="TG (17:0/17:1/17:0)D5",('Données brutes POS (Area)'!BJ113/('Données brutes POS (Area)'!BJ$112)*25)))</f>
        <v>18.84693588701046</v>
      </c>
      <c r="BL162" s="44">
        <f>IF($C162="SM 30:1;O2",('Données brutes POS (Area)'!BK162/('Données brutes POS (Area)'!BK$140)*50),IF($C162="TG (17:0/17:1/17:0)D5",('Données brutes POS (Area)'!BK113/('Données brutes POS (Area)'!BK$112)*25)))</f>
        <v>14.925107348950686</v>
      </c>
      <c r="BM162" s="44">
        <f>IF($C162="SM 30:1;O2",('Données brutes POS (Area)'!BL162/('Données brutes POS (Area)'!BL$140)*50),IF($C162="TG (17:0/17:1/17:0)D5",('Données brutes POS (Area)'!BL113/('Données brutes POS (Area)'!BL$112)*25)))</f>
        <v>6.117384609143004</v>
      </c>
      <c r="BN162" s="44">
        <f>IF($C162="SM 30:1;O2",('Données brutes POS (Area)'!BM162/('Données brutes POS (Area)'!BM$140)*50),IF($C162="TG (17:0/17:1/17:0)D5",('Données brutes POS (Area)'!BM113/('Données brutes POS (Area)'!BM$112)*25)))</f>
        <v>15.529886503753632</v>
      </c>
      <c r="BO162" s="44">
        <f>IF($C162="SM 30:1;O2",('Données brutes POS (Area)'!BN162/('Données brutes POS (Area)'!BN$140)*50),IF($C162="TG (17:0/17:1/17:0)D5",('Données brutes POS (Area)'!BN113/('Données brutes POS (Area)'!BN$112)*25)))</f>
        <v>27.760991314395977</v>
      </c>
      <c r="BP162" s="44">
        <f>IF($C162="SM 30:1;O2",('Données brutes POS (Area)'!BO162/('Données brutes POS (Area)'!BO$140)*50),IF($C162="TG (17:0/17:1/17:0)D5",('Données brutes POS (Area)'!BO113/('Données brutes POS (Area)'!BO$112)*25)))</f>
        <v>15.330087226645761</v>
      </c>
      <c r="BQ162" s="44">
        <f>IF($C162="SM 30:1;O2",('Données brutes POS (Area)'!BP162/('Données brutes POS (Area)'!BP$140)*50),IF($C162="TG (17:0/17:1/17:0)D5",('Données brutes POS (Area)'!BP113/('Données brutes POS (Area)'!BP$112)*25)))</f>
        <v>11.373664163588399</v>
      </c>
    </row>
    <row r="163" spans="1:69" x14ac:dyDescent="0.25">
      <c r="A163" s="9" t="s">
        <v>75</v>
      </c>
      <c r="B163" s="9" t="s">
        <v>245</v>
      </c>
      <c r="C163" s="10" t="s">
        <v>74</v>
      </c>
      <c r="D163" s="43">
        <f>IF($C163="SM 30:1;O2",('Données brutes POS (Area)'!C163/('Données brutes POS (Area)'!C$140)*50),IF($C163="TG (17:0/17:1/17:0)D5",('Données brutes POS (Area)'!C114/('Données brutes POS (Area)'!C$112)*25)))</f>
        <v>8.0017660214147188</v>
      </c>
      <c r="E163" s="43">
        <f>IF($C163="SM 30:1;O2",('Données brutes POS (Area)'!D163/('Données brutes POS (Area)'!D$140)*50),IF($C163="TG (17:0/17:1/17:0)D5",('Données brutes POS (Area)'!D114/('Données brutes POS (Area)'!D$112)*25)))</f>
        <v>10.646848856252591</v>
      </c>
      <c r="F163" s="43">
        <f>IF($C163="SM 30:1;O2",('Données brutes POS (Area)'!E163/('Données brutes POS (Area)'!E$140)*50),IF($C163="TG (17:0/17:1/17:0)D5",('Données brutes POS (Area)'!E114/('Données brutes POS (Area)'!E$112)*25)))</f>
        <v>10.722705205332328</v>
      </c>
      <c r="G163" s="43">
        <f>IF($C163="SM 30:1;O2",('Données brutes POS (Area)'!F163/('Données brutes POS (Area)'!F$140)*50),IF($C163="TG (17:0/17:1/17:0)D5",('Données brutes POS (Area)'!F114/('Données brutes POS (Area)'!F$112)*25)))</f>
        <v>10.481639018473221</v>
      </c>
      <c r="H163" s="43">
        <f>IF($C163="SM 30:1;O2",('Données brutes POS (Area)'!G163/('Données brutes POS (Area)'!G$140)*50),IF($C163="TG (17:0/17:1/17:0)D5",('Données brutes POS (Area)'!G114/('Données brutes POS (Area)'!G$112)*25)))</f>
        <v>9.626737976457953</v>
      </c>
      <c r="I163" s="43">
        <f>IF($C163="SM 30:1;O2",('Données brutes POS (Area)'!H163/('Données brutes POS (Area)'!H$140)*50),IF($C163="TG (17:0/17:1/17:0)D5",('Données brutes POS (Area)'!H114/('Données brutes POS (Area)'!H$112)*25)))</f>
        <v>16.008675936591445</v>
      </c>
      <c r="J163" s="43">
        <f>IF($C163="SM 30:1;O2",('Données brutes POS (Area)'!I163/('Données brutes POS (Area)'!I$140)*50),IF($C163="TG (17:0/17:1/17:0)D5",('Données brutes POS (Area)'!I114/('Données brutes POS (Area)'!I$112)*25)))</f>
        <v>5.3994617492255559</v>
      </c>
      <c r="K163" s="43">
        <f>IF($C163="SM 30:1;O2",('Données brutes POS (Area)'!J163/('Données brutes POS (Area)'!J$140)*50),IF($C163="TG (17:0/17:1/17:0)D5",('Données brutes POS (Area)'!J114/('Données brutes POS (Area)'!J$112)*25)))</f>
        <v>11.699010280266586</v>
      </c>
      <c r="L163" s="43">
        <f>IF($C163="SM 30:1;O2",('Données brutes POS (Area)'!K163/('Données brutes POS (Area)'!K$140)*50),IF($C163="TG (17:0/17:1/17:0)D5",('Données brutes POS (Area)'!K114/('Données brutes POS (Area)'!K$112)*25)))</f>
        <v>6.3501660747688762</v>
      </c>
      <c r="M163" s="43">
        <f>IF($C163="SM 30:1;O2",('Données brutes POS (Area)'!L163/('Données brutes POS (Area)'!L$140)*50),IF($C163="TG (17:0/17:1/17:0)D5",('Données brutes POS (Area)'!L114/('Données brutes POS (Area)'!L$112)*25)))</f>
        <v>7.77937072821054</v>
      </c>
      <c r="N163" s="43">
        <f>IF($C163="SM 30:1;O2",('Données brutes POS (Area)'!M163/('Données brutes POS (Area)'!M$140)*50),IF($C163="TG (17:0/17:1/17:0)D5",('Données brutes POS (Area)'!M114/('Données brutes POS (Area)'!M$112)*25)))</f>
        <v>7.5357280528242612</v>
      </c>
      <c r="O163" s="43">
        <f>IF($C163="SM 30:1;O2",('Données brutes POS (Area)'!N163/('Données brutes POS (Area)'!N$140)*50),IF($C163="TG (17:0/17:1/17:0)D5",('Données brutes POS (Area)'!N114/('Données brutes POS (Area)'!N$112)*25)))</f>
        <v>8.2354269594612095</v>
      </c>
      <c r="P163" s="43">
        <f>IF($C163="SM 30:1;O2",('Données brutes POS (Area)'!O163/('Données brutes POS (Area)'!O$140)*50),IF($C163="TG (17:0/17:1/17:0)D5",('Données brutes POS (Area)'!O114/('Données brutes POS (Area)'!O$112)*25)))</f>
        <v>10.547543960103036</v>
      </c>
      <c r="Q163" s="43">
        <f>IF($C163="SM 30:1;O2",('Données brutes POS (Area)'!P163/('Données brutes POS (Area)'!P$140)*50),IF($C163="TG (17:0/17:1/17:0)D5",('Données brutes POS (Area)'!P114/('Données brutes POS (Area)'!P$112)*25)))</f>
        <v>6.3688005949274675</v>
      </c>
      <c r="R163" s="43">
        <f>IF($C163="SM 30:1;O2",('Données brutes POS (Area)'!Q163/('Données brutes POS (Area)'!Q$140)*50),IF($C163="TG (17:0/17:1/17:0)D5",('Données brutes POS (Area)'!Q114/('Données brutes POS (Area)'!Q$112)*25)))</f>
        <v>9.5185944695391189</v>
      </c>
      <c r="S163" s="43">
        <f>IF($C163="SM 30:1;O2",('Données brutes POS (Area)'!R163/('Données brutes POS (Area)'!R$140)*50),IF($C163="TG (17:0/17:1/17:0)D5",('Données brutes POS (Area)'!R114/('Données brutes POS (Area)'!R$112)*25)))</f>
        <v>6.6267964595730717</v>
      </c>
      <c r="T163" s="43">
        <f>IF($C163="SM 30:1;O2",('Données brutes POS (Area)'!S163/('Données brutes POS (Area)'!S$140)*50),IF($C163="TG (17:0/17:1/17:0)D5",('Données brutes POS (Area)'!S114/('Données brutes POS (Area)'!S$112)*25)))</f>
        <v>9.7098217556413644</v>
      </c>
      <c r="U163" s="43">
        <f>IF($C163="SM 30:1;O2",('Données brutes POS (Area)'!T163/('Données brutes POS (Area)'!T$140)*50),IF($C163="TG (17:0/17:1/17:0)D5",('Données brutes POS (Area)'!T114/('Données brutes POS (Area)'!T$112)*25)))</f>
        <v>6.3304668986301298</v>
      </c>
      <c r="V163" s="43">
        <f>IF($C163="SM 30:1;O2",('Données brutes POS (Area)'!U163/('Données brutes POS (Area)'!U$140)*50),IF($C163="TG (17:0/17:1/17:0)D5",('Données brutes POS (Area)'!U114/('Données brutes POS (Area)'!U$112)*25)))</f>
        <v>9.1089149404879901</v>
      </c>
      <c r="W163" s="43">
        <f>IF($C163="SM 30:1;O2",('Données brutes POS (Area)'!V163/('Données brutes POS (Area)'!V$140)*50),IF($C163="TG (17:0/17:1/17:0)D5",('Données brutes POS (Area)'!V114/('Données brutes POS (Area)'!V$112)*25)))</f>
        <v>7.6238413161831984</v>
      </c>
      <c r="X163" s="43">
        <f>IF($C163="SM 30:1;O2",('Données brutes POS (Area)'!W163/('Données brutes POS (Area)'!W$140)*50),IF($C163="TG (17:0/17:1/17:0)D5",('Données brutes POS (Area)'!W114/('Données brutes POS (Area)'!W$112)*25)))</f>
        <v>8.1606705757483624</v>
      </c>
      <c r="Y163" s="43">
        <f>IF($C163="SM 30:1;O2",('Données brutes POS (Area)'!X163/('Données brutes POS (Area)'!X$140)*50),IF($C163="TG (17:0/17:1/17:0)D5",('Données brutes POS (Area)'!X114/('Données brutes POS (Area)'!X$112)*25)))</f>
        <v>10.278061026542552</v>
      </c>
      <c r="Z163" s="43">
        <f>IF($C163="SM 30:1;O2",('Données brutes POS (Area)'!Y163/('Données brutes POS (Area)'!Y$140)*50),IF($C163="TG (17:0/17:1/17:0)D5",('Données brutes POS (Area)'!Y114/('Données brutes POS (Area)'!Y$112)*25)))</f>
        <v>6.8296458362276518</v>
      </c>
      <c r="AA163" s="43">
        <f>IF($C163="SM 30:1;O2",('Données brutes POS (Area)'!Z163/('Données brutes POS (Area)'!Z$140)*50),IF($C163="TG (17:0/17:1/17:0)D5",('Données brutes POS (Area)'!Z114/('Données brutes POS (Area)'!Z$112)*25)))</f>
        <v>7.8864621747662342</v>
      </c>
      <c r="AB163" s="43">
        <f>IF($C163="SM 30:1;O2",('Données brutes POS (Area)'!AA163/('Données brutes POS (Area)'!AA$140)*50),IF($C163="TG (17:0/17:1/17:0)D5",('Données brutes POS (Area)'!AA114/('Données brutes POS (Area)'!AA$112)*25)))</f>
        <v>7.5122899571701147</v>
      </c>
      <c r="AC163" s="43">
        <f>IF($C163="SM 30:1;O2",('Données brutes POS (Area)'!AB163/('Données brutes POS (Area)'!AB$140)*50),IF($C163="TG (17:0/17:1/17:0)D5",('Données brutes POS (Area)'!AB114/('Données brutes POS (Area)'!AB$112)*25)))</f>
        <v>7.0110840382331645</v>
      </c>
      <c r="AD163" s="43">
        <f>IF($C163="SM 30:1;O2",('Données brutes POS (Area)'!AC163/('Données brutes POS (Area)'!AC$140)*50),IF($C163="TG (17:0/17:1/17:0)D5",('Données brutes POS (Area)'!AC114/('Données brutes POS (Area)'!AC$112)*25)))</f>
        <v>9.5004877912645025</v>
      </c>
      <c r="AE163" s="43">
        <f>IF($C163="SM 30:1;O2",('Données brutes POS (Area)'!AD163/('Données brutes POS (Area)'!AD$140)*50),IF($C163="TG (17:0/17:1/17:0)D5",('Données brutes POS (Area)'!AD114/('Données brutes POS (Area)'!AD$112)*25)))</f>
        <v>9.2268243213076122</v>
      </c>
      <c r="AF163" s="43">
        <f>IF($C163="SM 30:1;O2",('Données brutes POS (Area)'!AE163/('Données brutes POS (Area)'!AE$140)*50),IF($C163="TG (17:0/17:1/17:0)D5",('Données brutes POS (Area)'!AE114/('Données brutes POS (Area)'!AE$112)*25)))</f>
        <v>8.6277893934055996</v>
      </c>
      <c r="AG163" s="43">
        <f>IF($C163="SM 30:1;O2",('Données brutes POS (Area)'!AF163/('Données brutes POS (Area)'!AF$140)*50),IF($C163="TG (17:0/17:1/17:0)D5",('Données brutes POS (Area)'!AF114/('Données brutes POS (Area)'!AF$112)*25)))</f>
        <v>8.3813325670627261</v>
      </c>
      <c r="AH163" s="43">
        <f>IF($C163="SM 30:1;O2",('Données brutes POS (Area)'!AG163/('Données brutes POS (Area)'!AG$140)*50),IF($C163="TG (17:0/17:1/17:0)D5",('Données brutes POS (Area)'!AG114/('Données brutes POS (Area)'!AG$112)*25)))</f>
        <v>9.4946123926358439</v>
      </c>
      <c r="AI163" s="43">
        <f>IF($C163="SM 30:1;O2",('Données brutes POS (Area)'!AH163/('Données brutes POS (Area)'!AH$140)*50),IF($C163="TG (17:0/17:1/17:0)D5",('Données brutes POS (Area)'!AH114/('Données brutes POS (Area)'!AH$112)*25)))</f>
        <v>9.3124837324881327</v>
      </c>
      <c r="AJ163" s="43">
        <f>IF($C163="SM 30:1;O2",('Données brutes POS (Area)'!AI163/('Données brutes POS (Area)'!AI$140)*50),IF($C163="TG (17:0/17:1/17:0)D5",('Données brutes POS (Area)'!AI114/('Données brutes POS (Area)'!AI$112)*25)))</f>
        <v>16.167111909589487</v>
      </c>
      <c r="AK163" s="43">
        <f>IF($C163="SM 30:1;O2",('Données brutes POS (Area)'!AJ163/('Données brutes POS (Area)'!AJ$140)*50),IF($C163="TG (17:0/17:1/17:0)D5",('Données brutes POS (Area)'!AJ114/('Données brutes POS (Area)'!AJ$112)*25)))</f>
        <v>9.9796520539091027</v>
      </c>
      <c r="AL163" s="43">
        <f>IF($C163="SM 30:1;O2",('Données brutes POS (Area)'!AK163/('Données brutes POS (Area)'!AK$140)*50),IF($C163="TG (17:0/17:1/17:0)D5",('Données brutes POS (Area)'!AK114/('Données brutes POS (Area)'!AK$112)*25)))</f>
        <v>5.1619671303093551</v>
      </c>
      <c r="AM163" s="43">
        <f>IF($C163="SM 30:1;O2",('Données brutes POS (Area)'!AL163/('Données brutes POS (Area)'!AL$140)*50),IF($C163="TG (17:0/17:1/17:0)D5",('Données brutes POS (Area)'!AL114/('Données brutes POS (Area)'!AL$112)*25)))</f>
        <v>8.6918768170090708</v>
      </c>
      <c r="AN163" s="43">
        <f>IF($C163="SM 30:1;O2",('Données brutes POS (Area)'!AM163/('Données brutes POS (Area)'!AM$140)*50),IF($C163="TG (17:0/17:1/17:0)D5",('Données brutes POS (Area)'!AM114/('Données brutes POS (Area)'!AM$112)*25)))</f>
        <v>8.4619872008172106</v>
      </c>
      <c r="AO163" s="43">
        <f>IF($C163="SM 30:1;O2",('Données brutes POS (Area)'!AN163/('Données brutes POS (Area)'!AN$140)*50),IF($C163="TG (17:0/17:1/17:0)D5",('Données brutes POS (Area)'!AN114/('Données brutes POS (Area)'!AN$112)*25)))</f>
        <v>8.3928539745493129</v>
      </c>
      <c r="AP163" s="43">
        <f>IF($C163="SM 30:1;O2",('Données brutes POS (Area)'!AO163/('Données brutes POS (Area)'!AO$140)*50),IF($C163="TG (17:0/17:1/17:0)D5",('Données brutes POS (Area)'!AO114/('Données brutes POS (Area)'!AO$112)*25)))</f>
        <v>12.254789499053164</v>
      </c>
      <c r="AQ163" s="43">
        <f>IF($C163="SM 30:1;O2",('Données brutes POS (Area)'!AP163/('Données brutes POS (Area)'!AP$140)*50),IF($C163="TG (17:0/17:1/17:0)D5",('Données brutes POS (Area)'!AP114/('Données brutes POS (Area)'!AP$112)*25)))</f>
        <v>12.884292465327857</v>
      </c>
      <c r="AR163" s="43">
        <f>IF($C163="SM 30:1;O2",('Données brutes POS (Area)'!AQ163/('Données brutes POS (Area)'!AQ$140)*50),IF($C163="TG (17:0/17:1/17:0)D5",('Données brutes POS (Area)'!AQ114/('Données brutes POS (Area)'!AQ$112)*25)))</f>
        <v>6.7389400908338493</v>
      </c>
      <c r="AS163" s="43">
        <f>IF($C163="SM 30:1;O2",('Données brutes POS (Area)'!AR163/('Données brutes POS (Area)'!AR$140)*50),IF($C163="TG (17:0/17:1/17:0)D5",('Données brutes POS (Area)'!AR114/('Données brutes POS (Area)'!AR$112)*25)))</f>
        <v>14.232738731928031</v>
      </c>
      <c r="AT163" s="43">
        <f>IF($C163="SM 30:1;O2",('Données brutes POS (Area)'!AS163/('Données brutes POS (Area)'!AS$140)*50),IF($C163="TG (17:0/17:1/17:0)D5",('Données brutes POS (Area)'!AS114/('Données brutes POS (Area)'!AS$112)*25)))</f>
        <v>9.4893228224943105</v>
      </c>
      <c r="AU163" s="43">
        <f>IF($C163="SM 30:1;O2",('Données brutes POS (Area)'!AT163/('Données brutes POS (Area)'!AT$140)*50),IF($C163="TG (17:0/17:1/17:0)D5",('Données brutes POS (Area)'!AT114/('Données brutes POS (Area)'!AT$112)*25)))</f>
        <v>10.001751434722648</v>
      </c>
      <c r="AV163" s="43">
        <f>IF($C163="SM 30:1;O2",('Données brutes POS (Area)'!AU163/('Données brutes POS (Area)'!AU$140)*50),IF($C163="TG (17:0/17:1/17:0)D5",('Données brutes POS (Area)'!AU114/('Données brutes POS (Area)'!AU$112)*25)))</f>
        <v>9.5287376807106359</v>
      </c>
      <c r="AW163" s="43">
        <f>IF($C163="SM 30:1;O2",('Données brutes POS (Area)'!AV163/('Données brutes POS (Area)'!AV$140)*50),IF($C163="TG (17:0/17:1/17:0)D5",('Données brutes POS (Area)'!AV114/('Données brutes POS (Area)'!AV$112)*25)))</f>
        <v>7.6817028247816275</v>
      </c>
      <c r="AX163" s="43">
        <f>IF($C163="SM 30:1;O2",('Données brutes POS (Area)'!AW163/('Données brutes POS (Area)'!AW$140)*50),IF($C163="TG (17:0/17:1/17:0)D5",('Données brutes POS (Area)'!AW114/('Données brutes POS (Area)'!AW$112)*25)))</f>
        <v>4.8481049765287523</v>
      </c>
      <c r="AY163" s="43">
        <f>IF($C163="SM 30:1;O2",('Données brutes POS (Area)'!AX163/('Données brutes POS (Area)'!AX$140)*50),IF($C163="TG (17:0/17:1/17:0)D5",('Données brutes POS (Area)'!AX114/('Données brutes POS (Area)'!AX$112)*25)))</f>
        <v>4.3519932283760738</v>
      </c>
      <c r="AZ163" s="43">
        <f>IF($C163="SM 30:1;O2",('Données brutes POS (Area)'!AY163/('Données brutes POS (Area)'!AY$140)*50),IF($C163="TG (17:0/17:1/17:0)D5",('Données brutes POS (Area)'!AY114/('Données brutes POS (Area)'!AY$112)*25)))</f>
        <v>11.136091168399602</v>
      </c>
      <c r="BA163" s="43">
        <f>IF($C163="SM 30:1;O2",('Données brutes POS (Area)'!AZ163/('Données brutes POS (Area)'!AZ$140)*50),IF($C163="TG (17:0/17:1/17:0)D5",('Données brutes POS (Area)'!AZ114/('Données brutes POS (Area)'!AZ$112)*25)))</f>
        <v>7.8144019626773407</v>
      </c>
      <c r="BB163" s="43">
        <f>IF($C163="SM 30:1;O2",('Données brutes POS (Area)'!BA163/('Données brutes POS (Area)'!BA$140)*50),IF($C163="TG (17:0/17:1/17:0)D5",('Données brutes POS (Area)'!BA114/('Données brutes POS (Area)'!BA$112)*25)))</f>
        <v>16.532120717214227</v>
      </c>
      <c r="BC163" s="43">
        <f>IF($C163="SM 30:1;O2",('Données brutes POS (Area)'!BB163/('Données brutes POS (Area)'!BB$140)*50),IF($C163="TG (17:0/17:1/17:0)D5",('Données brutes POS (Area)'!BB114/('Données brutes POS (Area)'!BB$112)*25)))</f>
        <v>9.7322850073329104</v>
      </c>
      <c r="BD163" s="43">
        <f>IF($C163="SM 30:1;O2",('Données brutes POS (Area)'!BC163/('Données brutes POS (Area)'!BC$140)*50),IF($C163="TG (17:0/17:1/17:0)D5",('Données brutes POS (Area)'!BC114/('Données brutes POS (Area)'!BC$112)*25)))</f>
        <v>8.8159333624135741</v>
      </c>
      <c r="BE163" s="43">
        <f>IF($C163="SM 30:1;O2",('Données brutes POS (Area)'!BD163/('Données brutes POS (Area)'!BD$140)*50),IF($C163="TG (17:0/17:1/17:0)D5",('Données brutes POS (Area)'!BD114/('Données brutes POS (Area)'!BD$112)*25)))</f>
        <v>9.6619423913416327</v>
      </c>
      <c r="BF163" s="43">
        <f>IF($C163="SM 30:1;O2",('Données brutes POS (Area)'!BE163/('Données brutes POS (Area)'!BE$140)*50),IF($C163="TG (17:0/17:1/17:0)D5",('Données brutes POS (Area)'!BE114/('Données brutes POS (Area)'!BE$112)*25)))</f>
        <v>8.6232997776225844</v>
      </c>
      <c r="BG163" s="43">
        <f>IF($C163="SM 30:1;O2",('Données brutes POS (Area)'!BF163/('Données brutes POS (Area)'!BF$140)*50),IF($C163="TG (17:0/17:1/17:0)D5",('Données brutes POS (Area)'!BF114/('Données brutes POS (Area)'!BF$112)*25)))</f>
        <v>6.7023789811563885</v>
      </c>
      <c r="BH163" s="43">
        <f>IF($C163="SM 30:1;O2",('Données brutes POS (Area)'!BG163/('Données brutes POS (Area)'!BG$140)*50),IF($C163="TG (17:0/17:1/17:0)D5",('Données brutes POS (Area)'!BG114/('Données brutes POS (Area)'!BG$112)*25)))</f>
        <v>10.172728497929395</v>
      </c>
      <c r="BI163" s="43">
        <f>IF($C163="SM 30:1;O2",('Données brutes POS (Area)'!BH163/('Données brutes POS (Area)'!BH$140)*50),IF($C163="TG (17:0/17:1/17:0)D5",('Données brutes POS (Area)'!BH114/('Données brutes POS (Area)'!BH$112)*25)))</f>
        <v>6.9428839758544667</v>
      </c>
      <c r="BJ163" s="43">
        <f>IF($C163="SM 30:1;O2",('Données brutes POS (Area)'!BI163/('Données brutes POS (Area)'!BI$140)*50),IF($C163="TG (17:0/17:1/17:0)D5",('Données brutes POS (Area)'!BI114/('Données brutes POS (Area)'!BI$112)*25)))</f>
        <v>7.2447201411484832</v>
      </c>
      <c r="BK163" s="43">
        <f>IF($C163="SM 30:1;O2",('Données brutes POS (Area)'!BJ163/('Données brutes POS (Area)'!BJ$140)*50),IF($C163="TG (17:0/17:1/17:0)D5",('Données brutes POS (Area)'!BJ114/('Données brutes POS (Area)'!BJ$112)*25)))</f>
        <v>11.791758175631987</v>
      </c>
      <c r="BL163" s="43">
        <f>IF($C163="SM 30:1;O2",('Données brutes POS (Area)'!BK163/('Données brutes POS (Area)'!BK$140)*50),IF($C163="TG (17:0/17:1/17:0)D5",('Données brutes POS (Area)'!BK114/('Données brutes POS (Area)'!BK$112)*25)))</f>
        <v>13.158167938957204</v>
      </c>
      <c r="BM163" s="43">
        <f>IF($C163="SM 30:1;O2",('Données brutes POS (Area)'!BL163/('Données brutes POS (Area)'!BL$140)*50),IF($C163="TG (17:0/17:1/17:0)D5",('Données brutes POS (Area)'!BL114/('Données brutes POS (Area)'!BL$112)*25)))</f>
        <v>7.252428710871281</v>
      </c>
      <c r="BN163" s="43">
        <f>IF($C163="SM 30:1;O2",('Données brutes POS (Area)'!BM163/('Données brutes POS (Area)'!BM$140)*50),IF($C163="TG (17:0/17:1/17:0)D5",('Données brutes POS (Area)'!BM114/('Données brutes POS (Area)'!BM$112)*25)))</f>
        <v>11.357376619975076</v>
      </c>
      <c r="BO163" s="43">
        <f>IF($C163="SM 30:1;O2",('Données brutes POS (Area)'!BN163/('Données brutes POS (Area)'!BN$140)*50),IF($C163="TG (17:0/17:1/17:0)D5",('Données brutes POS (Area)'!BN114/('Données brutes POS (Area)'!BN$112)*25)))</f>
        <v>14.751290334443329</v>
      </c>
      <c r="BP163" s="43">
        <f>IF($C163="SM 30:1;O2",('Données brutes POS (Area)'!BO163/('Données brutes POS (Area)'!BO$140)*50),IF($C163="TG (17:0/17:1/17:0)D5",('Données brutes POS (Area)'!BO114/('Données brutes POS (Area)'!BO$112)*25)))</f>
        <v>10.30464474391402</v>
      </c>
      <c r="BQ163" s="43">
        <f>IF($C163="SM 30:1;O2",('Données brutes POS (Area)'!BP163/('Données brutes POS (Area)'!BP$140)*50),IF($C163="TG (17:0/17:1/17:0)D5",('Données brutes POS (Area)'!BP114/('Données brutes POS (Area)'!BP$112)*25)))</f>
        <v>8.5146998040973738</v>
      </c>
    </row>
    <row r="164" spans="1:69" x14ac:dyDescent="0.25">
      <c r="A164" s="11" t="s">
        <v>75</v>
      </c>
      <c r="B164" s="11" t="s">
        <v>246</v>
      </c>
      <c r="C164" s="12" t="s">
        <v>74</v>
      </c>
      <c r="D164" s="44">
        <f>IF($C164="SM 30:1;O2",('Données brutes POS (Area)'!C164/('Données brutes POS (Area)'!C$140)*50),IF($C164="TG (17:0/17:1/17:0)D5",('Données brutes POS (Area)'!C115/('Données brutes POS (Area)'!C$112)*25)))</f>
        <v>2.326560013297394</v>
      </c>
      <c r="E164" s="44">
        <f>IF($C164="SM 30:1;O2",('Données brutes POS (Area)'!D164/('Données brutes POS (Area)'!D$140)*50),IF($C164="TG (17:0/17:1/17:0)D5",('Données brutes POS (Area)'!D115/('Données brutes POS (Area)'!D$112)*25)))</f>
        <v>1.9079022971764534</v>
      </c>
      <c r="F164" s="44">
        <f>IF($C164="SM 30:1;O2",('Données brutes POS (Area)'!E164/('Données brutes POS (Area)'!E$140)*50),IF($C164="TG (17:0/17:1/17:0)D5",('Données brutes POS (Area)'!E115/('Données brutes POS (Area)'!E$112)*25)))</f>
        <v>1.3994818615249527</v>
      </c>
      <c r="G164" s="44">
        <f>IF($C164="SM 30:1;O2",('Données brutes POS (Area)'!F164/('Données brutes POS (Area)'!F$140)*50),IF($C164="TG (17:0/17:1/17:0)D5",('Données brutes POS (Area)'!F115/('Données brutes POS (Area)'!F$112)*25)))</f>
        <v>2.3707390018261703</v>
      </c>
      <c r="H164" s="44">
        <f>IF($C164="SM 30:1;O2",('Données brutes POS (Area)'!G164/('Données brutes POS (Area)'!G$140)*50),IF($C164="TG (17:0/17:1/17:0)D5",('Données brutes POS (Area)'!G115/('Données brutes POS (Area)'!G$112)*25)))</f>
        <v>3.0610112859032328</v>
      </c>
      <c r="I164" s="44">
        <f>IF($C164="SM 30:1;O2",('Données brutes POS (Area)'!H164/('Données brutes POS (Area)'!H$140)*50),IF($C164="TG (17:0/17:1/17:0)D5",('Données brutes POS (Area)'!H115/('Données brutes POS (Area)'!H$112)*25)))</f>
        <v>2.5608118138650959</v>
      </c>
      <c r="J164" s="44">
        <f>IF($C164="SM 30:1;O2",('Données brutes POS (Area)'!I164/('Données brutes POS (Area)'!I$140)*50),IF($C164="TG (17:0/17:1/17:0)D5",('Données brutes POS (Area)'!I115/('Données brutes POS (Area)'!I$112)*25)))</f>
        <v>1.5150664003303866</v>
      </c>
      <c r="K164" s="44">
        <f>IF($C164="SM 30:1;O2",('Données brutes POS (Area)'!J164/('Données brutes POS (Area)'!J$140)*50),IF($C164="TG (17:0/17:1/17:0)D5",('Données brutes POS (Area)'!J115/('Données brutes POS (Area)'!J$112)*25)))</f>
        <v>2.4456187795605029</v>
      </c>
      <c r="L164" s="44">
        <f>IF($C164="SM 30:1;O2",('Données brutes POS (Area)'!K164/('Données brutes POS (Area)'!K$140)*50),IF($C164="TG (17:0/17:1/17:0)D5",('Données brutes POS (Area)'!K115/('Données brutes POS (Area)'!K$112)*25)))</f>
        <v>1.5593311177713385</v>
      </c>
      <c r="M164" s="44">
        <f>IF($C164="SM 30:1;O2",('Données brutes POS (Area)'!L164/('Données brutes POS (Area)'!L$140)*50),IF($C164="TG (17:0/17:1/17:0)D5",('Données brutes POS (Area)'!L115/('Données brutes POS (Area)'!L$112)*25)))</f>
        <v>1.3070920281279079</v>
      </c>
      <c r="N164" s="44">
        <f>IF($C164="SM 30:1;O2",('Données brutes POS (Area)'!M164/('Données brutes POS (Area)'!M$140)*50),IF($C164="TG (17:0/17:1/17:0)D5",('Données brutes POS (Area)'!M115/('Données brutes POS (Area)'!M$112)*25)))</f>
        <v>0.8339258284205826</v>
      </c>
      <c r="O164" s="44">
        <f>IF($C164="SM 30:1;O2",('Données brutes POS (Area)'!N164/('Données brutes POS (Area)'!N$140)*50),IF($C164="TG (17:0/17:1/17:0)D5",('Données brutes POS (Area)'!N115/('Données brutes POS (Area)'!N$112)*25)))</f>
        <v>1.5426088027518248</v>
      </c>
      <c r="P164" s="44">
        <f>IF($C164="SM 30:1;O2",('Données brutes POS (Area)'!O164/('Données brutes POS (Area)'!O$140)*50),IF($C164="TG (17:0/17:1/17:0)D5",('Données brutes POS (Area)'!O115/('Données brutes POS (Area)'!O$112)*25)))</f>
        <v>1.818839020045919</v>
      </c>
      <c r="Q164" s="44">
        <f>IF($C164="SM 30:1;O2",('Données brutes POS (Area)'!P164/('Données brutes POS (Area)'!P$140)*50),IF($C164="TG (17:0/17:1/17:0)D5",('Données brutes POS (Area)'!P115/('Données brutes POS (Area)'!P$112)*25)))</f>
        <v>1.8028774030342931</v>
      </c>
      <c r="R164" s="44">
        <f>IF($C164="SM 30:1;O2",('Données brutes POS (Area)'!Q164/('Données brutes POS (Area)'!Q$140)*50),IF($C164="TG (17:0/17:1/17:0)D5",('Données brutes POS (Area)'!Q115/('Données brutes POS (Area)'!Q$112)*25)))</f>
        <v>2.6004812514554483</v>
      </c>
      <c r="S164" s="44">
        <f>IF($C164="SM 30:1;O2",('Données brutes POS (Area)'!R164/('Données brutes POS (Area)'!R$140)*50),IF($C164="TG (17:0/17:1/17:0)D5",('Données brutes POS (Area)'!R115/('Données brutes POS (Area)'!R$112)*25)))</f>
        <v>2.7598730963262628</v>
      </c>
      <c r="T164" s="44">
        <f>IF($C164="SM 30:1;O2",('Données brutes POS (Area)'!S164/('Données brutes POS (Area)'!S$140)*50),IF($C164="TG (17:0/17:1/17:0)D5",('Données brutes POS (Area)'!S115/('Données brutes POS (Area)'!S$112)*25)))</f>
        <v>2.0378568079421684</v>
      </c>
      <c r="U164" s="44">
        <f>IF($C164="SM 30:1;O2",('Données brutes POS (Area)'!T164/('Données brutes POS (Area)'!T$140)*50),IF($C164="TG (17:0/17:1/17:0)D5",('Données brutes POS (Area)'!T115/('Données brutes POS (Area)'!T$112)*25)))</f>
        <v>0.98376062909970341</v>
      </c>
      <c r="V164" s="44">
        <f>IF($C164="SM 30:1;O2",('Données brutes POS (Area)'!U164/('Données brutes POS (Area)'!U$140)*50),IF($C164="TG (17:0/17:1/17:0)D5",('Données brutes POS (Area)'!U115/('Données brutes POS (Area)'!U$112)*25)))</f>
        <v>1.0424884421967051</v>
      </c>
      <c r="W164" s="44">
        <f>IF($C164="SM 30:1;O2",('Données brutes POS (Area)'!V164/('Données brutes POS (Area)'!V$140)*50),IF($C164="TG (17:0/17:1/17:0)D5",('Données brutes POS (Area)'!V115/('Données brutes POS (Area)'!V$112)*25)))</f>
        <v>2.1791388975067862</v>
      </c>
      <c r="X164" s="44">
        <f>IF($C164="SM 30:1;O2",('Données brutes POS (Area)'!W164/('Données brutes POS (Area)'!W$140)*50),IF($C164="TG (17:0/17:1/17:0)D5",('Données brutes POS (Area)'!W115/('Données brutes POS (Area)'!W$112)*25)))</f>
        <v>2.7012595664921797</v>
      </c>
      <c r="Y164" s="44">
        <f>IF($C164="SM 30:1;O2",('Données brutes POS (Area)'!X164/('Données brutes POS (Area)'!X$140)*50),IF($C164="TG (17:0/17:1/17:0)D5",('Données brutes POS (Area)'!X115/('Données brutes POS (Area)'!X$112)*25)))</f>
        <v>2.5417518018065115</v>
      </c>
      <c r="Z164" s="44">
        <f>IF($C164="SM 30:1;O2",('Données brutes POS (Area)'!Y164/('Données brutes POS (Area)'!Y$140)*50),IF($C164="TG (17:0/17:1/17:0)D5",('Données brutes POS (Area)'!Y115/('Données brutes POS (Area)'!Y$112)*25)))</f>
        <v>1.1121010697404465</v>
      </c>
      <c r="AA164" s="44">
        <f>IF($C164="SM 30:1;O2",('Données brutes POS (Area)'!Z164/('Données brutes POS (Area)'!Z$140)*50),IF($C164="TG (17:0/17:1/17:0)D5",('Données brutes POS (Area)'!Z115/('Données brutes POS (Area)'!Z$112)*25)))</f>
        <v>2.2010809084854319</v>
      </c>
      <c r="AB164" s="44">
        <f>IF($C164="SM 30:1;O2",('Données brutes POS (Area)'!AA164/('Données brutes POS (Area)'!AA$140)*50),IF($C164="TG (17:0/17:1/17:0)D5",('Données brutes POS (Area)'!AA115/('Données brutes POS (Area)'!AA$112)*25)))</f>
        <v>1.0623044741358252</v>
      </c>
      <c r="AC164" s="44">
        <f>IF($C164="SM 30:1;O2",('Données brutes POS (Area)'!AB164/('Données brutes POS (Area)'!AB$140)*50),IF($C164="TG (17:0/17:1/17:0)D5",('Données brutes POS (Area)'!AB115/('Données brutes POS (Area)'!AB$112)*25)))</f>
        <v>2.0627211745817911</v>
      </c>
      <c r="AD164" s="44">
        <f>IF($C164="SM 30:1;O2",('Données brutes POS (Area)'!AC164/('Données brutes POS (Area)'!AC$140)*50),IF($C164="TG (17:0/17:1/17:0)D5",('Données brutes POS (Area)'!AC115/('Données brutes POS (Area)'!AC$112)*25)))</f>
        <v>1.5287964313907261</v>
      </c>
      <c r="AE164" s="44">
        <f>IF($C164="SM 30:1;O2",('Données brutes POS (Area)'!AD164/('Données brutes POS (Area)'!AD$140)*50),IF($C164="TG (17:0/17:1/17:0)D5",('Données brutes POS (Area)'!AD115/('Données brutes POS (Area)'!AD$112)*25)))</f>
        <v>2.3906971997627311</v>
      </c>
      <c r="AF164" s="44">
        <f>IF($C164="SM 30:1;O2",('Données brutes POS (Area)'!AE164/('Données brutes POS (Area)'!AE$140)*50),IF($C164="TG (17:0/17:1/17:0)D5",('Données brutes POS (Area)'!AE115/('Données brutes POS (Area)'!AE$112)*25)))</f>
        <v>2.8656561529876967</v>
      </c>
      <c r="AG164" s="44">
        <f>IF($C164="SM 30:1;O2",('Données brutes POS (Area)'!AF164/('Données brutes POS (Area)'!AF$140)*50),IF($C164="TG (17:0/17:1/17:0)D5",('Données brutes POS (Area)'!AF115/('Données brutes POS (Area)'!AF$112)*25)))</f>
        <v>1.9349584636331907</v>
      </c>
      <c r="AH164" s="44">
        <f>IF($C164="SM 30:1;O2",('Données brutes POS (Area)'!AG164/('Données brutes POS (Area)'!AG$140)*50),IF($C164="TG (17:0/17:1/17:0)D5",('Données brutes POS (Area)'!AG115/('Données brutes POS (Area)'!AG$112)*25)))</f>
        <v>2.2345046104483268</v>
      </c>
      <c r="AI164" s="44">
        <f>IF($C164="SM 30:1;O2",('Données brutes POS (Area)'!AH164/('Données brutes POS (Area)'!AH$140)*50),IF($C164="TG (17:0/17:1/17:0)D5",('Données brutes POS (Area)'!AH115/('Données brutes POS (Area)'!AH$112)*25)))</f>
        <v>2.8355617736772705</v>
      </c>
      <c r="AJ164" s="44">
        <f>IF($C164="SM 30:1;O2",('Données brutes POS (Area)'!AI164/('Données brutes POS (Area)'!AI$140)*50),IF($C164="TG (17:0/17:1/17:0)D5",('Données brutes POS (Area)'!AI115/('Données brutes POS (Area)'!AI$112)*25)))</f>
        <v>3.7718423154615377</v>
      </c>
      <c r="AK164" s="44">
        <f>IF($C164="SM 30:1;O2",('Données brutes POS (Area)'!AJ164/('Données brutes POS (Area)'!AJ$140)*50),IF($C164="TG (17:0/17:1/17:0)D5",('Données brutes POS (Area)'!AJ115/('Données brutes POS (Area)'!AJ$112)*25)))</f>
        <v>2.7854459710718893</v>
      </c>
      <c r="AL164" s="44">
        <f>IF($C164="SM 30:1;O2",('Données brutes POS (Area)'!AK164/('Données brutes POS (Area)'!AK$140)*50),IF($C164="TG (17:0/17:1/17:0)D5",('Données brutes POS (Area)'!AK115/('Données brutes POS (Area)'!AK$112)*25)))</f>
        <v>1.2098980792369238</v>
      </c>
      <c r="AM164" s="44">
        <f>IF($C164="SM 30:1;O2",('Données brutes POS (Area)'!AL164/('Données brutes POS (Area)'!AL$140)*50),IF($C164="TG (17:0/17:1/17:0)D5",('Données brutes POS (Area)'!AL115/('Données brutes POS (Area)'!AL$112)*25)))</f>
        <v>1.5507301976911616</v>
      </c>
      <c r="AN164" s="44">
        <f>IF($C164="SM 30:1;O2",('Données brutes POS (Area)'!AM164/('Données brutes POS (Area)'!AM$140)*50),IF($C164="TG (17:0/17:1/17:0)D5",('Données brutes POS (Area)'!AM115/('Données brutes POS (Area)'!AM$112)*25)))</f>
        <v>0.32197562737817875</v>
      </c>
      <c r="AO164" s="44">
        <f>IF($C164="SM 30:1;O2",('Données brutes POS (Area)'!AN164/('Données brutes POS (Area)'!AN$140)*50),IF($C164="TG (17:0/17:1/17:0)D5",('Données brutes POS (Area)'!AN115/('Données brutes POS (Area)'!AN$112)*25)))</f>
        <v>2.1974176108742438</v>
      </c>
      <c r="AP164" s="44">
        <f>IF($C164="SM 30:1;O2",('Données brutes POS (Area)'!AO164/('Données brutes POS (Area)'!AO$140)*50),IF($C164="TG (17:0/17:1/17:0)D5",('Données brutes POS (Area)'!AO115/('Données brutes POS (Area)'!AO$112)*25)))</f>
        <v>2.521211002653712</v>
      </c>
      <c r="AQ164" s="44">
        <f>IF($C164="SM 30:1;O2",('Données brutes POS (Area)'!AP164/('Données brutes POS (Area)'!AP$140)*50),IF($C164="TG (17:0/17:1/17:0)D5",('Données brutes POS (Area)'!AP115/('Données brutes POS (Area)'!AP$112)*25)))</f>
        <v>4.0276566005261785</v>
      </c>
      <c r="AR164" s="44">
        <f>IF($C164="SM 30:1;O2",('Données brutes POS (Area)'!AQ164/('Données brutes POS (Area)'!AQ$140)*50),IF($C164="TG (17:0/17:1/17:0)D5",('Données brutes POS (Area)'!AQ115/('Données brutes POS (Area)'!AQ$112)*25)))</f>
        <v>1.9222225144248959</v>
      </c>
      <c r="AS164" s="44">
        <f>IF($C164="SM 30:1;O2",('Données brutes POS (Area)'!AR164/('Données brutes POS (Area)'!AR$140)*50),IF($C164="TG (17:0/17:1/17:0)D5",('Données brutes POS (Area)'!AR115/('Données brutes POS (Area)'!AR$112)*25)))</f>
        <v>3.6798860935757287</v>
      </c>
      <c r="AT164" s="44">
        <f>IF($C164="SM 30:1;O2",('Données brutes POS (Area)'!AS164/('Données brutes POS (Area)'!AS$140)*50),IF($C164="TG (17:0/17:1/17:0)D5",('Données brutes POS (Area)'!AS115/('Données brutes POS (Area)'!AS$112)*25)))</f>
        <v>3.0786080554102599</v>
      </c>
      <c r="AU164" s="44">
        <f>IF($C164="SM 30:1;O2",('Données brutes POS (Area)'!AT164/('Données brutes POS (Area)'!AT$140)*50),IF($C164="TG (17:0/17:1/17:0)D5",('Données brutes POS (Area)'!AT115/('Données brutes POS (Area)'!AT$112)*25)))</f>
        <v>2.1198070462801262</v>
      </c>
      <c r="AV164" s="44">
        <f>IF($C164="SM 30:1;O2",('Données brutes POS (Area)'!AU164/('Données brutes POS (Area)'!AU$140)*50),IF($C164="TG (17:0/17:1/17:0)D5",('Données brutes POS (Area)'!AU115/('Données brutes POS (Area)'!AU$112)*25)))</f>
        <v>2.453343911308794</v>
      </c>
      <c r="AW164" s="44">
        <f>IF($C164="SM 30:1;O2",('Données brutes POS (Area)'!AV164/('Données brutes POS (Area)'!AV$140)*50),IF($C164="TG (17:0/17:1/17:0)D5",('Données brutes POS (Area)'!AV115/('Données brutes POS (Area)'!AV$112)*25)))</f>
        <v>1.9496336328136954</v>
      </c>
      <c r="AX164" s="44">
        <f>IF($C164="SM 30:1;O2",('Données brutes POS (Area)'!AW164/('Données brutes POS (Area)'!AW$140)*50),IF($C164="TG (17:0/17:1/17:0)D5",('Données brutes POS (Area)'!AW115/('Données brutes POS (Area)'!AW$112)*25)))</f>
        <v>0.78053024623187117</v>
      </c>
      <c r="AY164" s="44">
        <f>IF($C164="SM 30:1;O2",('Données brutes POS (Area)'!AX164/('Données brutes POS (Area)'!AX$140)*50),IF($C164="TG (17:0/17:1/17:0)D5",('Données brutes POS (Area)'!AX115/('Données brutes POS (Area)'!AX$112)*25)))</f>
        <v>1.9068545786204598</v>
      </c>
      <c r="AZ164" s="44">
        <f>IF($C164="SM 30:1;O2",('Données brutes POS (Area)'!AY164/('Données brutes POS (Area)'!AY$140)*50),IF($C164="TG (17:0/17:1/17:0)D5",('Données brutes POS (Area)'!AY115/('Données brutes POS (Area)'!AY$112)*25)))</f>
        <v>2.5380408315257865</v>
      </c>
      <c r="BA164" s="44">
        <f>IF($C164="SM 30:1;O2",('Données brutes POS (Area)'!AZ164/('Données brutes POS (Area)'!AZ$140)*50),IF($C164="TG (17:0/17:1/17:0)D5",('Données brutes POS (Area)'!AZ115/('Données brutes POS (Area)'!AZ$112)*25)))</f>
        <v>1.6802892562730087</v>
      </c>
      <c r="BB164" s="44">
        <f>IF($C164="SM 30:1;O2",('Données brutes POS (Area)'!BA164/('Données brutes POS (Area)'!BA$140)*50),IF($C164="TG (17:0/17:1/17:0)D5",('Données brutes POS (Area)'!BA115/('Données brutes POS (Area)'!BA$112)*25)))</f>
        <v>2.6107951384787165</v>
      </c>
      <c r="BC164" s="44">
        <f>IF($C164="SM 30:1;O2",('Données brutes POS (Area)'!BB164/('Données brutes POS (Area)'!BB$140)*50),IF($C164="TG (17:0/17:1/17:0)D5",('Données brutes POS (Area)'!BB115/('Données brutes POS (Area)'!BB$112)*25)))</f>
        <v>3.0788922328096686</v>
      </c>
      <c r="BD164" s="44">
        <f>IF($C164="SM 30:1;O2",('Données brutes POS (Area)'!BC164/('Données brutes POS (Area)'!BC$140)*50),IF($C164="TG (17:0/17:1/17:0)D5",('Données brutes POS (Area)'!BC115/('Données brutes POS (Area)'!BC$112)*25)))</f>
        <v>1.9183729556966602</v>
      </c>
      <c r="BE164" s="44">
        <f>IF($C164="SM 30:1;O2",('Données brutes POS (Area)'!BD164/('Données brutes POS (Area)'!BD$140)*50),IF($C164="TG (17:0/17:1/17:0)D5",('Données brutes POS (Area)'!BD115/('Données brutes POS (Area)'!BD$112)*25)))</f>
        <v>1.6831050189507484</v>
      </c>
      <c r="BF164" s="44">
        <f>IF($C164="SM 30:1;O2",('Données brutes POS (Area)'!BE164/('Données brutes POS (Area)'!BE$140)*50),IF($C164="TG (17:0/17:1/17:0)D5",('Données brutes POS (Area)'!BE115/('Données brutes POS (Area)'!BE$112)*25)))</f>
        <v>1.8506402539880908</v>
      </c>
      <c r="BG164" s="44">
        <f>IF($C164="SM 30:1;O2",('Données brutes POS (Area)'!BF164/('Données brutes POS (Area)'!BF$140)*50),IF($C164="TG (17:0/17:1/17:0)D5",('Données brutes POS (Area)'!BF115/('Données brutes POS (Area)'!BF$112)*25)))</f>
        <v>2.107950692060268</v>
      </c>
      <c r="BH164" s="44">
        <f>IF($C164="SM 30:1;O2",('Données brutes POS (Area)'!BG164/('Données brutes POS (Area)'!BG$140)*50),IF($C164="TG (17:0/17:1/17:0)D5",('Données brutes POS (Area)'!BG115/('Données brutes POS (Area)'!BG$112)*25)))</f>
        <v>2.0221987796554211</v>
      </c>
      <c r="BI164" s="44">
        <f>IF($C164="SM 30:1;O2",('Données brutes POS (Area)'!BH164/('Données brutes POS (Area)'!BH$140)*50),IF($C164="TG (17:0/17:1/17:0)D5",('Données brutes POS (Area)'!BH115/('Données brutes POS (Area)'!BH$112)*25)))</f>
        <v>3.4246512619670337</v>
      </c>
      <c r="BJ164" s="44">
        <f>IF($C164="SM 30:1;O2",('Données brutes POS (Area)'!BI164/('Données brutes POS (Area)'!BI$140)*50),IF($C164="TG (17:0/17:1/17:0)D5",('Données brutes POS (Area)'!BI115/('Données brutes POS (Area)'!BI$112)*25)))</f>
        <v>2.3628901433877192</v>
      </c>
      <c r="BK164" s="44">
        <f>IF($C164="SM 30:1;O2",('Données brutes POS (Area)'!BJ164/('Données brutes POS (Area)'!BJ$140)*50),IF($C164="TG (17:0/17:1/17:0)D5",('Données brutes POS (Area)'!BJ115/('Données brutes POS (Area)'!BJ$112)*25)))</f>
        <v>3.030429957056763</v>
      </c>
      <c r="BL164" s="44">
        <f>IF($C164="SM 30:1;O2",('Données brutes POS (Area)'!BK164/('Données brutes POS (Area)'!BK$140)*50),IF($C164="TG (17:0/17:1/17:0)D5",('Données brutes POS (Area)'!BK115/('Données brutes POS (Area)'!BK$112)*25)))</f>
        <v>1.6299919587315426</v>
      </c>
      <c r="BM164" s="44">
        <f>IF($C164="SM 30:1;O2",('Données brutes POS (Area)'!BL164/('Données brutes POS (Area)'!BL$140)*50),IF($C164="TG (17:0/17:1/17:0)D5",('Données brutes POS (Area)'!BL115/('Données brutes POS (Area)'!BL$112)*25)))</f>
        <v>1.2216710256967809</v>
      </c>
      <c r="BN164" s="44">
        <f>IF($C164="SM 30:1;O2",('Données brutes POS (Area)'!BM164/('Données brutes POS (Area)'!BM$140)*50),IF($C164="TG (17:0/17:1/17:0)D5",('Données brutes POS (Area)'!BM115/('Données brutes POS (Area)'!BM$112)*25)))</f>
        <v>2.418692281488882</v>
      </c>
      <c r="BO164" s="44">
        <f>IF($C164="SM 30:1;O2",('Données brutes POS (Area)'!BN164/('Données brutes POS (Area)'!BN$140)*50),IF($C164="TG (17:0/17:1/17:0)D5",('Données brutes POS (Area)'!BN115/('Données brutes POS (Area)'!BN$112)*25)))</f>
        <v>4.3030247902751899</v>
      </c>
      <c r="BP164" s="44">
        <f>IF($C164="SM 30:1;O2",('Données brutes POS (Area)'!BO164/('Données brutes POS (Area)'!BO$140)*50),IF($C164="TG (17:0/17:1/17:0)D5",('Données brutes POS (Area)'!BO115/('Données brutes POS (Area)'!BO$112)*25)))</f>
        <v>2.1812747400914718</v>
      </c>
      <c r="BQ164" s="44">
        <f>IF($C164="SM 30:1;O2",('Données brutes POS (Area)'!BP164/('Données brutes POS (Area)'!BP$140)*50),IF($C164="TG (17:0/17:1/17:0)D5",('Données brutes POS (Area)'!BP115/('Données brutes POS (Area)'!BP$112)*25)))</f>
        <v>1.8956704554780281</v>
      </c>
    </row>
    <row r="165" spans="1:69" x14ac:dyDescent="0.25">
      <c r="A165" s="9" t="s">
        <v>75</v>
      </c>
      <c r="B165" s="9" t="s">
        <v>247</v>
      </c>
      <c r="C165" s="10" t="s">
        <v>74</v>
      </c>
      <c r="D165" s="43">
        <f>IF($C165="SM 30:1;O2",('Données brutes POS (Area)'!C165/('Données brutes POS (Area)'!C$140)*50),IF($C165="TG (17:0/17:1/17:0)D5",('Données brutes POS (Area)'!C116/('Données brutes POS (Area)'!C$112)*25)))</f>
        <v>27.870851013249116</v>
      </c>
      <c r="E165" s="43">
        <f>IF($C165="SM 30:1;O2",('Données brutes POS (Area)'!D165/('Données brutes POS (Area)'!D$140)*50),IF($C165="TG (17:0/17:1/17:0)D5",('Données brutes POS (Area)'!D116/('Données brutes POS (Area)'!D$112)*25)))</f>
        <v>24.581088657874528</v>
      </c>
      <c r="F165" s="43">
        <f>IF($C165="SM 30:1;O2",('Données brutes POS (Area)'!E165/('Données brutes POS (Area)'!E$140)*50),IF($C165="TG (17:0/17:1/17:0)D5",('Données brutes POS (Area)'!E116/('Données brutes POS (Area)'!E$112)*25)))</f>
        <v>22.391307211123287</v>
      </c>
      <c r="G165" s="43">
        <f>IF($C165="SM 30:1;O2",('Données brutes POS (Area)'!F165/('Données brutes POS (Area)'!F$140)*50),IF($C165="TG (17:0/17:1/17:0)D5",('Données brutes POS (Area)'!F116/('Données brutes POS (Area)'!F$112)*25)))</f>
        <v>29.847284526507927</v>
      </c>
      <c r="H165" s="43">
        <f>IF($C165="SM 30:1;O2",('Données brutes POS (Area)'!G165/('Données brutes POS (Area)'!G$140)*50),IF($C165="TG (17:0/17:1/17:0)D5",('Données brutes POS (Area)'!G116/('Données brutes POS (Area)'!G$112)*25)))</f>
        <v>37.792130305977459</v>
      </c>
      <c r="I165" s="43">
        <f>IF($C165="SM 30:1;O2",('Données brutes POS (Area)'!H165/('Données brutes POS (Area)'!H$140)*50),IF($C165="TG (17:0/17:1/17:0)D5",('Données brutes POS (Area)'!H116/('Données brutes POS (Area)'!H$112)*25)))</f>
        <v>32.19026851452989</v>
      </c>
      <c r="J165" s="43">
        <f>IF($C165="SM 30:1;O2",('Données brutes POS (Area)'!I165/('Données brutes POS (Area)'!I$140)*50),IF($C165="TG (17:0/17:1/17:0)D5",('Données brutes POS (Area)'!I116/('Données brutes POS (Area)'!I$112)*25)))</f>
        <v>18.171758867646183</v>
      </c>
      <c r="K165" s="43">
        <f>IF($C165="SM 30:1;O2",('Données brutes POS (Area)'!J165/('Données brutes POS (Area)'!J$140)*50),IF($C165="TG (17:0/17:1/17:0)D5",('Données brutes POS (Area)'!J116/('Données brutes POS (Area)'!J$112)*25)))</f>
        <v>33.626090305253165</v>
      </c>
      <c r="L165" s="43">
        <f>IF($C165="SM 30:1;O2",('Données brutes POS (Area)'!K165/('Données brutes POS (Area)'!K$140)*50),IF($C165="TG (17:0/17:1/17:0)D5",('Données brutes POS (Area)'!K116/('Données brutes POS (Area)'!K$112)*25)))</f>
        <v>19.570351469357259</v>
      </c>
      <c r="M165" s="43">
        <f>IF($C165="SM 30:1;O2",('Données brutes POS (Area)'!L165/('Données brutes POS (Area)'!L$140)*50),IF($C165="TG (17:0/17:1/17:0)D5",('Données brutes POS (Area)'!L116/('Données brutes POS (Area)'!L$112)*25)))</f>
        <v>14.718549585062055</v>
      </c>
      <c r="N165" s="43">
        <f>IF($C165="SM 30:1;O2",('Données brutes POS (Area)'!M165/('Données brutes POS (Area)'!M$140)*50),IF($C165="TG (17:0/17:1/17:0)D5",('Données brutes POS (Area)'!M116/('Données brutes POS (Area)'!M$112)*25)))</f>
        <v>12.404642682950561</v>
      </c>
      <c r="O165" s="43">
        <f>IF($C165="SM 30:1;O2",('Données brutes POS (Area)'!N165/('Données brutes POS (Area)'!N$140)*50),IF($C165="TG (17:0/17:1/17:0)D5",('Données brutes POS (Area)'!N116/('Données brutes POS (Area)'!N$112)*25)))</f>
        <v>25.107871496786338</v>
      </c>
      <c r="P165" s="43">
        <f>IF($C165="SM 30:1;O2",('Données brutes POS (Area)'!O165/('Données brutes POS (Area)'!O$140)*50),IF($C165="TG (17:0/17:1/17:0)D5",('Données brutes POS (Area)'!O116/('Données brutes POS (Area)'!O$112)*25)))</f>
        <v>45.53097841000757</v>
      </c>
      <c r="Q165" s="43">
        <f>IF($C165="SM 30:1;O2",('Données brutes POS (Area)'!P165/('Données brutes POS (Area)'!P$140)*50),IF($C165="TG (17:0/17:1/17:0)D5",('Données brutes POS (Area)'!P116/('Données brutes POS (Area)'!P$112)*25)))</f>
        <v>20.96610501768243</v>
      </c>
      <c r="R165" s="43">
        <f>IF($C165="SM 30:1;O2",('Données brutes POS (Area)'!Q165/('Données brutes POS (Area)'!Q$140)*50),IF($C165="TG (17:0/17:1/17:0)D5",('Données brutes POS (Area)'!Q116/('Données brutes POS (Area)'!Q$112)*25)))</f>
        <v>34.65564357781161</v>
      </c>
      <c r="S165" s="43">
        <f>IF($C165="SM 30:1;O2",('Données brutes POS (Area)'!R165/('Données brutes POS (Area)'!R$140)*50),IF($C165="TG (17:0/17:1/17:0)D5",('Données brutes POS (Area)'!R116/('Données brutes POS (Area)'!R$112)*25)))</f>
        <v>39.162617153322103</v>
      </c>
      <c r="T165" s="43">
        <f>IF($C165="SM 30:1;O2",('Données brutes POS (Area)'!S165/('Données brutes POS (Area)'!S$140)*50),IF($C165="TG (17:0/17:1/17:0)D5",('Données brutes POS (Area)'!S116/('Données brutes POS (Area)'!S$112)*25)))</f>
        <v>27.392046995467457</v>
      </c>
      <c r="U165" s="43">
        <f>IF($C165="SM 30:1;O2",('Données brutes POS (Area)'!T165/('Données brutes POS (Area)'!T$140)*50),IF($C165="TG (17:0/17:1/17:0)D5",('Données brutes POS (Area)'!T116/('Données brutes POS (Area)'!T$112)*25)))</f>
        <v>14.947205509493145</v>
      </c>
      <c r="V165" s="43">
        <f>IF($C165="SM 30:1;O2",('Données brutes POS (Area)'!U165/('Données brutes POS (Area)'!U$140)*50),IF($C165="TG (17:0/17:1/17:0)D5",('Données brutes POS (Area)'!U116/('Données brutes POS (Area)'!U$112)*25)))</f>
        <v>34.74367589698771</v>
      </c>
      <c r="W165" s="43">
        <f>IF($C165="SM 30:1;O2",('Données brutes POS (Area)'!V165/('Données brutes POS (Area)'!V$140)*50),IF($C165="TG (17:0/17:1/17:0)D5",('Données brutes POS (Area)'!V116/('Données brutes POS (Area)'!V$112)*25)))</f>
        <v>38.282275905030829</v>
      </c>
      <c r="X165" s="43">
        <f>IF($C165="SM 30:1;O2",('Données brutes POS (Area)'!W165/('Données brutes POS (Area)'!W$140)*50),IF($C165="TG (17:0/17:1/17:0)D5",('Données brutes POS (Area)'!W116/('Données brutes POS (Area)'!W$112)*25)))</f>
        <v>30.344442860297903</v>
      </c>
      <c r="Y165" s="43">
        <f>IF($C165="SM 30:1;O2",('Données brutes POS (Area)'!X165/('Données brutes POS (Area)'!X$140)*50),IF($C165="TG (17:0/17:1/17:0)D5",('Données brutes POS (Area)'!X116/('Données brutes POS (Area)'!X$112)*25)))</f>
        <v>26.352060921181014</v>
      </c>
      <c r="Z165" s="43">
        <f>IF($C165="SM 30:1;O2",('Données brutes POS (Area)'!Y165/('Données brutes POS (Area)'!Y$140)*50),IF($C165="TG (17:0/17:1/17:0)D5",('Données brutes POS (Area)'!Y116/('Données brutes POS (Area)'!Y$112)*25)))</f>
        <v>12.722166972185114</v>
      </c>
      <c r="AA165" s="43">
        <f>IF($C165="SM 30:1;O2",('Données brutes POS (Area)'!Z165/('Données brutes POS (Area)'!Z$140)*50),IF($C165="TG (17:0/17:1/17:0)D5",('Données brutes POS (Area)'!Z116/('Données brutes POS (Area)'!Z$112)*25)))</f>
        <v>26.134375002773062</v>
      </c>
      <c r="AB165" s="43">
        <f>IF($C165="SM 30:1;O2",('Données brutes POS (Area)'!AA165/('Données brutes POS (Area)'!AA$140)*50),IF($C165="TG (17:0/17:1/17:0)D5",('Données brutes POS (Area)'!AA116/('Données brutes POS (Area)'!AA$112)*25)))</f>
        <v>32.029456138722175</v>
      </c>
      <c r="AC165" s="43">
        <f>IF($C165="SM 30:1;O2",('Données brutes POS (Area)'!AB165/('Données brutes POS (Area)'!AB$140)*50),IF($C165="TG (17:0/17:1/17:0)D5",('Données brutes POS (Area)'!AB116/('Données brutes POS (Area)'!AB$112)*25)))</f>
        <v>30.170070298600667</v>
      </c>
      <c r="AD165" s="43">
        <f>IF($C165="SM 30:1;O2",('Données brutes POS (Area)'!AC165/('Données brutes POS (Area)'!AC$140)*50),IF($C165="TG (17:0/17:1/17:0)D5",('Données brutes POS (Area)'!AC116/('Données brutes POS (Area)'!AC$112)*25)))</f>
        <v>17.766711507413699</v>
      </c>
      <c r="AE165" s="43">
        <f>IF($C165="SM 30:1;O2",('Données brutes POS (Area)'!AD165/('Données brutes POS (Area)'!AD$140)*50),IF($C165="TG (17:0/17:1/17:0)D5",('Données brutes POS (Area)'!AD116/('Données brutes POS (Area)'!AD$112)*25)))</f>
        <v>34.090313658039811</v>
      </c>
      <c r="AF165" s="43">
        <f>IF($C165="SM 30:1;O2",('Données brutes POS (Area)'!AE165/('Données brutes POS (Area)'!AE$140)*50),IF($C165="TG (17:0/17:1/17:0)D5",('Données brutes POS (Area)'!AE116/('Données brutes POS (Area)'!AE$112)*25)))</f>
        <v>36.496933600611236</v>
      </c>
      <c r="AG165" s="43">
        <f>IF($C165="SM 30:1;O2",('Données brutes POS (Area)'!AF165/('Données brutes POS (Area)'!AF$140)*50),IF($C165="TG (17:0/17:1/17:0)D5",('Données brutes POS (Area)'!AF116/('Données brutes POS (Area)'!AF$112)*25)))</f>
        <v>23.792992804416681</v>
      </c>
      <c r="AH165" s="43">
        <f>IF($C165="SM 30:1;O2",('Données brutes POS (Area)'!AG165/('Données brutes POS (Area)'!AG$140)*50),IF($C165="TG (17:0/17:1/17:0)D5",('Données brutes POS (Area)'!AG116/('Données brutes POS (Area)'!AG$112)*25)))</f>
        <v>33.299175838276504</v>
      </c>
      <c r="AI165" s="43">
        <f>IF($C165="SM 30:1;O2",('Données brutes POS (Area)'!AH165/('Données brutes POS (Area)'!AH$140)*50),IF($C165="TG (17:0/17:1/17:0)D5",('Données brutes POS (Area)'!AH116/('Données brutes POS (Area)'!AH$112)*25)))</f>
        <v>36.465184549530491</v>
      </c>
      <c r="AJ165" s="43">
        <f>IF($C165="SM 30:1;O2",('Données brutes POS (Area)'!AI165/('Données brutes POS (Area)'!AI$140)*50),IF($C165="TG (17:0/17:1/17:0)D5",('Données brutes POS (Area)'!AI116/('Données brutes POS (Area)'!AI$112)*25)))</f>
        <v>53.537596160407297</v>
      </c>
      <c r="AK165" s="43">
        <f>IF($C165="SM 30:1;O2",('Données brutes POS (Area)'!AJ165/('Données brutes POS (Area)'!AJ$140)*50),IF($C165="TG (17:0/17:1/17:0)D5",('Données brutes POS (Area)'!AJ116/('Données brutes POS (Area)'!AJ$112)*25)))</f>
        <v>33.886960512036715</v>
      </c>
      <c r="AL165" s="43">
        <f>IF($C165="SM 30:1;O2",('Données brutes POS (Area)'!AK165/('Données brutes POS (Area)'!AK$140)*50),IF($C165="TG (17:0/17:1/17:0)D5",('Données brutes POS (Area)'!AK116/('Données brutes POS (Area)'!AK$112)*25)))</f>
        <v>13.643255630719759</v>
      </c>
      <c r="AM165" s="43">
        <f>IF($C165="SM 30:1;O2",('Données brutes POS (Area)'!AL165/('Données brutes POS (Area)'!AL$140)*50),IF($C165="TG (17:0/17:1/17:0)D5",('Données brutes POS (Area)'!AL116/('Données brutes POS (Area)'!AL$112)*25)))</f>
        <v>18.107615135013141</v>
      </c>
      <c r="AN165" s="43">
        <f>IF($C165="SM 30:1;O2",('Données brutes POS (Area)'!AM165/('Données brutes POS (Area)'!AM$140)*50),IF($C165="TG (17:0/17:1/17:0)D5",('Données brutes POS (Area)'!AM116/('Données brutes POS (Area)'!AM$112)*25)))</f>
        <v>22.124229716922034</v>
      </c>
      <c r="AO165" s="43">
        <f>IF($C165="SM 30:1;O2",('Données brutes POS (Area)'!AN165/('Données brutes POS (Area)'!AN$140)*50),IF($C165="TG (17:0/17:1/17:0)D5",('Données brutes POS (Area)'!AN116/('Données brutes POS (Area)'!AN$112)*25)))</f>
        <v>22.915223383959926</v>
      </c>
      <c r="AP165" s="43">
        <f>IF($C165="SM 30:1;O2",('Données brutes POS (Area)'!AO165/('Données brutes POS (Area)'!AO$140)*50),IF($C165="TG (17:0/17:1/17:0)D5",('Données brutes POS (Area)'!AO116/('Données brutes POS (Area)'!AO$112)*25)))</f>
        <v>31.759349982759016</v>
      </c>
      <c r="AQ165" s="43">
        <f>IF($C165="SM 30:1;O2",('Données brutes POS (Area)'!AP165/('Données brutes POS (Area)'!AP$140)*50),IF($C165="TG (17:0/17:1/17:0)D5",('Données brutes POS (Area)'!AP116/('Données brutes POS (Area)'!AP$112)*25)))</f>
        <v>58.293999469892512</v>
      </c>
      <c r="AR165" s="43">
        <f>IF($C165="SM 30:1;O2",('Données brutes POS (Area)'!AQ165/('Données brutes POS (Area)'!AQ$140)*50),IF($C165="TG (17:0/17:1/17:0)D5",('Données brutes POS (Area)'!AQ116/('Données brutes POS (Area)'!AQ$112)*25)))</f>
        <v>20.31874049107596</v>
      </c>
      <c r="AS165" s="43">
        <f>IF($C165="SM 30:1;O2",('Données brutes POS (Area)'!AR165/('Données brutes POS (Area)'!AR$140)*50),IF($C165="TG (17:0/17:1/17:0)D5",('Données brutes POS (Area)'!AR116/('Données brutes POS (Area)'!AR$112)*25)))</f>
        <v>55.884249164126764</v>
      </c>
      <c r="AT165" s="43">
        <f>IF($C165="SM 30:1;O2",('Données brutes POS (Area)'!AS165/('Données brutes POS (Area)'!AS$140)*50),IF($C165="TG (17:0/17:1/17:0)D5",('Données brutes POS (Area)'!AS116/('Données brutes POS (Area)'!AS$112)*25)))</f>
        <v>35.373920602328027</v>
      </c>
      <c r="AU165" s="43">
        <f>IF($C165="SM 30:1;O2",('Données brutes POS (Area)'!AT165/('Données brutes POS (Area)'!AT$140)*50),IF($C165="TG (17:0/17:1/17:0)D5",('Données brutes POS (Area)'!AT116/('Données brutes POS (Area)'!AT$112)*25)))</f>
        <v>33.591421644285809</v>
      </c>
      <c r="AV165" s="43">
        <f>IF($C165="SM 30:1;O2",('Données brutes POS (Area)'!AU165/('Données brutes POS (Area)'!AU$140)*50),IF($C165="TG (17:0/17:1/17:0)D5",('Données brutes POS (Area)'!AU116/('Données brutes POS (Area)'!AU$112)*25)))</f>
        <v>28.176166081039234</v>
      </c>
      <c r="AW165" s="43">
        <f>IF($C165="SM 30:1;O2",('Données brutes POS (Area)'!AV165/('Données brutes POS (Area)'!AV$140)*50),IF($C165="TG (17:0/17:1/17:0)D5",('Données brutes POS (Area)'!AV116/('Données brutes POS (Area)'!AV$112)*25)))</f>
        <v>21.256853973312744</v>
      </c>
      <c r="AX165" s="43">
        <f>IF($C165="SM 30:1;O2",('Données brutes POS (Area)'!AW165/('Données brutes POS (Area)'!AW$140)*50),IF($C165="TG (17:0/17:1/17:0)D5",('Données brutes POS (Area)'!AW116/('Données brutes POS (Area)'!AW$112)*25)))</f>
        <v>13.597331931593679</v>
      </c>
      <c r="AY165" s="43">
        <f>IF($C165="SM 30:1;O2",('Données brutes POS (Area)'!AX165/('Données brutes POS (Area)'!AX$140)*50),IF($C165="TG (17:0/17:1/17:0)D5",('Données brutes POS (Area)'!AX116/('Données brutes POS (Area)'!AX$112)*25)))</f>
        <v>20.331282142584968</v>
      </c>
      <c r="AZ165" s="43">
        <f>IF($C165="SM 30:1;O2",('Données brutes POS (Area)'!AY165/('Données brutes POS (Area)'!AY$140)*50),IF($C165="TG (17:0/17:1/17:0)D5",('Données brutes POS (Area)'!AY116/('Données brutes POS (Area)'!AY$112)*25)))</f>
        <v>30.246459101434397</v>
      </c>
      <c r="BA165" s="43">
        <f>IF($C165="SM 30:1;O2",('Données brutes POS (Area)'!AZ165/('Données brutes POS (Area)'!AZ$140)*50),IF($C165="TG (17:0/17:1/17:0)D5",('Données brutes POS (Area)'!AZ116/('Données brutes POS (Area)'!AZ$112)*25)))</f>
        <v>19.029108701604635</v>
      </c>
      <c r="BB165" s="43">
        <f>IF($C165="SM 30:1;O2",('Données brutes POS (Area)'!BA165/('Données brutes POS (Area)'!BA$140)*50),IF($C165="TG (17:0/17:1/17:0)D5",('Données brutes POS (Area)'!BA116/('Données brutes POS (Area)'!BA$112)*25)))</f>
        <v>37.394875977332923</v>
      </c>
      <c r="BC165" s="43">
        <f>IF($C165="SM 30:1;O2",('Données brutes POS (Area)'!BB165/('Données brutes POS (Area)'!BB$140)*50),IF($C165="TG (17:0/17:1/17:0)D5",('Données brutes POS (Area)'!BB116/('Données brutes POS (Area)'!BB$112)*25)))</f>
        <v>41.374841762660658</v>
      </c>
      <c r="BD165" s="43">
        <f>IF($C165="SM 30:1;O2",('Données brutes POS (Area)'!BC165/('Données brutes POS (Area)'!BC$140)*50),IF($C165="TG (17:0/17:1/17:0)D5",('Données brutes POS (Area)'!BC116/('Données brutes POS (Area)'!BC$112)*25)))</f>
        <v>22.480597959316913</v>
      </c>
      <c r="BE165" s="43">
        <f>IF($C165="SM 30:1;O2",('Données brutes POS (Area)'!BD165/('Données brutes POS (Area)'!BD$140)*50),IF($C165="TG (17:0/17:1/17:0)D5",('Données brutes POS (Area)'!BD116/('Données brutes POS (Area)'!BD$112)*25)))</f>
        <v>21.543424191013123</v>
      </c>
      <c r="BF165" s="43">
        <f>IF($C165="SM 30:1;O2",('Données brutes POS (Area)'!BE165/('Données brutes POS (Area)'!BE$140)*50),IF($C165="TG (17:0/17:1/17:0)D5",('Données brutes POS (Area)'!BE116/('Données brutes POS (Area)'!BE$112)*25)))</f>
        <v>23.338298537087407</v>
      </c>
      <c r="BG165" s="43">
        <f>IF($C165="SM 30:1;O2",('Données brutes POS (Area)'!BF165/('Données brutes POS (Area)'!BF$140)*50),IF($C165="TG (17:0/17:1/17:0)D5",('Données brutes POS (Area)'!BF116/('Données brutes POS (Area)'!BF$112)*25)))</f>
        <v>20.97075820693107</v>
      </c>
      <c r="BH165" s="43">
        <f>IF($C165="SM 30:1;O2",('Données brutes POS (Area)'!BG165/('Données brutes POS (Area)'!BG$140)*50),IF($C165="TG (17:0/17:1/17:0)D5",('Données brutes POS (Area)'!BG116/('Données brutes POS (Area)'!BG$112)*25)))</f>
        <v>31.862213812914376</v>
      </c>
      <c r="BI165" s="43">
        <f>IF($C165="SM 30:1;O2",('Données brutes POS (Area)'!BH165/('Données brutes POS (Area)'!BH$140)*50),IF($C165="TG (17:0/17:1/17:0)D5",('Données brutes POS (Area)'!BH116/('Données brutes POS (Area)'!BH$112)*25)))</f>
        <v>40.876799677723923</v>
      </c>
      <c r="BJ165" s="43">
        <f>IF($C165="SM 30:1;O2",('Données brutes POS (Area)'!BI165/('Données brutes POS (Area)'!BI$140)*50),IF($C165="TG (17:0/17:1/17:0)D5",('Données brutes POS (Area)'!BI116/('Données brutes POS (Area)'!BI$112)*25)))</f>
        <v>29.614365726891879</v>
      </c>
      <c r="BK165" s="43">
        <f>IF($C165="SM 30:1;O2",('Données brutes POS (Area)'!BJ165/('Données brutes POS (Area)'!BJ$140)*50),IF($C165="TG (17:0/17:1/17:0)D5",('Données brutes POS (Area)'!BJ116/('Données brutes POS (Area)'!BJ$112)*25)))</f>
        <v>37.508491922236665</v>
      </c>
      <c r="BL165" s="43">
        <f>IF($C165="SM 30:1;O2",('Données brutes POS (Area)'!BK165/('Données brutes POS (Area)'!BK$140)*50),IF($C165="TG (17:0/17:1/17:0)D5",('Données brutes POS (Area)'!BK116/('Données brutes POS (Area)'!BK$112)*25)))</f>
        <v>22.357884881471417</v>
      </c>
      <c r="BM165" s="43">
        <f>IF($C165="SM 30:1;O2",('Données brutes POS (Area)'!BL165/('Données brutes POS (Area)'!BL$140)*50),IF($C165="TG (17:0/17:1/17:0)D5",('Données brutes POS (Area)'!BL116/('Données brutes POS (Area)'!BL$112)*25)))</f>
        <v>21.61376617740823</v>
      </c>
      <c r="BN165" s="43">
        <f>IF($C165="SM 30:1;O2",('Données brutes POS (Area)'!BM165/('Données brutes POS (Area)'!BM$140)*50),IF($C165="TG (17:0/17:1/17:0)D5",('Données brutes POS (Area)'!BM116/('Données brutes POS (Area)'!BM$112)*25)))</f>
        <v>30.144048299292937</v>
      </c>
      <c r="BO165" s="43">
        <f>IF($C165="SM 30:1;O2",('Données brutes POS (Area)'!BN165/('Données brutes POS (Area)'!BN$140)*50),IF($C165="TG (17:0/17:1/17:0)D5",('Données brutes POS (Area)'!BN116/('Données brutes POS (Area)'!BN$112)*25)))</f>
        <v>58.096706803793097</v>
      </c>
      <c r="BP165" s="43">
        <f>IF($C165="SM 30:1;O2",('Données brutes POS (Area)'!BO165/('Données brutes POS (Area)'!BO$140)*50),IF($C165="TG (17:0/17:1/17:0)D5",('Données brutes POS (Area)'!BO116/('Données brutes POS (Area)'!BO$112)*25)))</f>
        <v>23.171551973358689</v>
      </c>
      <c r="BQ165" s="43">
        <f>IF($C165="SM 30:1;O2",('Données brutes POS (Area)'!BP165/('Données brutes POS (Area)'!BP$140)*50),IF($C165="TG (17:0/17:1/17:0)D5",('Données brutes POS (Area)'!BP116/('Données brutes POS (Area)'!BP$112)*25)))</f>
        <v>18.619853130713508</v>
      </c>
    </row>
    <row r="166" spans="1:69" x14ac:dyDescent="0.25">
      <c r="A166" s="11" t="s">
        <v>75</v>
      </c>
      <c r="B166" s="11" t="s">
        <v>248</v>
      </c>
      <c r="C166" s="12" t="s">
        <v>74</v>
      </c>
      <c r="D166" s="44">
        <f>IF($C166="SM 30:1;O2",('Données brutes POS (Area)'!C166/('Données brutes POS (Area)'!C$140)*50),IF($C166="TG (17:0/17:1/17:0)D5",('Données brutes POS (Area)'!C117/('Données brutes POS (Area)'!C$112)*25)))</f>
        <v>64.970322322580316</v>
      </c>
      <c r="E166" s="44">
        <f>IF($C166="SM 30:1;O2",('Données brutes POS (Area)'!D166/('Données brutes POS (Area)'!D$140)*50),IF($C166="TG (17:0/17:1/17:0)D5",('Données brutes POS (Area)'!D117/('Données brutes POS (Area)'!D$112)*25)))</f>
        <v>92.115194780057209</v>
      </c>
      <c r="F166" s="44">
        <f>IF($C166="SM 30:1;O2",('Données brutes POS (Area)'!E166/('Données brutes POS (Area)'!E$140)*50),IF($C166="TG (17:0/17:1/17:0)D5",('Données brutes POS (Area)'!E117/('Données brutes POS (Area)'!E$112)*25)))</f>
        <v>69.551387689494277</v>
      </c>
      <c r="G166" s="44">
        <f>IF($C166="SM 30:1;O2",('Données brutes POS (Area)'!F166/('Données brutes POS (Area)'!F$140)*50),IF($C166="TG (17:0/17:1/17:0)D5",('Données brutes POS (Area)'!F117/('Données brutes POS (Area)'!F$112)*25)))</f>
        <v>99.497733483843277</v>
      </c>
      <c r="H166" s="44">
        <f>IF($C166="SM 30:1;O2",('Données brutes POS (Area)'!G166/('Données brutes POS (Area)'!G$140)*50),IF($C166="TG (17:0/17:1/17:0)D5",('Données brutes POS (Area)'!G117/('Données brutes POS (Area)'!G$112)*25)))</f>
        <v>95.390115855366759</v>
      </c>
      <c r="I166" s="44">
        <f>IF($C166="SM 30:1;O2",('Données brutes POS (Area)'!H166/('Données brutes POS (Area)'!H$140)*50),IF($C166="TG (17:0/17:1/17:0)D5",('Données brutes POS (Area)'!H117/('Données brutes POS (Area)'!H$112)*25)))</f>
        <v>86.440872653091716</v>
      </c>
      <c r="J166" s="44">
        <f>IF($C166="SM 30:1;O2",('Données brutes POS (Area)'!I166/('Données brutes POS (Area)'!I$140)*50),IF($C166="TG (17:0/17:1/17:0)D5",('Données brutes POS (Area)'!I117/('Données brutes POS (Area)'!I$112)*25)))</f>
        <v>61.076267391586448</v>
      </c>
      <c r="K166" s="44">
        <f>IF($C166="SM 30:1;O2",('Données brutes POS (Area)'!J166/('Données brutes POS (Area)'!J$140)*50),IF($C166="TG (17:0/17:1/17:0)D5",('Données brutes POS (Area)'!J117/('Données brutes POS (Area)'!J$112)*25)))</f>
        <v>98.577870555491302</v>
      </c>
      <c r="L166" s="44">
        <f>IF($C166="SM 30:1;O2",('Données brutes POS (Area)'!K166/('Données brutes POS (Area)'!K$140)*50),IF($C166="TG (17:0/17:1/17:0)D5",('Données brutes POS (Area)'!K117/('Données brutes POS (Area)'!K$112)*25)))</f>
        <v>60.189674419134853</v>
      </c>
      <c r="M166" s="44">
        <f>IF($C166="SM 30:1;O2",('Données brutes POS (Area)'!L166/('Données brutes POS (Area)'!L$140)*50),IF($C166="TG (17:0/17:1/17:0)D5",('Données brutes POS (Area)'!L117/('Données brutes POS (Area)'!L$112)*25)))</f>
        <v>53.852906655068523</v>
      </c>
      <c r="N166" s="44">
        <f>IF($C166="SM 30:1;O2",('Données brutes POS (Area)'!M166/('Données brutes POS (Area)'!M$140)*50),IF($C166="TG (17:0/17:1/17:0)D5",('Données brutes POS (Area)'!M117/('Données brutes POS (Area)'!M$112)*25)))</f>
        <v>58.669211429096713</v>
      </c>
      <c r="O166" s="44">
        <f>IF($C166="SM 30:1;O2",('Données brutes POS (Area)'!N166/('Données brutes POS (Area)'!N$140)*50),IF($C166="TG (17:0/17:1/17:0)D5",('Données brutes POS (Area)'!N117/('Données brutes POS (Area)'!N$112)*25)))</f>
        <v>76.919139105561911</v>
      </c>
      <c r="P166" s="44">
        <f>IF($C166="SM 30:1;O2",('Données brutes POS (Area)'!O166/('Données brutes POS (Area)'!O$140)*50),IF($C166="TG (17:0/17:1/17:0)D5",('Données brutes POS (Area)'!O117/('Données brutes POS (Area)'!O$112)*25)))</f>
        <v>112.52426672323696</v>
      </c>
      <c r="Q166" s="44">
        <f>IF($C166="SM 30:1;O2",('Données brutes POS (Area)'!P166/('Données brutes POS (Area)'!P$140)*50),IF($C166="TG (17:0/17:1/17:0)D5",('Données brutes POS (Area)'!P117/('Données brutes POS (Area)'!P$112)*25)))</f>
        <v>65.043503480097996</v>
      </c>
      <c r="R166" s="44">
        <f>IF($C166="SM 30:1;O2",('Données brutes POS (Area)'!Q166/('Données brutes POS (Area)'!Q$140)*50),IF($C166="TG (17:0/17:1/17:0)D5",('Données brutes POS (Area)'!Q117/('Données brutes POS (Area)'!Q$112)*25)))</f>
        <v>90.954214120861465</v>
      </c>
      <c r="S166" s="44">
        <f>IF($C166="SM 30:1;O2",('Données brutes POS (Area)'!R166/('Données brutes POS (Area)'!R$140)*50),IF($C166="TG (17:0/17:1/17:0)D5",('Données brutes POS (Area)'!R117/('Données brutes POS (Area)'!R$112)*25)))</f>
        <v>79.923669075246281</v>
      </c>
      <c r="T166" s="44">
        <f>IF($C166="SM 30:1;O2",('Données brutes POS (Area)'!S166/('Données brutes POS (Area)'!S$140)*50),IF($C166="TG (17:0/17:1/17:0)D5",('Données brutes POS (Area)'!S117/('Données brutes POS (Area)'!S$112)*25)))</f>
        <v>70.487946671432809</v>
      </c>
      <c r="U166" s="44">
        <f>IF($C166="SM 30:1;O2",('Données brutes POS (Area)'!T166/('Données brutes POS (Area)'!T$140)*50),IF($C166="TG (17:0/17:1/17:0)D5",('Données brutes POS (Area)'!T117/('Données brutes POS (Area)'!T$112)*25)))</f>
        <v>61.615944633520101</v>
      </c>
      <c r="V166" s="44">
        <f>IF($C166="SM 30:1;O2",('Données brutes POS (Area)'!U166/('Données brutes POS (Area)'!U$140)*50),IF($C166="TG (17:0/17:1/17:0)D5",('Données brutes POS (Area)'!U117/('Données brutes POS (Area)'!U$112)*25)))</f>
        <v>94.304779760407754</v>
      </c>
      <c r="W166" s="44">
        <f>IF($C166="SM 30:1;O2",('Données brutes POS (Area)'!V166/('Données brutes POS (Area)'!V$140)*50),IF($C166="TG (17:0/17:1/17:0)D5",('Données brutes POS (Area)'!V117/('Données brutes POS (Area)'!V$112)*25)))</f>
        <v>95.312250421730667</v>
      </c>
      <c r="X166" s="44">
        <f>IF($C166="SM 30:1;O2",('Données brutes POS (Area)'!W166/('Données brutes POS (Area)'!W$140)*50),IF($C166="TG (17:0/17:1/17:0)D5",('Données brutes POS (Area)'!W117/('Données brutes POS (Area)'!W$112)*25)))</f>
        <v>79.917449901145716</v>
      </c>
      <c r="Y166" s="44">
        <f>IF($C166="SM 30:1;O2",('Données brutes POS (Area)'!X166/('Données brutes POS (Area)'!X$140)*50),IF($C166="TG (17:0/17:1/17:0)D5",('Données brutes POS (Area)'!X117/('Données brutes POS (Area)'!X$112)*25)))</f>
        <v>70.428236528210959</v>
      </c>
      <c r="Z166" s="44">
        <f>IF($C166="SM 30:1;O2",('Données brutes POS (Area)'!Y166/('Données brutes POS (Area)'!Y$140)*50),IF($C166="TG (17:0/17:1/17:0)D5",('Données brutes POS (Area)'!Y117/('Données brutes POS (Area)'!Y$112)*25)))</f>
        <v>51.219181716590676</v>
      </c>
      <c r="AA166" s="44">
        <f>IF($C166="SM 30:1;O2",('Données brutes POS (Area)'!Z166/('Données brutes POS (Area)'!Z$140)*50),IF($C166="TG (17:0/17:1/17:0)D5",('Données brutes POS (Area)'!Z117/('Données brutes POS (Area)'!Z$112)*25)))</f>
        <v>70.098764378352669</v>
      </c>
      <c r="AB166" s="44">
        <f>IF($C166="SM 30:1;O2",('Données brutes POS (Area)'!AA166/('Données brutes POS (Area)'!AA$140)*50),IF($C166="TG (17:0/17:1/17:0)D5",('Données brutes POS (Area)'!AA117/('Données brutes POS (Area)'!AA$112)*25)))</f>
        <v>85.363984466700188</v>
      </c>
      <c r="AC166" s="44">
        <f>IF($C166="SM 30:1;O2",('Données brutes POS (Area)'!AB166/('Données brutes POS (Area)'!AB$140)*50),IF($C166="TG (17:0/17:1/17:0)D5",('Données brutes POS (Area)'!AB117/('Données brutes POS (Area)'!AB$112)*25)))</f>
        <v>92.547055078074763</v>
      </c>
      <c r="AD166" s="44">
        <f>IF($C166="SM 30:1;O2",('Données brutes POS (Area)'!AC166/('Données brutes POS (Area)'!AC$140)*50),IF($C166="TG (17:0/17:1/17:0)D5",('Données brutes POS (Area)'!AC117/('Données brutes POS (Area)'!AC$112)*25)))</f>
        <v>51.245654968568289</v>
      </c>
      <c r="AE166" s="44">
        <f>IF($C166="SM 30:1;O2",('Données brutes POS (Area)'!AD166/('Données brutes POS (Area)'!AD$140)*50),IF($C166="TG (17:0/17:1/17:0)D5",('Données brutes POS (Area)'!AD117/('Données brutes POS (Area)'!AD$112)*25)))</f>
        <v>81.523059489362254</v>
      </c>
      <c r="AF166" s="44">
        <f>IF($C166="SM 30:1;O2",('Données brutes POS (Area)'!AE166/('Données brutes POS (Area)'!AE$140)*50),IF($C166="TG (17:0/17:1/17:0)D5",('Données brutes POS (Area)'!AE117/('Données brutes POS (Area)'!AE$112)*25)))</f>
        <v>87.041226408779877</v>
      </c>
      <c r="AG166" s="44">
        <f>IF($C166="SM 30:1;O2",('Données brutes POS (Area)'!AF166/('Données brutes POS (Area)'!AF$140)*50),IF($C166="TG (17:0/17:1/17:0)D5",('Données brutes POS (Area)'!AF117/('Données brutes POS (Area)'!AF$112)*25)))</f>
        <v>74.171212884015134</v>
      </c>
      <c r="AH166" s="44">
        <f>IF($C166="SM 30:1;O2",('Données brutes POS (Area)'!AG166/('Données brutes POS (Area)'!AG$140)*50),IF($C166="TG (17:0/17:1/17:0)D5",('Données brutes POS (Area)'!AG117/('Données brutes POS (Area)'!AG$112)*25)))</f>
        <v>83.001775490820251</v>
      </c>
      <c r="AI166" s="44">
        <f>IF($C166="SM 30:1;O2",('Données brutes POS (Area)'!AH166/('Données brutes POS (Area)'!AH$140)*50),IF($C166="TG (17:0/17:1/17:0)D5",('Données brutes POS (Area)'!AH117/('Données brutes POS (Area)'!AH$112)*25)))</f>
        <v>73.728244029402802</v>
      </c>
      <c r="AJ166" s="44">
        <f>IF($C166="SM 30:1;O2",('Données brutes POS (Area)'!AI166/('Données brutes POS (Area)'!AI$140)*50),IF($C166="TG (17:0/17:1/17:0)D5",('Données brutes POS (Area)'!AI117/('Données brutes POS (Area)'!AI$112)*25)))</f>
        <v>88.635396392675119</v>
      </c>
      <c r="AK166" s="44">
        <f>IF($C166="SM 30:1;O2",('Données brutes POS (Area)'!AJ166/('Données brutes POS (Area)'!AJ$140)*50),IF($C166="TG (17:0/17:1/17:0)D5",('Données brutes POS (Area)'!AJ117/('Données brutes POS (Area)'!AJ$112)*25)))</f>
        <v>77.951200949063278</v>
      </c>
      <c r="AL166" s="44">
        <f>IF($C166="SM 30:1;O2",('Données brutes POS (Area)'!AK166/('Données brutes POS (Area)'!AK$140)*50),IF($C166="TG (17:0/17:1/17:0)D5",('Données brutes POS (Area)'!AK117/('Données brutes POS (Area)'!AK$112)*25)))</f>
        <v>45.751184925580326</v>
      </c>
      <c r="AM166" s="44">
        <f>IF($C166="SM 30:1;O2",('Données brutes POS (Area)'!AL166/('Données brutes POS (Area)'!AL$140)*50),IF($C166="TG (17:0/17:1/17:0)D5",('Données brutes POS (Area)'!AL117/('Données brutes POS (Area)'!AL$112)*25)))</f>
        <v>63.188635841688523</v>
      </c>
      <c r="AN166" s="44">
        <f>IF($C166="SM 30:1;O2",('Données brutes POS (Area)'!AM166/('Données brutes POS (Area)'!AM$140)*50),IF($C166="TG (17:0/17:1/17:0)D5",('Données brutes POS (Area)'!AM117/('Données brutes POS (Area)'!AM$112)*25)))</f>
        <v>63.310959733815487</v>
      </c>
      <c r="AO166" s="44">
        <f>IF($C166="SM 30:1;O2",('Données brutes POS (Area)'!AN166/('Données brutes POS (Area)'!AN$140)*50),IF($C166="TG (17:0/17:1/17:0)D5",('Données brutes POS (Area)'!AN117/('Données brutes POS (Area)'!AN$112)*25)))</f>
        <v>61.607347073659071</v>
      </c>
      <c r="AP166" s="44">
        <f>IF($C166="SM 30:1;O2",('Données brutes POS (Area)'!AO166/('Données brutes POS (Area)'!AO$140)*50),IF($C166="TG (17:0/17:1/17:0)D5",('Données brutes POS (Area)'!AO117/('Données brutes POS (Area)'!AO$112)*25)))</f>
        <v>121.09143006987864</v>
      </c>
      <c r="AQ166" s="44">
        <f>IF($C166="SM 30:1;O2",('Données brutes POS (Area)'!AP166/('Données brutes POS (Area)'!AP$140)*50),IF($C166="TG (17:0/17:1/17:0)D5",('Données brutes POS (Area)'!AP117/('Données brutes POS (Area)'!AP$112)*25)))</f>
        <v>141.17583839048515</v>
      </c>
      <c r="AR166" s="44">
        <f>IF($C166="SM 30:1;O2",('Données brutes POS (Area)'!AQ166/('Données brutes POS (Area)'!AQ$140)*50),IF($C166="TG (17:0/17:1/17:0)D5",('Données brutes POS (Area)'!AQ117/('Données brutes POS (Area)'!AQ$112)*25)))</f>
        <v>65.865628404274574</v>
      </c>
      <c r="AS166" s="44">
        <f>IF($C166="SM 30:1;O2",('Données brutes POS (Area)'!AR166/('Données brutes POS (Area)'!AR$140)*50),IF($C166="TG (17:0/17:1/17:0)D5",('Données brutes POS (Area)'!AR117/('Données brutes POS (Area)'!AR$112)*25)))</f>
        <v>110.78853009173409</v>
      </c>
      <c r="AT166" s="44">
        <f>IF($C166="SM 30:1;O2",('Données brutes POS (Area)'!AS166/('Données brutes POS (Area)'!AS$140)*50),IF($C166="TG (17:0/17:1/17:0)D5",('Données brutes POS (Area)'!AS117/('Données brutes POS (Area)'!AS$112)*25)))</f>
        <v>94.538463959204009</v>
      </c>
      <c r="AU166" s="44">
        <f>IF($C166="SM 30:1;O2",('Données brutes POS (Area)'!AT166/('Données brutes POS (Area)'!AT$140)*50),IF($C166="TG (17:0/17:1/17:0)D5",('Données brutes POS (Area)'!AT117/('Données brutes POS (Area)'!AT$112)*25)))</f>
        <v>94.027310704240477</v>
      </c>
      <c r="AV166" s="44">
        <f>IF($C166="SM 30:1;O2",('Données brutes POS (Area)'!AU166/('Données brutes POS (Area)'!AU$140)*50),IF($C166="TG (17:0/17:1/17:0)D5",('Données brutes POS (Area)'!AU117/('Données brutes POS (Area)'!AU$112)*25)))</f>
        <v>56.48929374099486</v>
      </c>
      <c r="AW166" s="44">
        <f>IF($C166="SM 30:1;O2",('Données brutes POS (Area)'!AV166/('Données brutes POS (Area)'!AV$140)*50),IF($C166="TG (17:0/17:1/17:0)D5",('Données brutes POS (Area)'!AV117/('Données brutes POS (Area)'!AV$112)*25)))</f>
        <v>52.757922357931207</v>
      </c>
      <c r="AX166" s="44">
        <f>IF($C166="SM 30:1;O2",('Données brutes POS (Area)'!AW166/('Données brutes POS (Area)'!AW$140)*50),IF($C166="TG (17:0/17:1/17:0)D5",('Données brutes POS (Area)'!AW117/('Données brutes POS (Area)'!AW$112)*25)))</f>
        <v>68.848277500304732</v>
      </c>
      <c r="AY166" s="44">
        <f>IF($C166="SM 30:1;O2",('Données brutes POS (Area)'!AX166/('Données brutes POS (Area)'!AX$140)*50),IF($C166="TG (17:0/17:1/17:0)D5",('Données brutes POS (Area)'!AX117/('Données brutes POS (Area)'!AX$112)*25)))</f>
        <v>62.563972359998708</v>
      </c>
      <c r="AZ166" s="44">
        <f>IF($C166="SM 30:1;O2",('Données brutes POS (Area)'!AY166/('Données brutes POS (Area)'!AY$140)*50),IF($C166="TG (17:0/17:1/17:0)D5",('Données brutes POS (Area)'!AY117/('Données brutes POS (Area)'!AY$112)*25)))</f>
        <v>85.902605905740629</v>
      </c>
      <c r="BA166" s="44">
        <f>IF($C166="SM 30:1;O2",('Données brutes POS (Area)'!AZ166/('Données brutes POS (Area)'!AZ$140)*50),IF($C166="TG (17:0/17:1/17:0)D5",('Données brutes POS (Area)'!AZ117/('Données brutes POS (Area)'!AZ$112)*25)))</f>
        <v>59.32107320615777</v>
      </c>
      <c r="BB166" s="44">
        <f>IF($C166="SM 30:1;O2",('Données brutes POS (Area)'!BA166/('Données brutes POS (Area)'!BA$140)*50),IF($C166="TG (17:0/17:1/17:0)D5",('Données brutes POS (Area)'!BA117/('Données brutes POS (Area)'!BA$112)*25)))</f>
        <v>75.280915275917351</v>
      </c>
      <c r="BC166" s="44">
        <f>IF($C166="SM 30:1;O2",('Données brutes POS (Area)'!BB166/('Données brutes POS (Area)'!BB$140)*50),IF($C166="TG (17:0/17:1/17:0)D5",('Données brutes POS (Area)'!BB117/('Données brutes POS (Area)'!BB$112)*25)))</f>
        <v>82.441370068918815</v>
      </c>
      <c r="BD166" s="44">
        <f>IF($C166="SM 30:1;O2",('Données brutes POS (Area)'!BC166/('Données brutes POS (Area)'!BC$140)*50),IF($C166="TG (17:0/17:1/17:0)D5",('Données brutes POS (Area)'!BC117/('Données brutes POS (Area)'!BC$112)*25)))</f>
        <v>71.829047617476334</v>
      </c>
      <c r="BE166" s="44">
        <f>IF($C166="SM 30:1;O2",('Données brutes POS (Area)'!BD166/('Données brutes POS (Area)'!BD$140)*50),IF($C166="TG (17:0/17:1/17:0)D5",('Données brutes POS (Area)'!BD117/('Données brutes POS (Area)'!BD$112)*25)))</f>
        <v>80.845673022134065</v>
      </c>
      <c r="BF166" s="44">
        <f>IF($C166="SM 30:1;O2",('Données brutes POS (Area)'!BE166/('Données brutes POS (Area)'!BE$140)*50),IF($C166="TG (17:0/17:1/17:0)D5",('Données brutes POS (Area)'!BE117/('Données brutes POS (Area)'!BE$112)*25)))</f>
        <v>83.982242887598318</v>
      </c>
      <c r="BG166" s="44">
        <f>IF($C166="SM 30:1;O2",('Données brutes POS (Area)'!BF166/('Données brutes POS (Area)'!BF$140)*50),IF($C166="TG (17:0/17:1/17:0)D5",('Données brutes POS (Area)'!BF117/('Données brutes POS (Area)'!BF$112)*25)))</f>
        <v>55.127549606829994</v>
      </c>
      <c r="BH166" s="44">
        <f>IF($C166="SM 30:1;O2",('Données brutes POS (Area)'!BG166/('Données brutes POS (Area)'!BG$140)*50),IF($C166="TG (17:0/17:1/17:0)D5",('Données brutes POS (Area)'!BG117/('Données brutes POS (Area)'!BG$112)*25)))</f>
        <v>110.950196733186</v>
      </c>
      <c r="BI166" s="44">
        <f>IF($C166="SM 30:1;O2",('Données brutes POS (Area)'!BH166/('Données brutes POS (Area)'!BH$140)*50),IF($C166="TG (17:0/17:1/17:0)D5",('Données brutes POS (Area)'!BH117/('Données brutes POS (Area)'!BH$112)*25)))</f>
        <v>82.647229803158922</v>
      </c>
      <c r="BJ166" s="44">
        <f>IF($C166="SM 30:1;O2",('Données brutes POS (Area)'!BI166/('Données brutes POS (Area)'!BI$140)*50),IF($C166="TG (17:0/17:1/17:0)D5",('Données brutes POS (Area)'!BI117/('Données brutes POS (Area)'!BI$112)*25)))</f>
        <v>124.3296961722038</v>
      </c>
      <c r="BK166" s="44">
        <f>IF($C166="SM 30:1;O2",('Données brutes POS (Area)'!BJ166/('Données brutes POS (Area)'!BJ$140)*50),IF($C166="TG (17:0/17:1/17:0)D5",('Données brutes POS (Area)'!BJ117/('Données brutes POS (Area)'!BJ$112)*25)))</f>
        <v>100.26005225410375</v>
      </c>
      <c r="BL166" s="44">
        <f>IF($C166="SM 30:1;O2",('Données brutes POS (Area)'!BK166/('Données brutes POS (Area)'!BK$140)*50),IF($C166="TG (17:0/17:1/17:0)D5",('Données brutes POS (Area)'!BK117/('Données brutes POS (Area)'!BK$112)*25)))</f>
        <v>81.986235889892214</v>
      </c>
      <c r="BM166" s="44">
        <f>IF($C166="SM 30:1;O2",('Données brutes POS (Area)'!BL166/('Données brutes POS (Area)'!BL$140)*50),IF($C166="TG (17:0/17:1/17:0)D5",('Données brutes POS (Area)'!BL117/('Données brutes POS (Area)'!BL$112)*25)))</f>
        <v>119.98604597257849</v>
      </c>
      <c r="BN166" s="44">
        <f>IF($C166="SM 30:1;O2",('Données brutes POS (Area)'!BM166/('Données brutes POS (Area)'!BM$140)*50),IF($C166="TG (17:0/17:1/17:0)D5",('Données brutes POS (Area)'!BM117/('Données brutes POS (Area)'!BM$112)*25)))</f>
        <v>101.40884032046422</v>
      </c>
      <c r="BO166" s="44">
        <f>IF($C166="SM 30:1;O2",('Données brutes POS (Area)'!BN166/('Données brutes POS (Area)'!BN$140)*50),IF($C166="TG (17:0/17:1/17:0)D5",('Données brutes POS (Area)'!BN117/('Données brutes POS (Area)'!BN$112)*25)))</f>
        <v>164.24263063139347</v>
      </c>
      <c r="BP166" s="44">
        <f>IF($C166="SM 30:1;O2",('Données brutes POS (Area)'!BO166/('Données brutes POS (Area)'!BO$140)*50),IF($C166="TG (17:0/17:1/17:0)D5",('Données brutes POS (Area)'!BO117/('Données brutes POS (Area)'!BO$112)*25)))</f>
        <v>63.705750733140768</v>
      </c>
      <c r="BQ166" s="44">
        <f>IF($C166="SM 30:1;O2",('Données brutes POS (Area)'!BP166/('Données brutes POS (Area)'!BP$140)*50),IF($C166="TG (17:0/17:1/17:0)D5",('Données brutes POS (Area)'!BP117/('Données brutes POS (Area)'!BP$112)*25)))</f>
        <v>58.606629914417006</v>
      </c>
    </row>
    <row r="167" spans="1:69" x14ac:dyDescent="0.25">
      <c r="A167" s="9" t="s">
        <v>75</v>
      </c>
      <c r="B167" s="9" t="s">
        <v>249</v>
      </c>
      <c r="C167" s="10" t="s">
        <v>74</v>
      </c>
      <c r="D167" s="43">
        <f>IF($C167="SM 30:1;O2",('Données brutes POS (Area)'!C167/('Données brutes POS (Area)'!C$140)*50),IF($C167="TG (17:0/17:1/17:0)D5",('Données brutes POS (Area)'!C118/('Données brutes POS (Area)'!C$112)*25)))</f>
        <v>29.946376139531104</v>
      </c>
      <c r="E167" s="43">
        <f>IF($C167="SM 30:1;O2",('Données brutes POS (Area)'!D167/('Données brutes POS (Area)'!D$140)*50),IF($C167="TG (17:0/17:1/17:0)D5",('Données brutes POS (Area)'!D118/('Données brutes POS (Area)'!D$112)*25)))</f>
        <v>39.402131186857694</v>
      </c>
      <c r="F167" s="43">
        <f>IF($C167="SM 30:1;O2",('Données brutes POS (Area)'!E167/('Données brutes POS (Area)'!E$140)*50),IF($C167="TG (17:0/17:1/17:0)D5",('Données brutes POS (Area)'!E118/('Données brutes POS (Area)'!E$112)*25)))</f>
        <v>34.800163097510179</v>
      </c>
      <c r="G167" s="43">
        <f>IF($C167="SM 30:1;O2",('Données brutes POS (Area)'!F167/('Données brutes POS (Area)'!F$140)*50),IF($C167="TG (17:0/17:1/17:0)D5",('Données brutes POS (Area)'!F118/('Données brutes POS (Area)'!F$112)*25)))</f>
        <v>40.31611557630621</v>
      </c>
      <c r="H167" s="43">
        <f>IF($C167="SM 30:1;O2",('Données brutes POS (Area)'!G167/('Données brutes POS (Area)'!G$140)*50),IF($C167="TG (17:0/17:1/17:0)D5",('Données brutes POS (Area)'!G118/('Données brutes POS (Area)'!G$112)*25)))</f>
        <v>20.639054174229361</v>
      </c>
      <c r="I167" s="43">
        <f>IF($C167="SM 30:1;O2",('Données brutes POS (Area)'!H167/('Données brutes POS (Area)'!H$140)*50),IF($C167="TG (17:0/17:1/17:0)D5",('Données brutes POS (Area)'!H118/('Données brutes POS (Area)'!H$112)*25)))</f>
        <v>35.044231234073926</v>
      </c>
      <c r="J167" s="43">
        <f>IF($C167="SM 30:1;O2",('Données brutes POS (Area)'!I167/('Données brutes POS (Area)'!I$140)*50),IF($C167="TG (17:0/17:1/17:0)D5",('Données brutes POS (Area)'!I118/('Données brutes POS (Area)'!I$112)*25)))</f>
        <v>19.393669835238462</v>
      </c>
      <c r="K167" s="43">
        <f>IF($C167="SM 30:1;O2",('Données brutes POS (Area)'!J167/('Données brutes POS (Area)'!J$140)*50),IF($C167="TG (17:0/17:1/17:0)D5",('Données brutes POS (Area)'!J118/('Données brutes POS (Area)'!J$112)*25)))</f>
        <v>40.941223269052415</v>
      </c>
      <c r="L167" s="43">
        <f>IF($C167="SM 30:1;O2",('Données brutes POS (Area)'!K167/('Données brutes POS (Area)'!K$140)*50),IF($C167="TG (17:0/17:1/17:0)D5",('Données brutes POS (Area)'!K118/('Données brutes POS (Area)'!K$112)*25)))</f>
        <v>23.515534737770647</v>
      </c>
      <c r="M167" s="43">
        <f>IF($C167="SM 30:1;O2",('Données brutes POS (Area)'!L167/('Données brutes POS (Area)'!L$140)*50),IF($C167="TG (17:0/17:1/17:0)D5",('Données brutes POS (Area)'!L118/('Données brutes POS (Area)'!L$112)*25)))</f>
        <v>28.216716764007682</v>
      </c>
      <c r="N167" s="43">
        <f>IF($C167="SM 30:1;O2",('Données brutes POS (Area)'!M167/('Données brutes POS (Area)'!M$140)*50),IF($C167="TG (17:0/17:1/17:0)D5",('Données brutes POS (Area)'!M118/('Données brutes POS (Area)'!M$112)*25)))</f>
        <v>29.895703037102827</v>
      </c>
      <c r="O167" s="43">
        <f>IF($C167="SM 30:1;O2",('Données brutes POS (Area)'!N167/('Données brutes POS (Area)'!N$140)*50),IF($C167="TG (17:0/17:1/17:0)D5",('Données brutes POS (Area)'!N118/('Données brutes POS (Area)'!N$112)*25)))</f>
        <v>30.901165173483257</v>
      </c>
      <c r="P167" s="43">
        <f>IF($C167="SM 30:1;O2",('Données brutes POS (Area)'!O167/('Données brutes POS (Area)'!O$140)*50),IF($C167="TG (17:0/17:1/17:0)D5",('Données brutes POS (Area)'!O118/('Données brutes POS (Area)'!O$112)*25)))</f>
        <v>45.260553229764014</v>
      </c>
      <c r="Q167" s="43">
        <f>IF($C167="SM 30:1;O2",('Données brutes POS (Area)'!P167/('Données brutes POS (Area)'!P$140)*50),IF($C167="TG (17:0/17:1/17:0)D5",('Données brutes POS (Area)'!P118/('Données brutes POS (Area)'!P$112)*25)))</f>
        <v>16.208456235371969</v>
      </c>
      <c r="R167" s="43">
        <f>IF($C167="SM 30:1;O2",('Données brutes POS (Area)'!Q167/('Données brutes POS (Area)'!Q$140)*50),IF($C167="TG (17:0/17:1/17:0)D5",('Données brutes POS (Area)'!Q118/('Données brutes POS (Area)'!Q$112)*25)))</f>
        <v>34.799979739119244</v>
      </c>
      <c r="S167" s="43">
        <f>IF($C167="SM 30:1;O2",('Données brutes POS (Area)'!R167/('Données brutes POS (Area)'!R$140)*50),IF($C167="TG (17:0/17:1/17:0)D5",('Données brutes POS (Area)'!R118/('Données brutes POS (Area)'!R$112)*25)))</f>
        <v>32.653330062352495</v>
      </c>
      <c r="T167" s="43">
        <f>IF($C167="SM 30:1;O2",('Données brutes POS (Area)'!S167/('Données brutes POS (Area)'!S$140)*50),IF($C167="TG (17:0/17:1/17:0)D5",('Données brutes POS (Area)'!S118/('Données brutes POS (Area)'!S$112)*25)))</f>
        <v>26.64478245769325</v>
      </c>
      <c r="U167" s="43">
        <f>IF($C167="SM 30:1;O2",('Données brutes POS (Area)'!T167/('Données brutes POS (Area)'!T$140)*50),IF($C167="TG (17:0/17:1/17:0)D5",('Données brutes POS (Area)'!T118/('Données brutes POS (Area)'!T$112)*25)))</f>
        <v>28.479549598510555</v>
      </c>
      <c r="V167" s="43">
        <f>IF($C167="SM 30:1;O2",('Données brutes POS (Area)'!U167/('Données brutes POS (Area)'!U$140)*50),IF($C167="TG (17:0/17:1/17:0)D5",('Données brutes POS (Area)'!U118/('Données brutes POS (Area)'!U$112)*25)))</f>
        <v>40.821540610939273</v>
      </c>
      <c r="W167" s="43">
        <f>IF($C167="SM 30:1;O2",('Données brutes POS (Area)'!V167/('Données brutes POS (Area)'!V$140)*50),IF($C167="TG (17:0/17:1/17:0)D5",('Données brutes POS (Area)'!V118/('Données brutes POS (Area)'!V$112)*25)))</f>
        <v>33.03817932317574</v>
      </c>
      <c r="X167" s="43">
        <f>IF($C167="SM 30:1;O2",('Données brutes POS (Area)'!W167/('Données brutes POS (Area)'!W$140)*50),IF($C167="TG (17:0/17:1/17:0)D5",('Données brutes POS (Area)'!W118/('Données brutes POS (Area)'!W$112)*25)))</f>
        <v>26.027096976430915</v>
      </c>
      <c r="Y167" s="43">
        <f>IF($C167="SM 30:1;O2",('Données brutes POS (Area)'!X167/('Données brutes POS (Area)'!X$140)*50),IF($C167="TG (17:0/17:1/17:0)D5",('Données brutes POS (Area)'!X118/('Données brutes POS (Area)'!X$112)*25)))</f>
        <v>30.557931943484924</v>
      </c>
      <c r="Z167" s="43">
        <f>IF($C167="SM 30:1;O2",('Données brutes POS (Area)'!Y167/('Données brutes POS (Area)'!Y$140)*50),IF($C167="TG (17:0/17:1/17:0)D5",('Données brutes POS (Area)'!Y118/('Données brutes POS (Area)'!Y$112)*25)))</f>
        <v>27.332264260325051</v>
      </c>
      <c r="AA167" s="43">
        <f>IF($C167="SM 30:1;O2",('Données brutes POS (Area)'!Z167/('Données brutes POS (Area)'!Z$140)*50),IF($C167="TG (17:0/17:1/17:0)D5",('Données brutes POS (Area)'!Z118/('Données brutes POS (Area)'!Z$112)*25)))</f>
        <v>29.003908544313759</v>
      </c>
      <c r="AB167" s="43">
        <f>IF($C167="SM 30:1;O2",('Données brutes POS (Area)'!AA167/('Données brutes POS (Area)'!AA$140)*50),IF($C167="TG (17:0/17:1/17:0)D5",('Données brutes POS (Area)'!AA118/('Données brutes POS (Area)'!AA$112)*25)))</f>
        <v>28.793337487318922</v>
      </c>
      <c r="AC167" s="43">
        <f>IF($C167="SM 30:1;O2",('Données brutes POS (Area)'!AB167/('Données brutes POS (Area)'!AB$140)*50),IF($C167="TG (17:0/17:1/17:0)D5",('Données brutes POS (Area)'!AB118/('Données brutes POS (Area)'!AB$112)*25)))</f>
        <v>27.572981027303754</v>
      </c>
      <c r="AD167" s="43">
        <f>IF($C167="SM 30:1;O2",('Données brutes POS (Area)'!AC167/('Données brutes POS (Area)'!AC$140)*50),IF($C167="TG (17:0/17:1/17:0)D5",('Données brutes POS (Area)'!AC118/('Données brutes POS (Area)'!AC$112)*25)))</f>
        <v>24.943945526414428</v>
      </c>
      <c r="AE167" s="43">
        <f>IF($C167="SM 30:1;O2",('Données brutes POS (Area)'!AD167/('Données brutes POS (Area)'!AD$140)*50),IF($C167="TG (17:0/17:1/17:0)D5",('Données brutes POS (Area)'!AD118/('Données brutes POS (Area)'!AD$112)*25)))</f>
        <v>30.49831722132101</v>
      </c>
      <c r="AF167" s="43">
        <f>IF($C167="SM 30:1;O2",('Données brutes POS (Area)'!AE167/('Données brutes POS (Area)'!AE$140)*50),IF($C167="TG (17:0/17:1/17:0)D5",('Données brutes POS (Area)'!AE118/('Données brutes POS (Area)'!AE$112)*25)))</f>
        <v>33.409542572862648</v>
      </c>
      <c r="AG167" s="43">
        <f>IF($C167="SM 30:1;O2",('Données brutes POS (Area)'!AF167/('Données brutes POS (Area)'!AF$140)*50),IF($C167="TG (17:0/17:1/17:0)D5",('Données brutes POS (Area)'!AF118/('Données brutes POS (Area)'!AF$112)*25)))</f>
        <v>31.537924588883222</v>
      </c>
      <c r="AH167" s="43">
        <f>IF($C167="SM 30:1;O2",('Données brutes POS (Area)'!AG167/('Données brutes POS (Area)'!AG$140)*50),IF($C167="TG (17:0/17:1/17:0)D5",('Données brutes POS (Area)'!AG118/('Données brutes POS (Area)'!AG$112)*25)))</f>
        <v>34.607535754765287</v>
      </c>
      <c r="AI167" s="43">
        <f>IF($C167="SM 30:1;O2",('Données brutes POS (Area)'!AH167/('Données brutes POS (Area)'!AH$140)*50),IF($C167="TG (17:0/17:1/17:0)D5",('Données brutes POS (Area)'!AH118/('Données brutes POS (Area)'!AH$112)*25)))</f>
        <v>29.865945761683442</v>
      </c>
      <c r="AJ167" s="43">
        <f>IF($C167="SM 30:1;O2",('Données brutes POS (Area)'!AI167/('Données brutes POS (Area)'!AI$140)*50),IF($C167="TG (17:0/17:1/17:0)D5",('Données brutes POS (Area)'!AI118/('Données brutes POS (Area)'!AI$112)*25)))</f>
        <v>46.402049457532662</v>
      </c>
      <c r="AK167" s="43">
        <f>IF($C167="SM 30:1;O2",('Données brutes POS (Area)'!AJ167/('Données brutes POS (Area)'!AJ$140)*50),IF($C167="TG (17:0/17:1/17:0)D5",('Données brutes POS (Area)'!AJ118/('Données brutes POS (Area)'!AJ$112)*25)))</f>
        <v>41.135436305418985</v>
      </c>
      <c r="AL167" s="43">
        <f>IF($C167="SM 30:1;O2",('Données brutes POS (Area)'!AK167/('Données brutes POS (Area)'!AK$140)*50),IF($C167="TG (17:0/17:1/17:0)D5",('Données brutes POS (Area)'!AK118/('Données brutes POS (Area)'!AK$112)*25)))</f>
        <v>22.82716404876474</v>
      </c>
      <c r="AM167" s="43">
        <f>IF($C167="SM 30:1;O2",('Données brutes POS (Area)'!AL167/('Données brutes POS (Area)'!AL$140)*50),IF($C167="TG (17:0/17:1/17:0)D5",('Données brutes POS (Area)'!AL118/('Données brutes POS (Area)'!AL$112)*25)))</f>
        <v>28.51598211585658</v>
      </c>
      <c r="AN167" s="43">
        <f>IF($C167="SM 30:1;O2",('Données brutes POS (Area)'!AM167/('Données brutes POS (Area)'!AM$140)*50),IF($C167="TG (17:0/17:1/17:0)D5",('Données brutes POS (Area)'!AM118/('Données brutes POS (Area)'!AM$112)*25)))</f>
        <v>25.742485655334708</v>
      </c>
      <c r="AO167" s="43">
        <f>IF($C167="SM 30:1;O2",('Données brutes POS (Area)'!AN167/('Données brutes POS (Area)'!AN$140)*50),IF($C167="TG (17:0/17:1/17:0)D5",('Données brutes POS (Area)'!AN118/('Données brutes POS (Area)'!AN$112)*25)))</f>
        <v>25.668258889863555</v>
      </c>
      <c r="AP167" s="43">
        <f>IF($C167="SM 30:1;O2",('Données brutes POS (Area)'!AO167/('Données brutes POS (Area)'!AO$140)*50),IF($C167="TG (17:0/17:1/17:0)D5",('Données brutes POS (Area)'!AO118/('Données brutes POS (Area)'!AO$112)*25)))</f>
        <v>58.207372181752326</v>
      </c>
      <c r="AQ167" s="43">
        <f>IF($C167="SM 30:1;O2",('Données brutes POS (Area)'!AP167/('Données brutes POS (Area)'!AP$140)*50),IF($C167="TG (17:0/17:1/17:0)D5",('Données brutes POS (Area)'!AP118/('Données brutes POS (Area)'!AP$112)*25)))</f>
        <v>56.673407868105365</v>
      </c>
      <c r="AR167" s="43">
        <f>IF($C167="SM 30:1;O2",('Données brutes POS (Area)'!AQ167/('Données brutes POS (Area)'!AQ$140)*50),IF($C167="TG (17:0/17:1/17:0)D5",('Données brutes POS (Area)'!AQ118/('Données brutes POS (Area)'!AQ$112)*25)))</f>
        <v>31.408520806995043</v>
      </c>
      <c r="AS167" s="43">
        <f>IF($C167="SM 30:1;O2",('Données brutes POS (Area)'!AR167/('Données brutes POS (Area)'!AR$140)*50),IF($C167="TG (17:0/17:1/17:0)D5",('Données brutes POS (Area)'!AR118/('Données brutes POS (Area)'!AR$112)*25)))</f>
        <v>40.772623274991922</v>
      </c>
      <c r="AT167" s="43">
        <f>IF($C167="SM 30:1;O2",('Données brutes POS (Area)'!AS167/('Données brutes POS (Area)'!AS$140)*50),IF($C167="TG (17:0/17:1/17:0)D5",('Données brutes POS (Area)'!AS118/('Données brutes POS (Area)'!AS$112)*25)))</f>
        <v>57.094938469339375</v>
      </c>
      <c r="AU167" s="43">
        <f>IF($C167="SM 30:1;O2",('Données brutes POS (Area)'!AT167/('Données brutes POS (Area)'!AT$140)*50),IF($C167="TG (17:0/17:1/17:0)D5",('Données brutes POS (Area)'!AT118/('Données brutes POS (Area)'!AT$112)*25)))</f>
        <v>44.329794960047003</v>
      </c>
      <c r="AV167" s="43">
        <f>IF($C167="SM 30:1;O2",('Données brutes POS (Area)'!AU167/('Données brutes POS (Area)'!AU$140)*50),IF($C167="TG (17:0/17:1/17:0)D5",('Données brutes POS (Area)'!AU118/('Données brutes POS (Area)'!AU$112)*25)))</f>
        <v>27.47632756577752</v>
      </c>
      <c r="AW167" s="43">
        <f>IF($C167="SM 30:1;O2",('Données brutes POS (Area)'!AV167/('Données brutes POS (Area)'!AV$140)*50),IF($C167="TG (17:0/17:1/17:0)D5",('Données brutes POS (Area)'!AV118/('Données brutes POS (Area)'!AV$112)*25)))</f>
        <v>22.130203673322395</v>
      </c>
      <c r="AX167" s="43">
        <f>IF($C167="SM 30:1;O2",('Données brutes POS (Area)'!AW167/('Données brutes POS (Area)'!AW$140)*50),IF($C167="TG (17:0/17:1/17:0)D5",('Données brutes POS (Area)'!AW118/('Données brutes POS (Area)'!AW$112)*25)))</f>
        <v>27.670362180741499</v>
      </c>
      <c r="AY167" s="43">
        <f>IF($C167="SM 30:1;O2",('Données brutes POS (Area)'!AX167/('Données brutes POS (Area)'!AX$140)*50),IF($C167="TG (17:0/17:1/17:0)D5",('Données brutes POS (Area)'!AX118/('Données brutes POS (Area)'!AX$112)*25)))</f>
        <v>25.376698518238587</v>
      </c>
      <c r="AZ167" s="43">
        <f>IF($C167="SM 30:1;O2",('Données brutes POS (Area)'!AY167/('Données brutes POS (Area)'!AY$140)*50),IF($C167="TG (17:0/17:1/17:0)D5",('Données brutes POS (Area)'!AY118/('Données brutes POS (Area)'!AY$112)*25)))</f>
        <v>56.852491000417636</v>
      </c>
      <c r="BA167" s="43">
        <f>IF($C167="SM 30:1;O2",('Données brutes POS (Area)'!AZ167/('Données brutes POS (Area)'!AZ$140)*50),IF($C167="TG (17:0/17:1/17:0)D5",('Données brutes POS (Area)'!AZ118/('Données brutes POS (Area)'!AZ$112)*25)))</f>
        <v>24.203233768276011</v>
      </c>
      <c r="BB167" s="43">
        <f>IF($C167="SM 30:1;O2",('Données brutes POS (Area)'!BA167/('Données brutes POS (Area)'!BA$140)*50),IF($C167="TG (17:0/17:1/17:0)D5",('Données brutes POS (Area)'!BA118/('Données brutes POS (Area)'!BA$112)*25)))</f>
        <v>35.702657048561136</v>
      </c>
      <c r="BC167" s="43">
        <f>IF($C167="SM 30:1;O2",('Données brutes POS (Area)'!BB167/('Données brutes POS (Area)'!BB$140)*50),IF($C167="TG (17:0/17:1/17:0)D5",('Données brutes POS (Area)'!BB118/('Données brutes POS (Area)'!BB$112)*25)))</f>
        <v>33.141304499946642</v>
      </c>
      <c r="BD167" s="43">
        <f>IF($C167="SM 30:1;O2",('Données brutes POS (Area)'!BC167/('Données brutes POS (Area)'!BC$140)*50),IF($C167="TG (17:0/17:1/17:0)D5",('Données brutes POS (Area)'!BC118/('Données brutes POS (Area)'!BC$112)*25)))</f>
        <v>26.13608485382828</v>
      </c>
      <c r="BE167" s="43">
        <f>IF($C167="SM 30:1;O2",('Données brutes POS (Area)'!BD167/('Données brutes POS (Area)'!BD$140)*50),IF($C167="TG (17:0/17:1/17:0)D5",('Données brutes POS (Area)'!BD118/('Données brutes POS (Area)'!BD$112)*25)))</f>
        <v>40.8866660044553</v>
      </c>
      <c r="BF167" s="43">
        <f>IF($C167="SM 30:1;O2",('Données brutes POS (Area)'!BE167/('Données brutes POS (Area)'!BE$140)*50),IF($C167="TG (17:0/17:1/17:0)D5",('Données brutes POS (Area)'!BE118/('Données brutes POS (Area)'!BE$112)*25)))</f>
        <v>32.086471044990077</v>
      </c>
      <c r="BG167" s="43">
        <f>IF($C167="SM 30:1;O2",('Données brutes POS (Area)'!BF167/('Données brutes POS (Area)'!BF$140)*50),IF($C167="TG (17:0/17:1/17:0)D5",('Données brutes POS (Area)'!BF118/('Données brutes POS (Area)'!BF$112)*25)))</f>
        <v>21.876171221655845</v>
      </c>
      <c r="BH167" s="43">
        <f>IF($C167="SM 30:1;O2",('Données brutes POS (Area)'!BG167/('Données brutes POS (Area)'!BG$140)*50),IF($C167="TG (17:0/17:1/17:0)D5",('Données brutes POS (Area)'!BG118/('Données brutes POS (Area)'!BG$112)*25)))</f>
        <v>47.398644412442756</v>
      </c>
      <c r="BI167" s="43">
        <f>IF($C167="SM 30:1;O2",('Données brutes POS (Area)'!BH167/('Données brutes POS (Area)'!BH$140)*50),IF($C167="TG (17:0/17:1/17:0)D5",('Données brutes POS (Area)'!BH118/('Données brutes POS (Area)'!BH$112)*25)))</f>
        <v>49.034251003082076</v>
      </c>
      <c r="BJ167" s="43">
        <f>IF($C167="SM 30:1;O2",('Données brutes POS (Area)'!BI167/('Données brutes POS (Area)'!BI$140)*50),IF($C167="TG (17:0/17:1/17:0)D5",('Données brutes POS (Area)'!BI118/('Données brutes POS (Area)'!BI$112)*25)))</f>
        <v>37.452004205440495</v>
      </c>
      <c r="BK167" s="43">
        <f>IF($C167="SM 30:1;O2",('Données brutes POS (Area)'!BJ167/('Données brutes POS (Area)'!BJ$140)*50),IF($C167="TG (17:0/17:1/17:0)D5",('Données brutes POS (Area)'!BJ118/('Données brutes POS (Area)'!BJ$112)*25)))</f>
        <v>48.225486433665338</v>
      </c>
      <c r="BL167" s="43">
        <f>IF($C167="SM 30:1;O2",('Données brutes POS (Area)'!BK167/('Données brutes POS (Area)'!BK$140)*50),IF($C167="TG (17:0/17:1/17:0)D5",('Données brutes POS (Area)'!BK118/('Données brutes POS (Area)'!BK$112)*25)))</f>
        <v>33.99275306955289</v>
      </c>
      <c r="BM167" s="43">
        <f>IF($C167="SM 30:1;O2",('Données brutes POS (Area)'!BL167/('Données brutes POS (Area)'!BL$140)*50),IF($C167="TG (17:0/17:1/17:0)D5",('Données brutes POS (Area)'!BL118/('Données brutes POS (Area)'!BL$112)*25)))</f>
        <v>34.262050061532321</v>
      </c>
      <c r="BN167" s="43">
        <f>IF($C167="SM 30:1;O2",('Données brutes POS (Area)'!BM167/('Données brutes POS (Area)'!BM$140)*50),IF($C167="TG (17:0/17:1/17:0)D5",('Données brutes POS (Area)'!BM118/('Données brutes POS (Area)'!BM$112)*25)))</f>
        <v>36.070963757540376</v>
      </c>
      <c r="BO167" s="43">
        <f>IF($C167="SM 30:1;O2",('Données brutes POS (Area)'!BN167/('Données brutes POS (Area)'!BN$140)*50),IF($C167="TG (17:0/17:1/17:0)D5",('Données brutes POS (Area)'!BN118/('Données brutes POS (Area)'!BN$112)*25)))</f>
        <v>58.715337104526341</v>
      </c>
      <c r="BP167" s="43">
        <f>IF($C167="SM 30:1;O2",('Données brutes POS (Area)'!BO167/('Données brutes POS (Area)'!BO$140)*50),IF($C167="TG (17:0/17:1/17:0)D5",('Données brutes POS (Area)'!BO118/('Données brutes POS (Area)'!BO$112)*25)))</f>
        <v>26.398800536412459</v>
      </c>
      <c r="BQ167" s="43">
        <f>IF($C167="SM 30:1;O2",('Données brutes POS (Area)'!BP167/('Données brutes POS (Area)'!BP$140)*50),IF($C167="TG (17:0/17:1/17:0)D5",('Données brutes POS (Area)'!BP118/('Données brutes POS (Area)'!BP$112)*25)))</f>
        <v>29.086008286876375</v>
      </c>
    </row>
    <row r="168" spans="1:69" x14ac:dyDescent="0.25">
      <c r="A168" s="11" t="s">
        <v>75</v>
      </c>
      <c r="B168" s="11" t="s">
        <v>250</v>
      </c>
      <c r="C168" s="12" t="s">
        <v>74</v>
      </c>
      <c r="D168" s="44">
        <f>IF($C168="SM 30:1;O2",('Données brutes POS (Area)'!C168/('Données brutes POS (Area)'!C$140)*50),IF($C168="TG (17:0/17:1/17:0)D5",('Données brutes POS (Area)'!C119/('Données brutes POS (Area)'!C$112)*25)))</f>
        <v>1.4510778560991304</v>
      </c>
      <c r="E168" s="44">
        <f>IF($C168="SM 30:1;O2",('Données brutes POS (Area)'!D168/('Données brutes POS (Area)'!D$140)*50),IF($C168="TG (17:0/17:1/17:0)D5",('Données brutes POS (Area)'!D119/('Données brutes POS (Area)'!D$112)*25)))</f>
        <v>2.4623225183032176</v>
      </c>
      <c r="F168" s="44">
        <f>IF($C168="SM 30:1;O2",('Données brutes POS (Area)'!E168/('Données brutes POS (Area)'!E$140)*50),IF($C168="TG (17:0/17:1/17:0)D5",('Données brutes POS (Area)'!E119/('Données brutes POS (Area)'!E$112)*25)))</f>
        <v>2.6029684109694413</v>
      </c>
      <c r="G168" s="44">
        <f>IF($C168="SM 30:1;O2",('Données brutes POS (Area)'!F168/('Données brutes POS (Area)'!F$140)*50),IF($C168="TG (17:0/17:1/17:0)D5",('Données brutes POS (Area)'!F119/('Données brutes POS (Area)'!F$112)*25)))</f>
        <v>3.2285298883231652</v>
      </c>
      <c r="H168" s="44">
        <f>IF($C168="SM 30:1;O2",('Données brutes POS (Area)'!G168/('Données brutes POS (Area)'!G$140)*50),IF($C168="TG (17:0/17:1/17:0)D5",('Données brutes POS (Area)'!G119/('Données brutes POS (Area)'!G$112)*25)))</f>
        <v>1.5203590452966402</v>
      </c>
      <c r="I168" s="44">
        <f>IF($C168="SM 30:1;O2",('Données brutes POS (Area)'!H168/('Données brutes POS (Area)'!H$140)*50),IF($C168="TG (17:0/17:1/17:0)D5",('Données brutes POS (Area)'!H119/('Données brutes POS (Area)'!H$112)*25)))</f>
        <v>3.409602568967403</v>
      </c>
      <c r="J168" s="44">
        <f>IF($C168="SM 30:1;O2",('Données brutes POS (Area)'!I168/('Données brutes POS (Area)'!I$140)*50),IF($C168="TG (17:0/17:1/17:0)D5",('Données brutes POS (Area)'!I119/('Données brutes POS (Area)'!I$112)*25)))</f>
        <v>1.4788791246640498</v>
      </c>
      <c r="K168" s="44">
        <f>IF($C168="SM 30:1;O2",('Données brutes POS (Area)'!J168/('Données brutes POS (Area)'!J$140)*50),IF($C168="TG (17:0/17:1/17:0)D5",('Données brutes POS (Area)'!J119/('Données brutes POS (Area)'!J$112)*25)))</f>
        <v>4.6004354307410678</v>
      </c>
      <c r="L168" s="44">
        <f>IF($C168="SM 30:1;O2",('Données brutes POS (Area)'!K168/('Données brutes POS (Area)'!K$140)*50),IF($C168="TG (17:0/17:1/17:0)D5",('Données brutes POS (Area)'!K119/('Données brutes POS (Area)'!K$112)*25)))</f>
        <v>2.4941527561439392</v>
      </c>
      <c r="M168" s="44">
        <f>IF($C168="SM 30:1;O2",('Données brutes POS (Area)'!L168/('Données brutes POS (Area)'!L$140)*50),IF($C168="TG (17:0/17:1/17:0)D5",('Données brutes POS (Area)'!L119/('Données brutes POS (Area)'!L$112)*25)))</f>
        <v>2.1968213512346448</v>
      </c>
      <c r="N168" s="44">
        <f>IF($C168="SM 30:1;O2",('Données brutes POS (Area)'!M168/('Données brutes POS (Area)'!M$140)*50),IF($C168="TG (17:0/17:1/17:0)D5",('Données brutes POS (Area)'!M119/('Données brutes POS (Area)'!M$112)*25)))</f>
        <v>2.6173208840220137</v>
      </c>
      <c r="O168" s="44">
        <f>IF($C168="SM 30:1;O2",('Données brutes POS (Area)'!N168/('Données brutes POS (Area)'!N$140)*50),IF($C168="TG (17:0/17:1/17:0)D5",('Données brutes POS (Area)'!N119/('Données brutes POS (Area)'!N$112)*25)))</f>
        <v>2.6318989815544458</v>
      </c>
      <c r="P168" s="44">
        <f>IF($C168="SM 30:1;O2",('Données brutes POS (Area)'!O168/('Données brutes POS (Area)'!O$140)*50),IF($C168="TG (17:0/17:1/17:0)D5",('Données brutes POS (Area)'!O119/('Données brutes POS (Area)'!O$112)*25)))</f>
        <v>4.4988820102103126</v>
      </c>
      <c r="Q168" s="44">
        <f>IF($C168="SM 30:1;O2",('Données brutes POS (Area)'!P168/('Données brutes POS (Area)'!P$140)*50),IF($C168="TG (17:0/17:1/17:0)D5",('Données brutes POS (Area)'!P119/('Données brutes POS (Area)'!P$112)*25)))</f>
        <v>1.1396921650028566</v>
      </c>
      <c r="R168" s="44">
        <f>IF($C168="SM 30:1;O2",('Données brutes POS (Area)'!Q168/('Données brutes POS (Area)'!Q$140)*50),IF($C168="TG (17:0/17:1/17:0)D5",('Données brutes POS (Area)'!Q119/('Données brutes POS (Area)'!Q$112)*25)))</f>
        <v>3.7567270886366106</v>
      </c>
      <c r="S168" s="44">
        <f>IF($C168="SM 30:1;O2",('Données brutes POS (Area)'!R168/('Données brutes POS (Area)'!R$140)*50),IF($C168="TG (17:0/17:1/17:0)D5",('Données brutes POS (Area)'!R119/('Données brutes POS (Area)'!R$112)*25)))</f>
        <v>2.8000717034768496</v>
      </c>
      <c r="T168" s="44">
        <f>IF($C168="SM 30:1;O2",('Données brutes POS (Area)'!S168/('Données brutes POS (Area)'!S$140)*50),IF($C168="TG (17:0/17:1/17:0)D5",('Données brutes POS (Area)'!S119/('Données brutes POS (Area)'!S$112)*25)))</f>
        <v>2.2672814091456175</v>
      </c>
      <c r="U168" s="44">
        <f>IF($C168="SM 30:1;O2",('Données brutes POS (Area)'!T168/('Données brutes POS (Area)'!T$140)*50),IF($C168="TG (17:0/17:1/17:0)D5",('Données brutes POS (Area)'!T119/('Données brutes POS (Area)'!T$112)*25)))</f>
        <v>2.0965411789927013</v>
      </c>
      <c r="V168" s="44">
        <f>IF($C168="SM 30:1;O2",('Données brutes POS (Area)'!U168/('Données brutes POS (Area)'!U$140)*50),IF($C168="TG (17:0/17:1/17:0)D5",('Données brutes POS (Area)'!U119/('Données brutes POS (Area)'!U$112)*25)))</f>
        <v>2.720461601273334</v>
      </c>
      <c r="W168" s="44">
        <f>IF($C168="SM 30:1;O2",('Données brutes POS (Area)'!V168/('Données brutes POS (Area)'!V$140)*50),IF($C168="TG (17:0/17:1/17:0)D5",('Données brutes POS (Area)'!V119/('Données brutes POS (Area)'!V$112)*25)))</f>
        <v>2.2297839450783994</v>
      </c>
      <c r="X168" s="44">
        <f>IF($C168="SM 30:1;O2",('Données brutes POS (Area)'!W168/('Données brutes POS (Area)'!W$140)*50),IF($C168="TG (17:0/17:1/17:0)D5",('Données brutes POS (Area)'!W119/('Données brutes POS (Area)'!W$112)*25)))</f>
        <v>2.4892424993336557</v>
      </c>
      <c r="Y168" s="44">
        <f>IF($C168="SM 30:1;O2",('Données brutes POS (Area)'!X168/('Données brutes POS (Area)'!X$140)*50),IF($C168="TG (17:0/17:1/17:0)D5",('Données brutes POS (Area)'!X119/('Données brutes POS (Area)'!X$112)*25)))</f>
        <v>2.8271378565317735</v>
      </c>
      <c r="Z168" s="44">
        <f>IF($C168="SM 30:1;O2",('Données brutes POS (Area)'!Y168/('Données brutes POS (Area)'!Y$140)*50),IF($C168="TG (17:0/17:1/17:0)D5",('Données brutes POS (Area)'!Y119/('Données brutes POS (Area)'!Y$112)*25)))</f>
        <v>2.7327517263384959</v>
      </c>
      <c r="AA168" s="44">
        <f>IF($C168="SM 30:1;O2",('Données brutes POS (Area)'!Z168/('Données brutes POS (Area)'!Z$140)*50),IF($C168="TG (17:0/17:1/17:0)D5",('Données brutes POS (Area)'!Z119/('Données brutes POS (Area)'!Z$112)*25)))</f>
        <v>1.8387480143700814</v>
      </c>
      <c r="AB168" s="44">
        <f>IF($C168="SM 30:1;O2",('Données brutes POS (Area)'!AA168/('Données brutes POS (Area)'!AA$140)*50),IF($C168="TG (17:0/17:1/17:0)D5",('Données brutes POS (Area)'!AA119/('Données brutes POS (Area)'!AA$112)*25)))</f>
        <v>1.9352671677082451</v>
      </c>
      <c r="AC168" s="44">
        <f>IF($C168="SM 30:1;O2",('Données brutes POS (Area)'!AB168/('Données brutes POS (Area)'!AB$140)*50),IF($C168="TG (17:0/17:1/17:0)D5",('Données brutes POS (Area)'!AB119/('Données brutes POS (Area)'!AB$112)*25)))</f>
        <v>2.6962045633920204</v>
      </c>
      <c r="AD168" s="44">
        <f>IF($C168="SM 30:1;O2",('Données brutes POS (Area)'!AC168/('Données brutes POS (Area)'!AC$140)*50),IF($C168="TG (17:0/17:1/17:0)D5",('Données brutes POS (Area)'!AC119/('Données brutes POS (Area)'!AC$112)*25)))</f>
        <v>1.8379867378205743</v>
      </c>
      <c r="AE168" s="44">
        <f>IF($C168="SM 30:1;O2",('Données brutes POS (Area)'!AD168/('Données brutes POS (Area)'!AD$140)*50),IF($C168="TG (17:0/17:1/17:0)D5",('Données brutes POS (Area)'!AD119/('Données brutes POS (Area)'!AD$112)*25)))</f>
        <v>3.8593022687215774</v>
      </c>
      <c r="AF168" s="44">
        <f>IF($C168="SM 30:1;O2",('Données brutes POS (Area)'!AE168/('Données brutes POS (Area)'!AE$140)*50),IF($C168="TG (17:0/17:1/17:0)D5",('Données brutes POS (Area)'!AE119/('Données brutes POS (Area)'!AE$112)*25)))</f>
        <v>2.5737825512045687</v>
      </c>
      <c r="AG168" s="44">
        <f>IF($C168="SM 30:1;O2",('Données brutes POS (Area)'!AF168/('Données brutes POS (Area)'!AF$140)*50),IF($C168="TG (17:0/17:1/17:0)D5",('Données brutes POS (Area)'!AF119/('Données brutes POS (Area)'!AF$112)*25)))</f>
        <v>2.6292174789612872</v>
      </c>
      <c r="AH168" s="44">
        <f>IF($C168="SM 30:1;O2",('Données brutes POS (Area)'!AG168/('Données brutes POS (Area)'!AG$140)*50),IF($C168="TG (17:0/17:1/17:0)D5",('Données brutes POS (Area)'!AG119/('Données brutes POS (Area)'!AG$112)*25)))</f>
        <v>2.413602679918037</v>
      </c>
      <c r="AI168" s="44">
        <f>IF($C168="SM 30:1;O2",('Données brutes POS (Area)'!AH168/('Données brutes POS (Area)'!AH$140)*50),IF($C168="TG (17:0/17:1/17:0)D5",('Données brutes POS (Area)'!AH119/('Données brutes POS (Area)'!AH$112)*25)))</f>
        <v>2.6555655167461882</v>
      </c>
      <c r="AJ168" s="44">
        <f>IF($C168="SM 30:1;O2",('Données brutes POS (Area)'!AI168/('Données brutes POS (Area)'!AI$140)*50),IF($C168="TG (17:0/17:1/17:0)D5",('Données brutes POS (Area)'!AI119/('Données brutes POS (Area)'!AI$112)*25)))</f>
        <v>4.0278547680036771</v>
      </c>
      <c r="AK168" s="44">
        <f>IF($C168="SM 30:1;O2",('Données brutes POS (Area)'!AJ168/('Données brutes POS (Area)'!AJ$140)*50),IF($C168="TG (17:0/17:1/17:0)D5",('Données brutes POS (Area)'!AJ119/('Données brutes POS (Area)'!AJ$112)*25)))</f>
        <v>4.6585013591639486</v>
      </c>
      <c r="AL168" s="44">
        <f>IF($C168="SM 30:1;O2",('Données brutes POS (Area)'!AK168/('Données brutes POS (Area)'!AK$140)*50),IF($C168="TG (17:0/17:1/17:0)D5",('Données brutes POS (Area)'!AK119/('Données brutes POS (Area)'!AK$112)*25)))</f>
        <v>2.1996706094525482</v>
      </c>
      <c r="AM168" s="44">
        <f>IF($C168="SM 30:1;O2",('Données brutes POS (Area)'!AL168/('Données brutes POS (Area)'!AL$140)*50),IF($C168="TG (17:0/17:1/17:0)D5",('Données brutes POS (Area)'!AL119/('Données brutes POS (Area)'!AL$112)*25)))</f>
        <v>2.0495488761061993</v>
      </c>
      <c r="AN168" s="44">
        <f>IF($C168="SM 30:1;O2",('Données brutes POS (Area)'!AM168/('Données brutes POS (Area)'!AM$140)*50),IF($C168="TG (17:0/17:1/17:0)D5",('Données brutes POS (Area)'!AM119/('Données brutes POS (Area)'!AM$112)*25)))</f>
        <v>2.0049119370124653</v>
      </c>
      <c r="AO168" s="44">
        <f>IF($C168="SM 30:1;O2",('Données brutes POS (Area)'!AN168/('Données brutes POS (Area)'!AN$140)*50),IF($C168="TG (17:0/17:1/17:0)D5",('Données brutes POS (Area)'!AN119/('Données brutes POS (Area)'!AN$112)*25)))</f>
        <v>2.045952537437183</v>
      </c>
      <c r="AP168" s="44">
        <f>IF($C168="SM 30:1;O2",('Données brutes POS (Area)'!AO168/('Données brutes POS (Area)'!AO$140)*50),IF($C168="TG (17:0/17:1/17:0)D5",('Données brutes POS (Area)'!AO119/('Données brutes POS (Area)'!AO$112)*25)))</f>
        <v>4.5330148748752377</v>
      </c>
      <c r="AQ168" s="44">
        <f>IF($C168="SM 30:1;O2",('Données brutes POS (Area)'!AP168/('Données brutes POS (Area)'!AP$140)*50),IF($C168="TG (17:0/17:1/17:0)D5",('Données brutes POS (Area)'!AP119/('Données brutes POS (Area)'!AP$112)*25)))</f>
        <v>4.4420894846802321</v>
      </c>
      <c r="AR168" s="44">
        <f>IF($C168="SM 30:1;O2",('Données brutes POS (Area)'!AQ168/('Données brutes POS (Area)'!AQ$140)*50),IF($C168="TG (17:0/17:1/17:0)D5",('Données brutes POS (Area)'!AQ119/('Données brutes POS (Area)'!AQ$112)*25)))</f>
        <v>3.6423526229058236</v>
      </c>
      <c r="AS168" s="44">
        <f>IF($C168="SM 30:1;O2",('Données brutes POS (Area)'!AR168/('Données brutes POS (Area)'!AR$140)*50),IF($C168="TG (17:0/17:1/17:0)D5",('Données brutes POS (Area)'!AR119/('Données brutes POS (Area)'!AR$112)*25)))</f>
        <v>3.6448053533177691</v>
      </c>
      <c r="AT168" s="44">
        <f>IF($C168="SM 30:1;O2",('Données brutes POS (Area)'!AS168/('Données brutes POS (Area)'!AS$140)*50),IF($C168="TG (17:0/17:1/17:0)D5",('Données brutes POS (Area)'!AS119/('Données brutes POS (Area)'!AS$112)*25)))</f>
        <v>6.3033550529453644</v>
      </c>
      <c r="AU168" s="44">
        <f>IF($C168="SM 30:1;O2",('Données brutes POS (Area)'!AT168/('Données brutes POS (Area)'!AT$140)*50),IF($C168="TG (17:0/17:1/17:0)D5",('Données brutes POS (Area)'!AT119/('Données brutes POS (Area)'!AT$112)*25)))</f>
        <v>3.7008098164537317</v>
      </c>
      <c r="AV168" s="44">
        <f>IF($C168="SM 30:1;O2",('Données brutes POS (Area)'!AU168/('Données brutes POS (Area)'!AU$140)*50),IF($C168="TG (17:0/17:1/17:0)D5",('Données brutes POS (Area)'!AU119/('Données brutes POS (Area)'!AU$112)*25)))</f>
        <v>2.502912918523144</v>
      </c>
      <c r="AW168" s="44">
        <f>IF($C168="SM 30:1;O2",('Données brutes POS (Area)'!AV168/('Données brutes POS (Area)'!AV$140)*50),IF($C168="TG (17:0/17:1/17:0)D5",('Données brutes POS (Area)'!AV119/('Données brutes POS (Area)'!AV$112)*25)))</f>
        <v>1.5930606547768962</v>
      </c>
      <c r="AX168" s="44">
        <f>IF($C168="SM 30:1;O2",('Données brutes POS (Area)'!AW168/('Données brutes POS (Area)'!AW$140)*50),IF($C168="TG (17:0/17:1/17:0)D5",('Données brutes POS (Area)'!AW119/('Données brutes POS (Area)'!AW$112)*25)))</f>
        <v>2.4236051672400993</v>
      </c>
      <c r="AY168" s="44">
        <f>IF($C168="SM 30:1;O2",('Données brutes POS (Area)'!AX168/('Données brutes POS (Area)'!AX$140)*50),IF($C168="TG (17:0/17:1/17:0)D5",('Données brutes POS (Area)'!AX119/('Données brutes POS (Area)'!AX$112)*25)))</f>
        <v>1.9279485151864562</v>
      </c>
      <c r="AZ168" s="44">
        <f>IF($C168="SM 30:1;O2",('Données brutes POS (Area)'!AY168/('Données brutes POS (Area)'!AY$140)*50),IF($C168="TG (17:0/17:1/17:0)D5",('Données brutes POS (Area)'!AY119/('Données brutes POS (Area)'!AY$112)*25)))</f>
        <v>5.5381350410401611</v>
      </c>
      <c r="BA168" s="44">
        <f>IF($C168="SM 30:1;O2",('Données brutes POS (Area)'!AZ168/('Données brutes POS (Area)'!AZ$140)*50),IF($C168="TG (17:0/17:1/17:0)D5",('Données brutes POS (Area)'!AZ119/('Données brutes POS (Area)'!AZ$112)*25)))</f>
        <v>1.652937421137082</v>
      </c>
      <c r="BB168" s="44">
        <f>IF($C168="SM 30:1;O2",('Données brutes POS (Area)'!BA168/('Données brutes POS (Area)'!BA$140)*50),IF($C168="TG (17:0/17:1/17:0)D5",('Données brutes POS (Area)'!BA119/('Données brutes POS (Area)'!BA$112)*25)))</f>
        <v>2.7503551369989241</v>
      </c>
      <c r="BC168" s="44">
        <f>IF($C168="SM 30:1;O2",('Données brutes POS (Area)'!BB168/('Données brutes POS (Area)'!BB$140)*50),IF($C168="TG (17:0/17:1/17:0)D5",('Données brutes POS (Area)'!BB119/('Données brutes POS (Area)'!BB$112)*25)))</f>
        <v>2.7327022097240508</v>
      </c>
      <c r="BD168" s="44">
        <f>IF($C168="SM 30:1;O2",('Données brutes POS (Area)'!BC168/('Données brutes POS (Area)'!BC$140)*50),IF($C168="TG (17:0/17:1/17:0)D5",('Données brutes POS (Area)'!BC119/('Données brutes POS (Area)'!BC$112)*25)))</f>
        <v>1.934827859791207</v>
      </c>
      <c r="BE168" s="44">
        <f>IF($C168="SM 30:1;O2",('Données brutes POS (Area)'!BD168/('Données brutes POS (Area)'!BD$140)*50),IF($C168="TG (17:0/17:1/17:0)D5",('Données brutes POS (Area)'!BD119/('Données brutes POS (Area)'!BD$112)*25)))</f>
        <v>2.9811792067288136</v>
      </c>
      <c r="BF168" s="44">
        <f>IF($C168="SM 30:1;O2",('Données brutes POS (Area)'!BE168/('Données brutes POS (Area)'!BE$140)*50),IF($C168="TG (17:0/17:1/17:0)D5",('Données brutes POS (Area)'!BE119/('Données brutes POS (Area)'!BE$112)*25)))</f>
        <v>2.1945572667793867</v>
      </c>
      <c r="BG168" s="44">
        <f>IF($C168="SM 30:1;O2",('Données brutes POS (Area)'!BF168/('Données brutes POS (Area)'!BF$140)*50),IF($C168="TG (17:0/17:1/17:0)D5",('Données brutes POS (Area)'!BF119/('Données brutes POS (Area)'!BF$112)*25)))</f>
        <v>1.3900105919246912</v>
      </c>
      <c r="BH168" s="44">
        <f>IF($C168="SM 30:1;O2",('Données brutes POS (Area)'!BG168/('Données brutes POS (Area)'!BG$140)*50),IF($C168="TG (17:0/17:1/17:0)D5",('Données brutes POS (Area)'!BG119/('Données brutes POS (Area)'!BG$112)*25)))</f>
        <v>2.1824079945421757</v>
      </c>
      <c r="BI168" s="44">
        <f>IF($C168="SM 30:1;O2",('Données brutes POS (Area)'!BH168/('Données brutes POS (Area)'!BH$140)*50),IF($C168="TG (17:0/17:1/17:0)D5",('Données brutes POS (Area)'!BH119/('Données brutes POS (Area)'!BH$112)*25)))</f>
        <v>5.33553598734321</v>
      </c>
      <c r="BJ168" s="44">
        <f>IF($C168="SM 30:1;O2",('Données brutes POS (Area)'!BI168/('Données brutes POS (Area)'!BI$140)*50),IF($C168="TG (17:0/17:1/17:0)D5",('Données brutes POS (Area)'!BI119/('Données brutes POS (Area)'!BI$112)*25)))</f>
        <v>2.4198110902811534</v>
      </c>
      <c r="BK168" s="44">
        <f>IF($C168="SM 30:1;O2",('Données brutes POS (Area)'!BJ168/('Données brutes POS (Area)'!BJ$140)*50),IF($C168="TG (17:0/17:1/17:0)D5",('Données brutes POS (Area)'!BJ119/('Données brutes POS (Area)'!BJ$112)*25)))</f>
        <v>3.9531011619802228</v>
      </c>
      <c r="BL168" s="44">
        <f>IF($C168="SM 30:1;O2",('Données brutes POS (Area)'!BK168/('Données brutes POS (Area)'!BK$140)*50),IF($C168="TG (17:0/17:1/17:0)D5",('Données brutes POS (Area)'!BK119/('Données brutes POS (Area)'!BK$112)*25)))</f>
        <v>3.4093201315492214</v>
      </c>
      <c r="BM168" s="44">
        <f>IF($C168="SM 30:1;O2",('Données brutes POS (Area)'!BL168/('Données brutes POS (Area)'!BL$140)*50),IF($C168="TG (17:0/17:1/17:0)D5",('Données brutes POS (Area)'!BL119/('Données brutes POS (Area)'!BL$112)*25)))</f>
        <v>1.9194010755516391</v>
      </c>
      <c r="BN168" s="44">
        <f>IF($C168="SM 30:1;O2",('Données brutes POS (Area)'!BM168/('Données brutes POS (Area)'!BM$140)*50),IF($C168="TG (17:0/17:1/17:0)D5",('Données brutes POS (Area)'!BM119/('Données brutes POS (Area)'!BM$112)*25)))</f>
        <v>2.6406716553520866</v>
      </c>
      <c r="BO168" s="44">
        <f>IF($C168="SM 30:1;O2",('Données brutes POS (Area)'!BN168/('Données brutes POS (Area)'!BN$140)*50),IF($C168="TG (17:0/17:1/17:0)D5",('Données brutes POS (Area)'!BN119/('Données brutes POS (Area)'!BN$112)*25)))</f>
        <v>4.8437285318225882</v>
      </c>
      <c r="BP168" s="44">
        <f>IF($C168="SM 30:1;O2",('Données brutes POS (Area)'!BO168/('Données brutes POS (Area)'!BO$140)*50),IF($C168="TG (17:0/17:1/17:0)D5",('Données brutes POS (Area)'!BO119/('Données brutes POS (Area)'!BO$112)*25)))</f>
        <v>1.3971887505921357</v>
      </c>
      <c r="BQ168" s="44">
        <f>IF($C168="SM 30:1;O2",('Données brutes POS (Area)'!BP168/('Données brutes POS (Area)'!BP$140)*50),IF($C168="TG (17:0/17:1/17:0)D5",('Données brutes POS (Area)'!BP119/('Données brutes POS (Area)'!BP$112)*25)))</f>
        <v>2.5245770511350223</v>
      </c>
    </row>
    <row r="169" spans="1:69" x14ac:dyDescent="0.25">
      <c r="A169" s="9" t="s">
        <v>75</v>
      </c>
      <c r="B169" s="9" t="s">
        <v>76</v>
      </c>
      <c r="C169" s="10" t="s">
        <v>74</v>
      </c>
      <c r="D169" s="43">
        <f>IF($C169="SM 30:1;O2",('Données brutes POS (Area)'!C169/('Données brutes POS (Area)'!C$140)*50),IF($C169="TG (17:0/17:1/17:0)D5",('Données brutes POS (Area)'!C120/('Données brutes POS (Area)'!C$112)*25)))</f>
        <v>0.81821675476512079</v>
      </c>
      <c r="E169" s="43">
        <f>IF($C169="SM 30:1;O2",('Données brutes POS (Area)'!D169/('Données brutes POS (Area)'!D$140)*50),IF($C169="TG (17:0/17:1/17:0)D5",('Données brutes POS (Area)'!D120/('Données brutes POS (Area)'!D$112)*25)))</f>
        <v>0.96143732595393339</v>
      </c>
      <c r="F169" s="43">
        <f>IF($C169="SM 30:1;O2",('Données brutes POS (Area)'!E169/('Données brutes POS (Area)'!E$140)*50),IF($C169="TG (17:0/17:1/17:0)D5",('Données brutes POS (Area)'!E120/('Données brutes POS (Area)'!E$112)*25)))</f>
        <v>0.79374133714559392</v>
      </c>
      <c r="G169" s="43">
        <f>IF($C169="SM 30:1;O2",('Données brutes POS (Area)'!F169/('Données brutes POS (Area)'!F$140)*50),IF($C169="TG (17:0/17:1/17:0)D5",('Données brutes POS (Area)'!F120/('Données brutes POS (Area)'!F$112)*25)))</f>
        <v>1.0582017640583565</v>
      </c>
      <c r="H169" s="43">
        <f>IF($C169="SM 30:1;O2",('Données brutes POS (Area)'!G169/('Données brutes POS (Area)'!G$140)*50),IF($C169="TG (17:0/17:1/17:0)D5",('Données brutes POS (Area)'!G120/('Données brutes POS (Area)'!G$112)*25)))</f>
        <v>1.5230662857346302</v>
      </c>
      <c r="I169" s="43">
        <f>IF($C169="SM 30:1;O2",('Données brutes POS (Area)'!H169/('Données brutes POS (Area)'!H$140)*50),IF($C169="TG (17:0/17:1/17:0)D5",('Données brutes POS (Area)'!H120/('Données brutes POS (Area)'!H$112)*25)))</f>
        <v>1.902635451228015</v>
      </c>
      <c r="J169" s="43">
        <f>IF($C169="SM 30:1;O2",('Données brutes POS (Area)'!I169/('Données brutes POS (Area)'!I$140)*50),IF($C169="TG (17:0/17:1/17:0)D5",('Données brutes POS (Area)'!I120/('Données brutes POS (Area)'!I$112)*25)))</f>
        <v>0.50065584298540766</v>
      </c>
      <c r="K169" s="43">
        <f>IF($C169="SM 30:1;O2",('Données brutes POS (Area)'!J169/('Données brutes POS (Area)'!J$140)*50),IF($C169="TG (17:0/17:1/17:0)D5",('Données brutes POS (Area)'!J120/('Données brutes POS (Area)'!J$112)*25)))</f>
        <v>0.88257462825994082</v>
      </c>
      <c r="L169" s="43">
        <f>IF($C169="SM 30:1;O2",('Données brutes POS (Area)'!K169/('Données brutes POS (Area)'!K$140)*50),IF($C169="TG (17:0/17:1/17:0)D5",('Données brutes POS (Area)'!K120/('Données brutes POS (Area)'!K$112)*25)))</f>
        <v>0.55008593428848129</v>
      </c>
      <c r="M169" s="43">
        <f>IF($C169="SM 30:1;O2",('Données brutes POS (Area)'!L169/('Données brutes POS (Area)'!L$140)*50),IF($C169="TG (17:0/17:1/17:0)D5",('Données brutes POS (Area)'!L120/('Données brutes POS (Area)'!L$112)*25)))</f>
        <v>0.61887551394393758</v>
      </c>
      <c r="N169" s="43">
        <f>IF($C169="SM 30:1;O2",('Données brutes POS (Area)'!M169/('Données brutes POS (Area)'!M$140)*50),IF($C169="TG (17:0/17:1/17:0)D5",('Données brutes POS (Area)'!M120/('Données brutes POS (Area)'!M$112)*25)))</f>
        <v>0.36019681085928518</v>
      </c>
      <c r="O169" s="43">
        <f>IF($C169="SM 30:1;O2",('Données brutes POS (Area)'!N169/('Données brutes POS (Area)'!N$140)*50),IF($C169="TG (17:0/17:1/17:0)D5",('Données brutes POS (Area)'!N120/('Données brutes POS (Area)'!N$112)*25)))</f>
        <v>1.1461509808619854</v>
      </c>
      <c r="P169" s="43">
        <f>IF($C169="SM 30:1;O2",('Données brutes POS (Area)'!O169/('Données brutes POS (Area)'!O$140)*50),IF($C169="TG (17:0/17:1/17:0)D5",('Données brutes POS (Area)'!O120/('Données brutes POS (Area)'!O$112)*25)))</f>
        <v>1.2393333072465123</v>
      </c>
      <c r="Q169" s="43">
        <f>IF($C169="SM 30:1;O2",('Données brutes POS (Area)'!P169/('Données brutes POS (Area)'!P$140)*50),IF($C169="TG (17:0/17:1/17:0)D5",('Données brutes POS (Area)'!P120/('Données brutes POS (Area)'!P$112)*25)))</f>
        <v>0.48025847240802538</v>
      </c>
      <c r="R169" s="43">
        <f>IF($C169="SM 30:1;O2",('Données brutes POS (Area)'!Q169/('Données brutes POS (Area)'!Q$140)*50),IF($C169="TG (17:0/17:1/17:0)D5",('Données brutes POS (Area)'!Q120/('Données brutes POS (Area)'!Q$112)*25)))</f>
        <v>1.2275250683004919</v>
      </c>
      <c r="S169" s="43">
        <f>IF($C169="SM 30:1;O2",('Données brutes POS (Area)'!R169/('Données brutes POS (Area)'!R$140)*50),IF($C169="TG (17:0/17:1/17:0)D5",('Données brutes POS (Area)'!R120/('Données brutes POS (Area)'!R$112)*25)))</f>
        <v>0.98325519594213984</v>
      </c>
      <c r="T169" s="43">
        <f>IF($C169="SM 30:1;O2",('Données brutes POS (Area)'!S169/('Données brutes POS (Area)'!S$140)*50),IF($C169="TG (17:0/17:1/17:0)D5",('Données brutes POS (Area)'!S120/('Données brutes POS (Area)'!S$112)*25)))</f>
        <v>1.107910537597864</v>
      </c>
      <c r="U169" s="43">
        <f>IF($C169="SM 30:1;O2",('Données brutes POS (Area)'!T169/('Données brutes POS (Area)'!T$140)*50),IF($C169="TG (17:0/17:1/17:0)D5",('Données brutes POS (Area)'!T120/('Données brutes POS (Area)'!T$112)*25)))</f>
        <v>0.46901182255139506</v>
      </c>
      <c r="V169" s="43">
        <f>IF($C169="SM 30:1;O2",('Données brutes POS (Area)'!U169/('Données brutes POS (Area)'!U$140)*50),IF($C169="TG (17:0/17:1/17:0)D5",('Données brutes POS (Area)'!U120/('Données brutes POS (Area)'!U$112)*25)))</f>
        <v>1.2829325900498889</v>
      </c>
      <c r="W169" s="43">
        <f>IF($C169="SM 30:1;O2",('Données brutes POS (Area)'!V169/('Données brutes POS (Area)'!V$140)*50),IF($C169="TG (17:0/17:1/17:0)D5",('Données brutes POS (Area)'!V120/('Données brutes POS (Area)'!V$112)*25)))</f>
        <v>0.81944931881462091</v>
      </c>
      <c r="X169" s="43">
        <f>IF($C169="SM 30:1;O2",('Données brutes POS (Area)'!W169/('Données brutes POS (Area)'!W$140)*50),IF($C169="TG (17:0/17:1/17:0)D5",('Données brutes POS (Area)'!W120/('Données brutes POS (Area)'!W$112)*25)))</f>
        <v>0.96809996498840867</v>
      </c>
      <c r="Y169" s="43">
        <f>IF($C169="SM 30:1;O2",('Données brutes POS (Area)'!X169/('Données brutes POS (Area)'!X$140)*50),IF($C169="TG (17:0/17:1/17:0)D5",('Données brutes POS (Area)'!X120/('Données brutes POS (Area)'!X$112)*25)))</f>
        <v>1.5640351413909963</v>
      </c>
      <c r="Z169" s="43">
        <f>IF($C169="SM 30:1;O2",('Données brutes POS (Area)'!Y169/('Données brutes POS (Area)'!Y$140)*50),IF($C169="TG (17:0/17:1/17:0)D5",('Données brutes POS (Area)'!Y120/('Données brutes POS (Area)'!Y$112)*25)))</f>
        <v>0.37033465239143609</v>
      </c>
      <c r="AA169" s="43">
        <f>IF($C169="SM 30:1;O2",('Données brutes POS (Area)'!Z169/('Données brutes POS (Area)'!Z$140)*50),IF($C169="TG (17:0/17:1/17:0)D5",('Données brutes POS (Area)'!Z120/('Données brutes POS (Area)'!Z$112)*25)))</f>
        <v>1.1019112880082027</v>
      </c>
      <c r="AB169" s="43">
        <f>IF($C169="SM 30:1;O2",('Données brutes POS (Area)'!AA169/('Données brutes POS (Area)'!AA$140)*50),IF($C169="TG (17:0/17:1/17:0)D5",('Données brutes POS (Area)'!AA120/('Données brutes POS (Area)'!AA$112)*25)))</f>
        <v>0.75317150017164414</v>
      </c>
      <c r="AC169" s="43">
        <f>IF($C169="SM 30:1;O2",('Données brutes POS (Area)'!AB169/('Données brutes POS (Area)'!AB$140)*50),IF($C169="TG (17:0/17:1/17:0)D5",('Données brutes POS (Area)'!AB120/('Données brutes POS (Area)'!AB$112)*25)))</f>
        <v>0.57500860264072073</v>
      </c>
      <c r="AD169" s="43">
        <f>IF($C169="SM 30:1;O2",('Données brutes POS (Area)'!AC169/('Données brutes POS (Area)'!AC$140)*50),IF($C169="TG (17:0/17:1/17:0)D5",('Données brutes POS (Area)'!AC120/('Données brutes POS (Area)'!AC$112)*25)))</f>
        <v>0.72427137361272487</v>
      </c>
      <c r="AE169" s="43">
        <f>IF($C169="SM 30:1;O2",('Données brutes POS (Area)'!AD169/('Données brutes POS (Area)'!AD$140)*50),IF($C169="TG (17:0/17:1/17:0)D5",('Données brutes POS (Area)'!AD120/('Données brutes POS (Area)'!AD$112)*25)))</f>
        <v>0.8378539097231229</v>
      </c>
      <c r="AF169" s="43">
        <f>IF($C169="SM 30:1;O2",('Données brutes POS (Area)'!AE169/('Données brutes POS (Area)'!AE$140)*50),IF($C169="TG (17:0/17:1/17:0)D5",('Données brutes POS (Area)'!AE120/('Données brutes POS (Area)'!AE$112)*25)))</f>
        <v>2.0053039189369648</v>
      </c>
      <c r="AG169" s="43">
        <f>IF($C169="SM 30:1;O2",('Données brutes POS (Area)'!AF169/('Données brutes POS (Area)'!AF$140)*50),IF($C169="TG (17:0/17:1/17:0)D5",('Données brutes POS (Area)'!AF120/('Données brutes POS (Area)'!AF$112)*25)))</f>
        <v>1.0090143796397328</v>
      </c>
      <c r="AH169" s="43">
        <f>IF($C169="SM 30:1;O2",('Données brutes POS (Area)'!AG169/('Données brutes POS (Area)'!AG$140)*50),IF($C169="TG (17:0/17:1/17:0)D5",('Données brutes POS (Area)'!AG120/('Données brutes POS (Area)'!AG$112)*25)))</f>
        <v>0.98283969088008971</v>
      </c>
      <c r="AI169" s="43">
        <f>IF($C169="SM 30:1;O2",('Données brutes POS (Area)'!AH169/('Données brutes POS (Area)'!AH$140)*50),IF($C169="TG (17:0/17:1/17:0)D5",('Données brutes POS (Area)'!AH120/('Données brutes POS (Area)'!AH$112)*25)))</f>
        <v>1.2396922620919677</v>
      </c>
      <c r="AJ169" s="43">
        <f>IF($C169="SM 30:1;O2",('Données brutes POS (Area)'!AI169/('Données brutes POS (Area)'!AI$140)*50),IF($C169="TG (17:0/17:1/17:0)D5",('Données brutes POS (Area)'!AI120/('Données brutes POS (Area)'!AI$112)*25)))</f>
        <v>2.121288137344373</v>
      </c>
      <c r="AK169" s="43">
        <f>IF($C169="SM 30:1;O2",('Données brutes POS (Area)'!AJ169/('Données brutes POS (Area)'!AJ$140)*50),IF($C169="TG (17:0/17:1/17:0)D5",('Données brutes POS (Area)'!AJ120/('Données brutes POS (Area)'!AJ$112)*25)))</f>
        <v>1.1637417360018727</v>
      </c>
      <c r="AL169" s="43">
        <f>IF($C169="SM 30:1;O2",('Données brutes POS (Area)'!AK169/('Données brutes POS (Area)'!AK$140)*50),IF($C169="TG (17:0/17:1/17:0)D5",('Données brutes POS (Area)'!AK120/('Données brutes POS (Area)'!AK$112)*25)))</f>
        <v>0.29501423297978396</v>
      </c>
      <c r="AM169" s="43">
        <f>IF($C169="SM 30:1;O2",('Données brutes POS (Area)'!AL169/('Données brutes POS (Area)'!AL$140)*50),IF($C169="TG (17:0/17:1/17:0)D5",('Données brutes POS (Area)'!AL120/('Données brutes POS (Area)'!AL$112)*25)))</f>
        <v>0.67898418598154231</v>
      </c>
      <c r="AN169" s="43">
        <f>IF($C169="SM 30:1;O2",('Données brutes POS (Area)'!AM169/('Données brutes POS (Area)'!AM$140)*50),IF($C169="TG (17:0/17:1/17:0)D5",('Données brutes POS (Area)'!AM120/('Données brutes POS (Area)'!AM$112)*25)))</f>
        <v>0.88810633122806704</v>
      </c>
      <c r="AO169" s="43">
        <f>IF($C169="SM 30:1;O2",('Données brutes POS (Area)'!AN169/('Données brutes POS (Area)'!AN$140)*50),IF($C169="TG (17:0/17:1/17:0)D5",('Données brutes POS (Area)'!AN120/('Données brutes POS (Area)'!AN$112)*25)))</f>
        <v>1.0015360884822584</v>
      </c>
      <c r="AP169" s="43">
        <f>IF($C169="SM 30:1;O2",('Données brutes POS (Area)'!AO169/('Données brutes POS (Area)'!AO$140)*50),IF($C169="TG (17:0/17:1/17:0)D5",('Données brutes POS (Area)'!AO120/('Données brutes POS (Area)'!AO$112)*25)))</f>
        <v>1.1968050936005701</v>
      </c>
      <c r="AQ169" s="43">
        <f>IF($C169="SM 30:1;O2",('Données brutes POS (Area)'!AP169/('Données brutes POS (Area)'!AP$140)*50),IF($C169="TG (17:0/17:1/17:0)D5",('Données brutes POS (Area)'!AP120/('Données brutes POS (Area)'!AP$112)*25)))</f>
        <v>2.0312668491829537</v>
      </c>
      <c r="AR169" s="43">
        <f>IF($C169="SM 30:1;O2",('Données brutes POS (Area)'!AQ169/('Données brutes POS (Area)'!AQ$140)*50),IF($C169="TG (17:0/17:1/17:0)D5",('Données brutes POS (Area)'!AQ120/('Données brutes POS (Area)'!AQ$112)*25)))</f>
        <v>0.59550145724880632</v>
      </c>
      <c r="AS169" s="43">
        <f>IF($C169="SM 30:1;O2",('Données brutes POS (Area)'!AR169/('Données brutes POS (Area)'!AR$140)*50),IF($C169="TG (17:0/17:1/17:0)D5",('Données brutes POS (Area)'!AR120/('Données brutes POS (Area)'!AR$112)*25)))</f>
        <v>1.306635537190846</v>
      </c>
      <c r="AT169" s="43">
        <f>IF($C169="SM 30:1;O2",('Données brutes POS (Area)'!AS169/('Données brutes POS (Area)'!AS$140)*50),IF($C169="TG (17:0/17:1/17:0)D5",('Données brutes POS (Area)'!AS120/('Données brutes POS (Area)'!AS$112)*25)))</f>
        <v>0.72246951870609821</v>
      </c>
      <c r="AU169" s="43">
        <f>IF($C169="SM 30:1;O2",('Données brutes POS (Area)'!AT169/('Données brutes POS (Area)'!AT$140)*50),IF($C169="TG (17:0/17:1/17:0)D5",('Données brutes POS (Area)'!AT120/('Données brutes POS (Area)'!AT$112)*25)))</f>
        <v>0.84920323641133122</v>
      </c>
      <c r="AV169" s="43">
        <f>IF($C169="SM 30:1;O2",('Données brutes POS (Area)'!AU169/('Données brutes POS (Area)'!AU$140)*50),IF($C169="TG (17:0/17:1/17:0)D5",('Données brutes POS (Area)'!AU120/('Données brutes POS (Area)'!AU$112)*25)))</f>
        <v>1.4850713885384224</v>
      </c>
      <c r="AW169" s="43">
        <f>IF($C169="SM 30:1;O2",('Données brutes POS (Area)'!AV169/('Données brutes POS (Area)'!AV$140)*50),IF($C169="TG (17:0/17:1/17:0)D5",('Données brutes POS (Area)'!AV120/('Données brutes POS (Area)'!AV$112)*25)))</f>
        <v>0.86001708850480285</v>
      </c>
      <c r="AX169" s="43">
        <f>IF($C169="SM 30:1;O2",('Données brutes POS (Area)'!AW169/('Données brutes POS (Area)'!AW$140)*50),IF($C169="TG (17:0/17:1/17:0)D5",('Données brutes POS (Area)'!AW120/('Données brutes POS (Area)'!AW$112)*25)))</f>
        <v>0.40606736538405752</v>
      </c>
      <c r="AY169" s="43">
        <f>IF($C169="SM 30:1;O2",('Données brutes POS (Area)'!AX169/('Données brutes POS (Area)'!AX$140)*50),IF($C169="TG (17:0/17:1/17:0)D5",('Données brutes POS (Area)'!AX120/('Données brutes POS (Area)'!AX$112)*25)))</f>
        <v>1.0496339546266777</v>
      </c>
      <c r="AZ169" s="43">
        <f>IF($C169="SM 30:1;O2",('Données brutes POS (Area)'!AY169/('Données brutes POS (Area)'!AY$140)*50),IF($C169="TG (17:0/17:1/17:0)D5",('Données brutes POS (Area)'!AY120/('Données brutes POS (Area)'!AY$112)*25)))</f>
        <v>0.82981516409766798</v>
      </c>
      <c r="BA169" s="43">
        <f>IF($C169="SM 30:1;O2",('Données brutes POS (Area)'!AZ169/('Données brutes POS (Area)'!AZ$140)*50),IF($C169="TG (17:0/17:1/17:0)D5",('Données brutes POS (Area)'!AZ120/('Données brutes POS (Area)'!AZ$112)*25)))</f>
        <v>0.5882811041793985</v>
      </c>
      <c r="BB169" s="43">
        <f>IF($C169="SM 30:1;O2",('Données brutes POS (Area)'!BA169/('Données brutes POS (Area)'!BA$140)*50),IF($C169="TG (17:0/17:1/17:0)D5",('Données brutes POS (Area)'!BA120/('Données brutes POS (Area)'!BA$112)*25)))</f>
        <v>1.1046650828710121</v>
      </c>
      <c r="BC169" s="43">
        <f>IF($C169="SM 30:1;O2",('Données brutes POS (Area)'!BB169/('Données brutes POS (Area)'!BB$140)*50),IF($C169="TG (17:0/17:1/17:0)D5",('Données brutes POS (Area)'!BB120/('Données brutes POS (Area)'!BB$112)*25)))</f>
        <v>1.014880401501872</v>
      </c>
      <c r="BD169" s="43">
        <f>IF($C169="SM 30:1;O2",('Données brutes POS (Area)'!BC169/('Données brutes POS (Area)'!BC$140)*50),IF($C169="TG (17:0/17:1/17:0)D5",('Données brutes POS (Area)'!BC120/('Données brutes POS (Area)'!BC$112)*25)))</f>
        <v>0.68308772808368146</v>
      </c>
      <c r="BE169" s="43">
        <f>IF($C169="SM 30:1;O2",('Données brutes POS (Area)'!BD169/('Données brutes POS (Area)'!BD$140)*50),IF($C169="TG (17:0/17:1/17:0)D5",('Données brutes POS (Area)'!BD120/('Données brutes POS (Area)'!BD$112)*25)))</f>
        <v>0.68291000858387596</v>
      </c>
      <c r="BF169" s="43">
        <f>IF($C169="SM 30:1;O2",('Données brutes POS (Area)'!BE169/('Données brutes POS (Area)'!BE$140)*50),IF($C169="TG (17:0/17:1/17:0)D5",('Données brutes POS (Area)'!BE120/('Données brutes POS (Area)'!BE$112)*25)))</f>
        <v>1.0171903716092037</v>
      </c>
      <c r="BG169" s="43">
        <f>IF($C169="SM 30:1;O2",('Données brutes POS (Area)'!BF169/('Données brutes POS (Area)'!BF$140)*50),IF($C169="TG (17:0/17:1/17:0)D5",('Données brutes POS (Area)'!BF120/('Données brutes POS (Area)'!BF$112)*25)))</f>
        <v>0.81163640213491628</v>
      </c>
      <c r="BH169" s="43">
        <f>IF($C169="SM 30:1;O2",('Données brutes POS (Area)'!BG169/('Données brutes POS (Area)'!BG$140)*50),IF($C169="TG (17:0/17:1/17:0)D5",('Données brutes POS (Area)'!BG120/('Données brutes POS (Area)'!BG$112)*25)))</f>
        <v>0.68284269061730207</v>
      </c>
      <c r="BI169" s="43">
        <f>IF($C169="SM 30:1;O2",('Données brutes POS (Area)'!BH169/('Données brutes POS (Area)'!BH$140)*50),IF($C169="TG (17:0/17:1/17:0)D5",('Données brutes POS (Area)'!BH120/('Données brutes POS (Area)'!BH$112)*25)))</f>
        <v>0.91562316037762081</v>
      </c>
      <c r="BJ169" s="43">
        <f>IF($C169="SM 30:1;O2",('Données brutes POS (Area)'!BI169/('Données brutes POS (Area)'!BI$140)*50),IF($C169="TG (17:0/17:1/17:0)D5",('Données brutes POS (Area)'!BI120/('Données brutes POS (Area)'!BI$112)*25)))</f>
        <v>0.40973427217757136</v>
      </c>
      <c r="BK169" s="43">
        <f>IF($C169="SM 30:1;O2",('Données brutes POS (Area)'!BJ169/('Données brutes POS (Area)'!BJ$140)*50),IF($C169="TG (17:0/17:1/17:0)D5",('Données brutes POS (Area)'!BJ120/('Données brutes POS (Area)'!BJ$112)*25)))</f>
        <v>2.0013197565233427</v>
      </c>
      <c r="BL169" s="43">
        <f>IF($C169="SM 30:1;O2",('Données brutes POS (Area)'!BK169/('Données brutes POS (Area)'!BK$140)*50),IF($C169="TG (17:0/17:1/17:0)D5",('Données brutes POS (Area)'!BK120/('Données brutes POS (Area)'!BK$112)*25)))</f>
        <v>0.97828141648245159</v>
      </c>
      <c r="BM169" s="43">
        <f>IF($C169="SM 30:1;O2",('Données brutes POS (Area)'!BL169/('Données brutes POS (Area)'!BL$140)*50),IF($C169="TG (17:0/17:1/17:0)D5",('Données brutes POS (Area)'!BL120/('Données brutes POS (Area)'!BL$112)*25)))</f>
        <v>0.41310215826430308</v>
      </c>
      <c r="BN169" s="43">
        <f>IF($C169="SM 30:1;O2",('Données brutes POS (Area)'!BM169/('Données brutes POS (Area)'!BM$140)*50),IF($C169="TG (17:0/17:1/17:0)D5",('Données brutes POS (Area)'!BM120/('Données brutes POS (Area)'!BM$112)*25)))</f>
        <v>0.92182137952895893</v>
      </c>
      <c r="BO169" s="43">
        <f>IF($C169="SM 30:1;O2",('Données brutes POS (Area)'!BN169/('Données brutes POS (Area)'!BN$140)*50),IF($C169="TG (17:0/17:1/17:0)D5",('Données brutes POS (Area)'!BN120/('Données brutes POS (Area)'!BN$112)*25)))</f>
        <v>2.5508441809105209</v>
      </c>
      <c r="BP169" s="43">
        <f>IF($C169="SM 30:1;O2",('Données brutes POS (Area)'!BO169/('Données brutes POS (Area)'!BO$140)*50),IF($C169="TG (17:0/17:1/17:0)D5",('Données brutes POS (Area)'!BO120/('Données brutes POS (Area)'!BO$112)*25)))</f>
        <v>1.366440969415782</v>
      </c>
      <c r="BQ169" s="43">
        <f>IF($C169="SM 30:1;O2",('Données brutes POS (Area)'!BP169/('Données brutes POS (Area)'!BP$140)*50),IF($C169="TG (17:0/17:1/17:0)D5",('Données brutes POS (Area)'!BP120/('Données brutes POS (Area)'!BP$112)*25)))</f>
        <v>0.71820119710943442</v>
      </c>
    </row>
    <row r="170" spans="1:69" x14ac:dyDescent="0.25">
      <c r="A170" s="11" t="s">
        <v>75</v>
      </c>
      <c r="B170" s="11" t="s">
        <v>77</v>
      </c>
      <c r="C170" s="12" t="s">
        <v>74</v>
      </c>
      <c r="D170" s="44">
        <f>IF($C170="SM 30:1;O2",('Données brutes POS (Area)'!C170/('Données brutes POS (Area)'!C$140)*50),IF($C170="TG (17:0/17:1/17:0)D5",('Données brutes POS (Area)'!C121/('Données brutes POS (Area)'!C$112)*25)))</f>
        <v>0.80350493556860336</v>
      </c>
      <c r="E170" s="44">
        <f>IF($C170="SM 30:1;O2",('Données brutes POS (Area)'!D170/('Données brutes POS (Area)'!D$140)*50),IF($C170="TG (17:0/17:1/17:0)D5",('Données brutes POS (Area)'!D121/('Données brutes POS (Area)'!D$112)*25)))</f>
        <v>2.5033621647802913</v>
      </c>
      <c r="F170" s="44">
        <f>IF($C170="SM 30:1;O2",('Données brutes POS (Area)'!E170/('Données brutes POS (Area)'!E$140)*50),IF($C170="TG (17:0/17:1/17:0)D5",('Données brutes POS (Area)'!E121/('Données brutes POS (Area)'!E$112)*25)))</f>
        <v>0.82506259025696482</v>
      </c>
      <c r="G170" s="44">
        <f>IF($C170="SM 30:1;O2",('Données brutes POS (Area)'!F170/('Données brutes POS (Area)'!F$140)*50),IF($C170="TG (17:0/17:1/17:0)D5",('Données brutes POS (Area)'!F121/('Données brutes POS (Area)'!F$112)*25)))</f>
        <v>1.7149558549212276</v>
      </c>
      <c r="H170" s="44">
        <f>IF($C170="SM 30:1;O2",('Données brutes POS (Area)'!G170/('Données brutes POS (Area)'!G$140)*50),IF($C170="TG (17:0/17:1/17:0)D5",('Données brutes POS (Area)'!G121/('Données brutes POS (Area)'!G$112)*25)))</f>
        <v>1.517368969538913</v>
      </c>
      <c r="I170" s="44">
        <f>IF($C170="SM 30:1;O2",('Données brutes POS (Area)'!H170/('Données brutes POS (Area)'!H$140)*50),IF($C170="TG (17:0/17:1/17:0)D5",('Données brutes POS (Area)'!H121/('Données brutes POS (Area)'!H$112)*25)))</f>
        <v>2.849340630799611</v>
      </c>
      <c r="J170" s="44">
        <f>IF($C170="SM 30:1;O2",('Données brutes POS (Area)'!I170/('Données brutes POS (Area)'!I$140)*50),IF($C170="TG (17:0/17:1/17:0)D5",('Données brutes POS (Area)'!I121/('Données brutes POS (Area)'!I$112)*25)))</f>
        <v>1.5360459814223215</v>
      </c>
      <c r="K170" s="44">
        <f>IF($C170="SM 30:1;O2",('Données brutes POS (Area)'!J170/('Données brutes POS (Area)'!J$140)*50),IF($C170="TG (17:0/17:1/17:0)D5",('Données brutes POS (Area)'!J121/('Données brutes POS (Area)'!J$112)*25)))</f>
        <v>1.9595131737425922</v>
      </c>
      <c r="L170" s="44">
        <f>IF($C170="SM 30:1;O2",('Données brutes POS (Area)'!K170/('Données brutes POS (Area)'!K$140)*50),IF($C170="TG (17:0/17:1/17:0)D5",('Données brutes POS (Area)'!K121/('Données brutes POS (Area)'!K$112)*25)))</f>
        <v>1.3003391417944992</v>
      </c>
      <c r="M170" s="44">
        <f>IF($C170="SM 30:1;O2",('Données brutes POS (Area)'!L170/('Données brutes POS (Area)'!L$140)*50),IF($C170="TG (17:0/17:1/17:0)D5",('Données brutes POS (Area)'!L121/('Données brutes POS (Area)'!L$112)*25)))</f>
        <v>1.2983820531045469</v>
      </c>
      <c r="N170" s="44">
        <f>IF($C170="SM 30:1;O2",('Données brutes POS (Area)'!M170/('Données brutes POS (Area)'!M$140)*50),IF($C170="TG (17:0/17:1/17:0)D5",('Données brutes POS (Area)'!M121/('Données brutes POS (Area)'!M$112)*25)))</f>
        <v>1.9429372954415947</v>
      </c>
      <c r="O170" s="44">
        <f>IF($C170="SM 30:1;O2",('Données brutes POS (Area)'!N170/('Données brutes POS (Area)'!N$140)*50),IF($C170="TG (17:0/17:1/17:0)D5",('Données brutes POS (Area)'!N121/('Données brutes POS (Area)'!N$112)*25)))</f>
        <v>1.3165863185311588</v>
      </c>
      <c r="P170" s="44">
        <f>IF($C170="SM 30:1;O2",('Données brutes POS (Area)'!O170/('Données brutes POS (Area)'!O$140)*50),IF($C170="TG (17:0/17:1/17:0)D5",('Données brutes POS (Area)'!O121/('Données brutes POS (Area)'!O$112)*25)))</f>
        <v>0.90740677794116587</v>
      </c>
      <c r="Q170" s="44">
        <f>IF($C170="SM 30:1;O2",('Données brutes POS (Area)'!P170/('Données brutes POS (Area)'!P$140)*50),IF($C170="TG (17:0/17:1/17:0)D5",('Données brutes POS (Area)'!P121/('Données brutes POS (Area)'!P$112)*25)))</f>
        <v>0.93305405618737769</v>
      </c>
      <c r="R170" s="44">
        <f>IF($C170="SM 30:1;O2",('Données brutes POS (Area)'!Q170/('Données brutes POS (Area)'!Q$140)*50),IF($C170="TG (17:0/17:1/17:0)D5",('Données brutes POS (Area)'!Q121/('Données brutes POS (Area)'!Q$112)*25)))</f>
        <v>2.0244570353996201</v>
      </c>
      <c r="S170" s="44">
        <f>IF($C170="SM 30:1;O2",('Données brutes POS (Area)'!R170/('Données brutes POS (Area)'!R$140)*50),IF($C170="TG (17:0/17:1/17:0)D5",('Données brutes POS (Area)'!R121/('Données brutes POS (Area)'!R$112)*25)))</f>
        <v>0.57563113293298995</v>
      </c>
      <c r="T170" s="44">
        <f>IF($C170="SM 30:1;O2",('Données brutes POS (Area)'!S170/('Données brutes POS (Area)'!S$140)*50),IF($C170="TG (17:0/17:1/17:0)D5",('Données brutes POS (Area)'!S121/('Données brutes POS (Area)'!S$112)*25)))</f>
        <v>0.24782840158830952</v>
      </c>
      <c r="U170" s="44">
        <f>IF($C170="SM 30:1;O2",('Données brutes POS (Area)'!T170/('Données brutes POS (Area)'!T$140)*50),IF($C170="TG (17:0/17:1/17:0)D5",('Données brutes POS (Area)'!T121/('Données brutes POS (Area)'!T$112)*25)))</f>
        <v>1.3643794656640222</v>
      </c>
      <c r="V170" s="44">
        <f>IF($C170="SM 30:1;O2",('Données brutes POS (Area)'!U170/('Données brutes POS (Area)'!U$140)*50),IF($C170="TG (17:0/17:1/17:0)D5",('Données brutes POS (Area)'!U121/('Données brutes POS (Area)'!U$112)*25)))</f>
        <v>2.6587168767934135</v>
      </c>
      <c r="W170" s="44">
        <f>IF($C170="SM 30:1;O2",('Données brutes POS (Area)'!V170/('Données brutes POS (Area)'!V$140)*50),IF($C170="TG (17:0/17:1/17:0)D5",('Données brutes POS (Area)'!V121/('Données brutes POS (Area)'!V$112)*25)))</f>
        <v>1.5339229777946695</v>
      </c>
      <c r="X170" s="44">
        <f>IF($C170="SM 30:1;O2",('Données brutes POS (Area)'!W170/('Données brutes POS (Area)'!W$140)*50),IF($C170="TG (17:0/17:1/17:0)D5",('Données brutes POS (Area)'!W121/('Données brutes POS (Area)'!W$112)*25)))</f>
        <v>1.374623352243818</v>
      </c>
      <c r="Y170" s="44">
        <f>IF($C170="SM 30:1;O2",('Données brutes POS (Area)'!X170/('Données brutes POS (Area)'!X$140)*50),IF($C170="TG (17:0/17:1/17:0)D5",('Données brutes POS (Area)'!X121/('Données brutes POS (Area)'!X$112)*25)))</f>
        <v>2.6246552215488119</v>
      </c>
      <c r="Z170" s="44">
        <f>IF($C170="SM 30:1;O2",('Données brutes POS (Area)'!Y170/('Données brutes POS (Area)'!Y$140)*50),IF($C170="TG (17:0/17:1/17:0)D5",('Données brutes POS (Area)'!Y121/('Données brutes POS (Area)'!Y$112)*25)))</f>
        <v>1.1357506116273943</v>
      </c>
      <c r="AA170" s="44">
        <f>IF($C170="SM 30:1;O2",('Données brutes POS (Area)'!Z170/('Données brutes POS (Area)'!Z$140)*50),IF($C170="TG (17:0/17:1/17:0)D5",('Données brutes POS (Area)'!Z121/('Données brutes POS (Area)'!Z$112)*25)))</f>
        <v>1.5524925149785169</v>
      </c>
      <c r="AB170" s="44">
        <f>IF($C170="SM 30:1;O2",('Données brutes POS (Area)'!AA170/('Données brutes POS (Area)'!AA$140)*50),IF($C170="TG (17:0/17:1/17:0)D5",('Données brutes POS (Area)'!AA121/('Données brutes POS (Area)'!AA$112)*25)))</f>
        <v>0.96180646119861868</v>
      </c>
      <c r="AC170" s="44">
        <f>IF($C170="SM 30:1;O2",('Données brutes POS (Area)'!AB170/('Données brutes POS (Area)'!AB$140)*50),IF($C170="TG (17:0/17:1/17:0)D5",('Données brutes POS (Area)'!AB121/('Données brutes POS (Area)'!AB$112)*25)))</f>
        <v>1.0897791964077805</v>
      </c>
      <c r="AD170" s="44">
        <f>IF($C170="SM 30:1;O2",('Données brutes POS (Area)'!AC170/('Données brutes POS (Area)'!AC$140)*50),IF($C170="TG (17:0/17:1/17:0)D5",('Données brutes POS (Area)'!AC121/('Données brutes POS (Area)'!AC$112)*25)))</f>
        <v>1.1586473495350744</v>
      </c>
      <c r="AE170" s="44">
        <f>IF($C170="SM 30:1;O2",('Données brutes POS (Area)'!AD170/('Données brutes POS (Area)'!AD$140)*50),IF($C170="TG (17:0/17:1/17:0)D5",('Données brutes POS (Area)'!AD121/('Données brutes POS (Area)'!AD$112)*25)))</f>
        <v>0.95448035836913969</v>
      </c>
      <c r="AF170" s="44">
        <f>IF($C170="SM 30:1;O2",('Données brutes POS (Area)'!AE170/('Données brutes POS (Area)'!AE$140)*50),IF($C170="TG (17:0/17:1/17:0)D5",('Données brutes POS (Area)'!AE121/('Données brutes POS (Area)'!AE$112)*25)))</f>
        <v>3.7939651334316178</v>
      </c>
      <c r="AG170" s="44">
        <f>IF($C170="SM 30:1;O2",('Données brutes POS (Area)'!AF170/('Données brutes POS (Area)'!AF$140)*50),IF($C170="TG (17:0/17:1/17:0)D5",('Données brutes POS (Area)'!AF121/('Données brutes POS (Area)'!AF$112)*25)))</f>
        <v>1.6641165539990221</v>
      </c>
      <c r="AH170" s="44">
        <f>IF($C170="SM 30:1;O2",('Données brutes POS (Area)'!AG170/('Données brutes POS (Area)'!AG$140)*50),IF($C170="TG (17:0/17:1/17:0)D5",('Données brutes POS (Area)'!AG121/('Données brutes POS (Area)'!AG$112)*25)))</f>
        <v>0.79947530313410098</v>
      </c>
      <c r="AI170" s="44">
        <f>IF($C170="SM 30:1;O2",('Données brutes POS (Area)'!AH170/('Données brutes POS (Area)'!AH$140)*50),IF($C170="TG (17:0/17:1/17:0)D5",('Données brutes POS (Area)'!AH121/('Données brutes POS (Area)'!AH$112)*25)))</f>
        <v>0.91592218600180897</v>
      </c>
      <c r="AJ170" s="44">
        <f>IF($C170="SM 30:1;O2",('Données brutes POS (Area)'!AI170/('Données brutes POS (Area)'!AI$140)*50),IF($C170="TG (17:0/17:1/17:0)D5",('Données brutes POS (Area)'!AI121/('Données brutes POS (Area)'!AI$112)*25)))</f>
        <v>2.3279913986138827</v>
      </c>
      <c r="AK170" s="44">
        <f>IF($C170="SM 30:1;O2",('Données brutes POS (Area)'!AJ170/('Données brutes POS (Area)'!AJ$140)*50),IF($C170="TG (17:0/17:1/17:0)D5",('Données brutes POS (Area)'!AJ121/('Données brutes POS (Area)'!AJ$112)*25)))</f>
        <v>1.6448219393983827</v>
      </c>
      <c r="AL170" s="44">
        <f>IF($C170="SM 30:1;O2",('Données brutes POS (Area)'!AK170/('Données brutes POS (Area)'!AK$140)*50),IF($C170="TG (17:0/17:1/17:0)D5",('Données brutes POS (Area)'!AK121/('Données brutes POS (Area)'!AK$112)*25)))</f>
        <v>0.70731764578244039</v>
      </c>
      <c r="AM170" s="44">
        <f>IF($C170="SM 30:1;O2",('Données brutes POS (Area)'!AL170/('Données brutes POS (Area)'!AL$140)*50),IF($C170="TG (17:0/17:1/17:0)D5",('Données brutes POS (Area)'!AL121/('Données brutes POS (Area)'!AL$112)*25)))</f>
        <v>2.0855055773939442</v>
      </c>
      <c r="AN170" s="44">
        <f>IF($C170="SM 30:1;O2",('Données brutes POS (Area)'!AM170/('Données brutes POS (Area)'!AM$140)*50),IF($C170="TG (17:0/17:1/17:0)D5",('Données brutes POS (Area)'!AM121/('Données brutes POS (Area)'!AM$112)*25)))</f>
        <v>1.6213152774024859</v>
      </c>
      <c r="AO170" s="44">
        <f>IF($C170="SM 30:1;O2",('Données brutes POS (Area)'!AN170/('Données brutes POS (Area)'!AN$140)*50),IF($C170="TG (17:0/17:1/17:0)D5",('Données brutes POS (Area)'!AN121/('Données brutes POS (Area)'!AN$112)*25)))</f>
        <v>1.8124394800040258</v>
      </c>
      <c r="AP170" s="44">
        <f>IF($C170="SM 30:1;O2",('Données brutes POS (Area)'!AO170/('Données brutes POS (Area)'!AO$140)*50),IF($C170="TG (17:0/17:1/17:0)D5",('Données brutes POS (Area)'!AO121/('Données brutes POS (Area)'!AO$112)*25)))</f>
        <v>1.4333375057911146</v>
      </c>
      <c r="AQ170" s="44">
        <f>IF($C170="SM 30:1;O2",('Données brutes POS (Area)'!AP170/('Données brutes POS (Area)'!AP$140)*50),IF($C170="TG (17:0/17:1/17:0)D5",('Données brutes POS (Area)'!AP121/('Données brutes POS (Area)'!AP$112)*25)))</f>
        <v>2.9313250947806004</v>
      </c>
      <c r="AR170" s="44">
        <f>IF($C170="SM 30:1;O2",('Données brutes POS (Area)'!AQ170/('Données brutes POS (Area)'!AQ$140)*50),IF($C170="TG (17:0/17:1/17:0)D5",('Données brutes POS (Area)'!AQ121/('Données brutes POS (Area)'!AQ$112)*25)))</f>
        <v>0.88361292333246599</v>
      </c>
      <c r="AS170" s="44">
        <f>IF($C170="SM 30:1;O2",('Données brutes POS (Area)'!AR170/('Données brutes POS (Area)'!AR$140)*50),IF($C170="TG (17:0/17:1/17:0)D5",('Données brutes POS (Area)'!AR121/('Données brutes POS (Area)'!AR$112)*25)))</f>
        <v>1.691341503235293</v>
      </c>
      <c r="AT170" s="44">
        <f>IF($C170="SM 30:1;O2",('Données brutes POS (Area)'!AS170/('Données brutes POS (Area)'!AS$140)*50),IF($C170="TG (17:0/17:1/17:0)D5",('Données brutes POS (Area)'!AS121/('Données brutes POS (Area)'!AS$112)*25)))</f>
        <v>1.1815533087208148</v>
      </c>
      <c r="AU170" s="44">
        <f>IF($C170="SM 30:1;O2",('Données brutes POS (Area)'!AT170/('Données brutes POS (Area)'!AT$140)*50),IF($C170="TG (17:0/17:1/17:0)D5",('Données brutes POS (Area)'!AT121/('Données brutes POS (Area)'!AT$112)*25)))</f>
        <v>1.9503700633438561</v>
      </c>
      <c r="AV170" s="44">
        <f>IF($C170="SM 30:1;O2",('Données brutes POS (Area)'!AU170/('Données brutes POS (Area)'!AU$140)*50),IF($C170="TG (17:0/17:1/17:0)D5",('Données brutes POS (Area)'!AU121/('Données brutes POS (Area)'!AU$112)*25)))</f>
        <v>1.3064501252722338</v>
      </c>
      <c r="AW170" s="44">
        <f>IF($C170="SM 30:1;O2",('Données brutes POS (Area)'!AV170/('Données brutes POS (Area)'!AV$140)*50),IF($C170="TG (17:0/17:1/17:0)D5",('Données brutes POS (Area)'!AV121/('Données brutes POS (Area)'!AV$112)*25)))</f>
        <v>1.7652050738265774</v>
      </c>
      <c r="AX170" s="44">
        <f>IF($C170="SM 30:1;O2",('Données brutes POS (Area)'!AW170/('Données brutes POS (Area)'!AW$140)*50),IF($C170="TG (17:0/17:1/17:0)D5",('Données brutes POS (Area)'!AW121/('Données brutes POS (Area)'!AW$112)*25)))</f>
        <v>1.8916758795636719</v>
      </c>
      <c r="AY170" s="44">
        <f>IF($C170="SM 30:1;O2",('Données brutes POS (Area)'!AX170/('Données brutes POS (Area)'!AX$140)*50),IF($C170="TG (17:0/17:1/17:0)D5",('Données brutes POS (Area)'!AX121/('Données brutes POS (Area)'!AX$112)*25)))</f>
        <v>1.4990798221736585</v>
      </c>
      <c r="AZ170" s="44">
        <f>IF($C170="SM 30:1;O2",('Données brutes POS (Area)'!AY170/('Données brutes POS (Area)'!AY$140)*50),IF($C170="TG (17:0/17:1/17:0)D5",('Données brutes POS (Area)'!AY121/('Données brutes POS (Area)'!AY$112)*25)))</f>
        <v>1.0100919225304403</v>
      </c>
      <c r="BA170" s="44">
        <f>IF($C170="SM 30:1;O2",('Données brutes POS (Area)'!AZ170/('Données brutes POS (Area)'!AZ$140)*50),IF($C170="TG (17:0/17:1/17:0)D5",('Données brutes POS (Area)'!AZ121/('Données brutes POS (Area)'!AZ$112)*25)))</f>
        <v>1.0262107882982234</v>
      </c>
      <c r="BB170" s="44">
        <f>IF($C170="SM 30:1;O2",('Données brutes POS (Area)'!BA170/('Données brutes POS (Area)'!BA$140)*50),IF($C170="TG (17:0/17:1/17:0)D5",('Données brutes POS (Area)'!BA121/('Données brutes POS (Area)'!BA$112)*25)))</f>
        <v>1.6435321855573524</v>
      </c>
      <c r="BC170" s="44">
        <f>IF($C170="SM 30:1;O2",('Données brutes POS (Area)'!BB170/('Données brutes POS (Area)'!BB$140)*50),IF($C170="TG (17:0/17:1/17:0)D5",('Données brutes POS (Area)'!BB121/('Données brutes POS (Area)'!BB$112)*25)))</f>
        <v>0.99322163698827515</v>
      </c>
      <c r="BD170" s="44">
        <f>IF($C170="SM 30:1;O2",('Données brutes POS (Area)'!BC170/('Données brutes POS (Area)'!BC$140)*50),IF($C170="TG (17:0/17:1/17:0)D5",('Données brutes POS (Area)'!BC121/('Données brutes POS (Area)'!BC$112)*25)))</f>
        <v>1.6820748527794276</v>
      </c>
      <c r="BE170" s="44">
        <f>IF($C170="SM 30:1;O2",('Données brutes POS (Area)'!BD170/('Données brutes POS (Area)'!BD$140)*50),IF($C170="TG (17:0/17:1/17:0)D5",('Données brutes POS (Area)'!BD121/('Données brutes POS (Area)'!BD$112)*25)))</f>
        <v>2.1495425957186463</v>
      </c>
      <c r="BF170" s="44">
        <f>IF($C170="SM 30:1;O2",('Données brutes POS (Area)'!BE170/('Données brutes POS (Area)'!BE$140)*50),IF($C170="TG (17:0/17:1/17:0)D5",('Données brutes POS (Area)'!BE121/('Données brutes POS (Area)'!BE$112)*25)))</f>
        <v>1.6714980151437182</v>
      </c>
      <c r="BG170" s="44">
        <f>IF($C170="SM 30:1;O2",('Données brutes POS (Area)'!BF170/('Données brutes POS (Area)'!BF$140)*50),IF($C170="TG (17:0/17:1/17:0)D5",('Données brutes POS (Area)'!BF121/('Données brutes POS (Area)'!BF$112)*25)))</f>
        <v>1.0244884850920535</v>
      </c>
      <c r="BH170" s="44">
        <f>IF($C170="SM 30:1;O2",('Données brutes POS (Area)'!BG170/('Données brutes POS (Area)'!BG$140)*50),IF($C170="TG (17:0/17:1/17:0)D5",('Données brutes POS (Area)'!BG121/('Données brutes POS (Area)'!BG$112)*25)))</f>
        <v>1.0651810544136644</v>
      </c>
      <c r="BI170" s="44">
        <f>IF($C170="SM 30:1;O2",('Données brutes POS (Area)'!BH170/('Données brutes POS (Area)'!BH$140)*50),IF($C170="TG (17:0/17:1/17:0)D5",('Données brutes POS (Area)'!BH121/('Données brutes POS (Area)'!BH$112)*25)))</f>
        <v>0.62335070000106263</v>
      </c>
      <c r="BJ170" s="44">
        <f>IF($C170="SM 30:1;O2",('Données brutes POS (Area)'!BI170/('Données brutes POS (Area)'!BI$140)*50),IF($C170="TG (17:0/17:1/17:0)D5",('Données brutes POS (Area)'!BI121/('Données brutes POS (Area)'!BI$112)*25)))</f>
        <v>0.41479285635742719</v>
      </c>
      <c r="BK170" s="44">
        <f>IF($C170="SM 30:1;O2",('Données brutes POS (Area)'!BJ170/('Données brutes POS (Area)'!BJ$140)*50),IF($C170="TG (17:0/17:1/17:0)D5",('Données brutes POS (Area)'!BJ121/('Données brutes POS (Area)'!BJ$112)*25)))</f>
        <v>4.2734430049521359</v>
      </c>
      <c r="BL170" s="44">
        <f>IF($C170="SM 30:1;O2",('Données brutes POS (Area)'!BK170/('Données brutes POS (Area)'!BK$140)*50),IF($C170="TG (17:0/17:1/17:0)D5",('Données brutes POS (Area)'!BK121/('Données brutes POS (Area)'!BK$112)*25)))</f>
        <v>2.4507555824943554</v>
      </c>
      <c r="BM170" s="44">
        <f>IF($C170="SM 30:1;O2",('Données brutes POS (Area)'!BL170/('Données brutes POS (Area)'!BL$140)*50),IF($C170="TG (17:0/17:1/17:0)D5",('Données brutes POS (Area)'!BL121/('Données brutes POS (Area)'!BL$112)*25)))</f>
        <v>2.7320556687674498</v>
      </c>
      <c r="BN170" s="44">
        <f>IF($C170="SM 30:1;O2",('Données brutes POS (Area)'!BM170/('Données brutes POS (Area)'!BM$140)*50),IF($C170="TG (17:0/17:1/17:0)D5",('Données brutes POS (Area)'!BM121/('Données brutes POS (Area)'!BM$112)*25)))</f>
        <v>1.8735633459712797</v>
      </c>
      <c r="BO170" s="44">
        <f>IF($C170="SM 30:1;O2",('Données brutes POS (Area)'!BN170/('Données brutes POS (Area)'!BN$140)*50),IF($C170="TG (17:0/17:1/17:0)D5",('Données brutes POS (Area)'!BN121/('Données brutes POS (Area)'!BN$112)*25)))</f>
        <v>5.5660103416439775</v>
      </c>
      <c r="BP170" s="44">
        <f>IF($C170="SM 30:1;O2",('Données brutes POS (Area)'!BO170/('Données brutes POS (Area)'!BO$140)*50),IF($C170="TG (17:0/17:1/17:0)D5",('Données brutes POS (Area)'!BO121/('Données brutes POS (Area)'!BO$112)*25)))</f>
        <v>1.9893120857795412</v>
      </c>
      <c r="BQ170" s="44">
        <f>IF($C170="SM 30:1;O2",('Données brutes POS (Area)'!BP170/('Données brutes POS (Area)'!BP$140)*50),IF($C170="TG (17:0/17:1/17:0)D5",('Données brutes POS (Area)'!BP121/('Données brutes POS (Area)'!BP$112)*25)))</f>
        <v>1.1750574237357543</v>
      </c>
    </row>
    <row r="171" spans="1:69" x14ac:dyDescent="0.25">
      <c r="A171" s="7" t="s">
        <v>79</v>
      </c>
      <c r="B171" s="7" t="s">
        <v>251</v>
      </c>
      <c r="C171" s="8" t="s">
        <v>117</v>
      </c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</row>
    <row r="172" spans="1:69" x14ac:dyDescent="0.25">
      <c r="A172" s="11" t="s">
        <v>79</v>
      </c>
      <c r="B172" s="11" t="s">
        <v>78</v>
      </c>
      <c r="C172" s="12" t="s">
        <v>117</v>
      </c>
      <c r="D172" s="44">
        <f>IF($C172="SM 30:1;O2",('Données brutes POS (Area)'!C113/('Données brutes POS (Area)'!C$91)*50),IF($C172="TG (17:0/17:1/17:0)D5",('Données brutes POS (Area)'!C172/('Données brutes POS (Area)'!C$171)*25)))</f>
        <v>0.27584719746587311</v>
      </c>
      <c r="E172" s="44">
        <f>IF($C172="SM 30:1;O2",('Données brutes POS (Area)'!D113/('Données brutes POS (Area)'!D$91)*50),IF($C172="TG (17:0/17:1/17:0)D5",('Données brutes POS (Area)'!D172/('Données brutes POS (Area)'!D$171)*25)))</f>
        <v>0.25386344264078403</v>
      </c>
      <c r="F172" s="44" t="s">
        <v>326</v>
      </c>
      <c r="G172" s="44">
        <f>IF($C172="SM 30:1;O2",('Données brutes POS (Area)'!F113/('Données brutes POS (Area)'!F$91)*50),IF($C172="TG (17:0/17:1/17:0)D5",('Données brutes POS (Area)'!F172/('Données brutes POS (Area)'!F$171)*25)))</f>
        <v>0.26818486153442794</v>
      </c>
      <c r="H172" s="44">
        <f>IF($C172="SM 30:1;O2",('Données brutes POS (Area)'!G113/('Données brutes POS (Area)'!G$91)*50),IF($C172="TG (17:0/17:1/17:0)D5",('Données brutes POS (Area)'!G172/('Données brutes POS (Area)'!G$171)*25)))</f>
        <v>0.18099262812896938</v>
      </c>
      <c r="I172" s="44">
        <f>IF($C172="SM 30:1;O2",('Données brutes POS (Area)'!H113/('Données brutes POS (Area)'!H$91)*50),IF($C172="TG (17:0/17:1/17:0)D5",('Données brutes POS (Area)'!H172/('Données brutes POS (Area)'!H$171)*25)))</f>
        <v>0.64639587399259912</v>
      </c>
      <c r="J172" s="44">
        <f>IF($C172="SM 30:1;O2",('Données brutes POS (Area)'!I113/('Données brutes POS (Area)'!I$91)*50),IF($C172="TG (17:0/17:1/17:0)D5",('Données brutes POS (Area)'!I172/('Données brutes POS (Area)'!I$171)*25)))</f>
        <v>0.40114193757343131</v>
      </c>
      <c r="K172" s="44">
        <f>IF($C172="SM 30:1;O2",('Données brutes POS (Area)'!J113/('Données brutes POS (Area)'!J$91)*50),IF($C172="TG (17:0/17:1/17:0)D5",('Données brutes POS (Area)'!J172/('Données brutes POS (Area)'!J$171)*25)))</f>
        <v>0.63545887882286856</v>
      </c>
      <c r="L172" s="44" t="s">
        <v>326</v>
      </c>
      <c r="M172" s="44">
        <f>IF($C172="SM 30:1;O2",('Données brutes POS (Area)'!L113/('Données brutes POS (Area)'!L$91)*50),IF($C172="TG (17:0/17:1/17:0)D5",('Données brutes POS (Area)'!L172/('Données brutes POS (Area)'!L$171)*25)))</f>
        <v>0.31952185929387511</v>
      </c>
      <c r="N172" s="44">
        <f>IF($C172="SM 30:1;O2",('Données brutes POS (Area)'!M113/('Données brutes POS (Area)'!M$91)*50),IF($C172="TG (17:0/17:1/17:0)D5",('Données brutes POS (Area)'!M172/('Données brutes POS (Area)'!M$171)*25)))</f>
        <v>9.2927635653439145E-2</v>
      </c>
      <c r="O172" s="44">
        <f>IF($C172="SM 30:1;O2",('Données brutes POS (Area)'!N113/('Données brutes POS (Area)'!N$91)*50),IF($C172="TG (17:0/17:1/17:0)D5",('Données brutes POS (Area)'!N172/('Données brutes POS (Area)'!N$171)*25)))</f>
        <v>0.25680637391612271</v>
      </c>
      <c r="P172" s="44">
        <f>IF($C172="SM 30:1;O2",('Données brutes POS (Area)'!O113/('Données brutes POS (Area)'!O$91)*50),IF($C172="TG (17:0/17:1/17:0)D5",('Données brutes POS (Area)'!O172/('Données brutes POS (Area)'!O$171)*25)))</f>
        <v>0.31829320291708169</v>
      </c>
      <c r="Q172" s="44">
        <f>IF($C172="SM 30:1;O2",('Données brutes POS (Area)'!P113/('Données brutes POS (Area)'!P$91)*50),IF($C172="TG (17:0/17:1/17:0)D5",('Données brutes POS (Area)'!P172/('Données brutes POS (Area)'!P$171)*25)))</f>
        <v>0.43503114122289144</v>
      </c>
      <c r="R172" s="44">
        <f>IF($C172="SM 30:1;O2",('Données brutes POS (Area)'!Q113/('Données brutes POS (Area)'!Q$91)*50),IF($C172="TG (17:0/17:1/17:0)D5",('Données brutes POS (Area)'!Q172/('Données brutes POS (Area)'!Q$171)*25)))</f>
        <v>0.567558466440375</v>
      </c>
      <c r="S172" s="44">
        <f>IF($C172="SM 30:1;O2",('Données brutes POS (Area)'!R113/('Données brutes POS (Area)'!R$91)*50),IF($C172="TG (17:0/17:1/17:0)D5",('Données brutes POS (Area)'!R172/('Données brutes POS (Area)'!R$171)*25)))</f>
        <v>0.24350265429668758</v>
      </c>
      <c r="T172" s="44">
        <f>IF($C172="SM 30:1;O2",('Données brutes POS (Area)'!S113/('Données brutes POS (Area)'!S$91)*50),IF($C172="TG (17:0/17:1/17:0)D5",('Données brutes POS (Area)'!S172/('Données brutes POS (Area)'!S$171)*25)))</f>
        <v>0.31564752316189232</v>
      </c>
      <c r="U172" s="44">
        <f>IF($C172="SM 30:1;O2",('Données brutes POS (Area)'!T113/('Données brutes POS (Area)'!T$91)*50),IF($C172="TG (17:0/17:1/17:0)D5",('Données brutes POS (Area)'!T172/('Données brutes POS (Area)'!T$171)*25)))</f>
        <v>0.34581273856568889</v>
      </c>
      <c r="V172" s="44">
        <f>IF($C172="SM 30:1;O2",('Données brutes POS (Area)'!U113/('Données brutes POS (Area)'!U$91)*50),IF($C172="TG (17:0/17:1/17:0)D5",('Données brutes POS (Area)'!U172/('Données brutes POS (Area)'!U$171)*25)))</f>
        <v>5.218860649560933E-2</v>
      </c>
      <c r="W172" s="44">
        <f>IF($C172="SM 30:1;O2",('Données brutes POS (Area)'!V113/('Données brutes POS (Area)'!V$91)*50),IF($C172="TG (17:0/17:1/17:0)D5",('Données brutes POS (Area)'!V172/('Données brutes POS (Area)'!V$171)*25)))</f>
        <v>0.51161158773543192</v>
      </c>
      <c r="X172" s="44">
        <f>IF($C172="SM 30:1;O2",('Données brutes POS (Area)'!W113/('Données brutes POS (Area)'!W$91)*50),IF($C172="TG (17:0/17:1/17:0)D5",('Données brutes POS (Area)'!W172/('Données brutes POS (Area)'!W$171)*25)))</f>
        <v>0.53243869505274455</v>
      </c>
      <c r="Y172" s="44">
        <f>IF($C172="SM 30:1;O2",('Données brutes POS (Area)'!X113/('Données brutes POS (Area)'!X$91)*50),IF($C172="TG (17:0/17:1/17:0)D5",('Données brutes POS (Area)'!X172/('Données brutes POS (Area)'!X$171)*25)))</f>
        <v>0.17934306719641979</v>
      </c>
      <c r="Z172" s="44">
        <f>IF($C172="SM 30:1;O2",('Données brutes POS (Area)'!Y113/('Données brutes POS (Area)'!Y$91)*50),IF($C172="TG (17:0/17:1/17:0)D5",('Données brutes POS (Area)'!Y172/('Données brutes POS (Area)'!Y$171)*25)))</f>
        <v>0.44608345677494643</v>
      </c>
      <c r="AA172" s="44">
        <f>IF($C172="SM 30:1;O2",('Données brutes POS (Area)'!Z113/('Données brutes POS (Area)'!Z$91)*50),IF($C172="TG (17:0/17:1/17:0)D5",('Données brutes POS (Area)'!Z172/('Données brutes POS (Area)'!Z$171)*25)))</f>
        <v>1.0686112415954219</v>
      </c>
      <c r="AB172" s="44">
        <f>IF($C172="SM 30:1;O2",('Données brutes POS (Area)'!AA113/('Données brutes POS (Area)'!AA$91)*50),IF($C172="TG (17:0/17:1/17:0)D5",('Données brutes POS (Area)'!AA172/('Données brutes POS (Area)'!AA$171)*25)))</f>
        <v>0.31455315990503885</v>
      </c>
      <c r="AC172" s="44">
        <f>IF($C172="SM 30:1;O2",('Données brutes POS (Area)'!AB113/('Données brutes POS (Area)'!AB$91)*50),IF($C172="TG (17:0/17:1/17:0)D5",('Données brutes POS (Area)'!AB172/('Données brutes POS (Area)'!AB$171)*25)))</f>
        <v>0.9195855755751835</v>
      </c>
      <c r="AD172" s="44">
        <f>IF($C172="SM 30:1;O2",('Données brutes POS (Area)'!AC113/('Données brutes POS (Area)'!AC$91)*50),IF($C172="TG (17:0/17:1/17:0)D5",('Données brutes POS (Area)'!AC172/('Données brutes POS (Area)'!AC$171)*25)))</f>
        <v>0.44643447809820813</v>
      </c>
      <c r="AE172" s="44">
        <f>IF($C172="SM 30:1;O2",('Données brutes POS (Area)'!AD113/('Données brutes POS (Area)'!AD$91)*50),IF($C172="TG (17:0/17:1/17:0)D5",('Données brutes POS (Area)'!AD172/('Données brutes POS (Area)'!AD$171)*25)))</f>
        <v>0.10553992880874159</v>
      </c>
      <c r="AF172" s="44">
        <f>IF($C172="SM 30:1;O2",('Données brutes POS (Area)'!AE113/('Données brutes POS (Area)'!AE$91)*50),IF($C172="TG (17:0/17:1/17:0)D5",('Données brutes POS (Area)'!AE172/('Données brutes POS (Area)'!AE$171)*25)))</f>
        <v>0.8137984529460135</v>
      </c>
      <c r="AG172" s="44">
        <f>IF($C172="SM 30:1;O2",('Données brutes POS (Area)'!AF113/('Données brutes POS (Area)'!AF$91)*50),IF($C172="TG (17:0/17:1/17:0)D5",('Données brutes POS (Area)'!AF172/('Données brutes POS (Area)'!AF$171)*25)))</f>
        <v>0.23365268089099947</v>
      </c>
      <c r="AH172" s="44">
        <f>IF($C172="SM 30:1;O2",('Données brutes POS (Area)'!AG113/('Données brutes POS (Area)'!AG$91)*50),IF($C172="TG (17:0/17:1/17:0)D5",('Données brutes POS (Area)'!AG172/('Données brutes POS (Area)'!AG$171)*25)))</f>
        <v>0.25881584260646151</v>
      </c>
      <c r="AI172" s="44">
        <f>IF($C172="SM 30:1;O2",('Données brutes POS (Area)'!AH113/('Données brutes POS (Area)'!AH$91)*50),IF($C172="TG (17:0/17:1/17:0)D5",('Données brutes POS (Area)'!AH172/('Données brutes POS (Area)'!AH$171)*25)))</f>
        <v>0.18792496971700659</v>
      </c>
      <c r="AJ172" s="44">
        <f>IF($C172="SM 30:1;O2",('Données brutes POS (Area)'!AI113/('Données brutes POS (Area)'!AI$91)*50),IF($C172="TG (17:0/17:1/17:0)D5",('Données brutes POS (Area)'!AI172/('Données brutes POS (Area)'!AI$171)*25)))</f>
        <v>0.24549315601074942</v>
      </c>
      <c r="AK172" s="44">
        <f>IF($C172="SM 30:1;O2",('Données brutes POS (Area)'!AJ113/('Données brutes POS (Area)'!AJ$91)*50),IF($C172="TG (17:0/17:1/17:0)D5",('Données brutes POS (Area)'!AJ172/('Données brutes POS (Area)'!AJ$171)*25)))</f>
        <v>0.28568504714400073</v>
      </c>
      <c r="AL172" s="44">
        <f>IF($C172="SM 30:1;O2",('Données brutes POS (Area)'!AK113/('Données brutes POS (Area)'!AK$91)*50),IF($C172="TG (17:0/17:1/17:0)D5",('Données brutes POS (Area)'!AK172/('Données brutes POS (Area)'!AK$171)*25)))</f>
        <v>0.14050351466318689</v>
      </c>
      <c r="AM172" s="44">
        <f>IF($C172="SM 30:1;O2",('Données brutes POS (Area)'!AL113/('Données brutes POS (Area)'!AL$91)*50),IF($C172="TG (17:0/17:1/17:0)D5",('Données brutes POS (Area)'!AL172/('Données brutes POS (Area)'!AL$171)*25)))</f>
        <v>0.77576366992947354</v>
      </c>
      <c r="AN172" s="44">
        <f>IF($C172="SM 30:1;O2",('Données brutes POS (Area)'!AM113/('Données brutes POS (Area)'!AM$91)*50),IF($C172="TG (17:0/17:1/17:0)D5",('Données brutes POS (Area)'!AM172/('Données brutes POS (Area)'!AM$171)*25)))</f>
        <v>0.3511933731462763</v>
      </c>
      <c r="AO172" s="44">
        <f>IF($C172="SM 30:1;O2",('Données brutes POS (Area)'!AN113/('Données brutes POS (Area)'!AN$91)*50),IF($C172="TG (17:0/17:1/17:0)D5",('Données brutes POS (Area)'!AN172/('Données brutes POS (Area)'!AN$171)*25)))</f>
        <v>0.19374481409229535</v>
      </c>
      <c r="AP172" s="44">
        <f>IF($C172="SM 30:1;O2",('Données brutes POS (Area)'!AO113/('Données brutes POS (Area)'!AO$91)*50),IF($C172="TG (17:0/17:1/17:0)D5",('Données brutes POS (Area)'!AO172/('Données brutes POS (Area)'!AO$171)*25)))</f>
        <v>0.34200461944773058</v>
      </c>
      <c r="AQ172" s="44">
        <f>IF($C172="SM 30:1;O2",('Données brutes POS (Area)'!AP113/('Données brutes POS (Area)'!AP$91)*50),IF($C172="TG (17:0/17:1/17:0)D5",('Données brutes POS (Area)'!AP172/('Données brutes POS (Area)'!AP$171)*25)))</f>
        <v>0.19306403082756607</v>
      </c>
      <c r="AR172" s="44">
        <f>IF($C172="SM 30:1;O2",('Données brutes POS (Area)'!AQ113/('Données brutes POS (Area)'!AQ$91)*50),IF($C172="TG (17:0/17:1/17:0)D5",('Données brutes POS (Area)'!AQ172/('Données brutes POS (Area)'!AQ$171)*25)))</f>
        <v>2.6117523628190957</v>
      </c>
      <c r="AS172" s="44">
        <f>IF($C172="SM 30:1;O2",('Données brutes POS (Area)'!AR113/('Données brutes POS (Area)'!AR$91)*50),IF($C172="TG (17:0/17:1/17:0)D5",('Données brutes POS (Area)'!AR172/('Données brutes POS (Area)'!AR$171)*25)))</f>
        <v>0.38587736953658819</v>
      </c>
      <c r="AT172" s="44">
        <f>IF($C172="SM 30:1;O2",('Données brutes POS (Area)'!AS113/('Données brutes POS (Area)'!AS$91)*50),IF($C172="TG (17:0/17:1/17:0)D5",('Données brutes POS (Area)'!AS172/('Données brutes POS (Area)'!AS$171)*25)))</f>
        <v>0.33839482260702147</v>
      </c>
      <c r="AU172" s="44">
        <f>IF($C172="SM 30:1;O2",('Données brutes POS (Area)'!AT113/('Données brutes POS (Area)'!AT$91)*50),IF($C172="TG (17:0/17:1/17:0)D5",('Données brutes POS (Area)'!AT172/('Données brutes POS (Area)'!AT$171)*25)))</f>
        <v>0.27902716353891194</v>
      </c>
      <c r="AV172" s="44">
        <f>IF($C172="SM 30:1;O2",('Données brutes POS (Area)'!AU113/('Données brutes POS (Area)'!AU$91)*50),IF($C172="TG (17:0/17:1/17:0)D5",('Données brutes POS (Area)'!AU172/('Données brutes POS (Area)'!AU$171)*25)))</f>
        <v>0.24416871312652852</v>
      </c>
      <c r="AW172" s="44">
        <f>IF($C172="SM 30:1;O2",('Données brutes POS (Area)'!AV113/('Données brutes POS (Area)'!AV$91)*50),IF($C172="TG (17:0/17:1/17:0)D5",('Données brutes POS (Area)'!AV172/('Données brutes POS (Area)'!AV$171)*25)))</f>
        <v>2.5247388826941179</v>
      </c>
      <c r="AX172" s="44">
        <f>IF($C172="SM 30:1;O2",('Données brutes POS (Area)'!AW113/('Données brutes POS (Area)'!AW$91)*50),IF($C172="TG (17:0/17:1/17:0)D5",('Données brutes POS (Area)'!AW172/('Données brutes POS (Area)'!AW$171)*25)))</f>
        <v>0.71251508922654661</v>
      </c>
      <c r="AY172" s="44">
        <f>IF($C172="SM 30:1;O2",('Données brutes POS (Area)'!AX113/('Données brutes POS (Area)'!AX$91)*50),IF($C172="TG (17:0/17:1/17:0)D5",('Données brutes POS (Area)'!AX172/('Données brutes POS (Area)'!AX$171)*25)))</f>
        <v>0.20643650972452413</v>
      </c>
      <c r="AZ172" s="44">
        <f>IF($C172="SM 30:1;O2",('Données brutes POS (Area)'!AY113/('Données brutes POS (Area)'!AY$91)*50),IF($C172="TG (17:0/17:1/17:0)D5",('Données brutes POS (Area)'!AY172/('Données brutes POS (Area)'!AY$171)*25)))</f>
        <v>0.41136664963728664</v>
      </c>
      <c r="BA172" s="44">
        <f>IF($C172="SM 30:1;O2",('Données brutes POS (Area)'!AZ113/('Données brutes POS (Area)'!AZ$91)*50),IF($C172="TG (17:0/17:1/17:0)D5",('Données brutes POS (Area)'!AZ172/('Données brutes POS (Area)'!AZ$171)*25)))</f>
        <v>0.46783439343789107</v>
      </c>
      <c r="BB172" s="44">
        <f>IF($C172="SM 30:1;O2",('Données brutes POS (Area)'!BA113/('Données brutes POS (Area)'!BA$91)*50),IF($C172="TG (17:0/17:1/17:0)D5",('Données brutes POS (Area)'!BA172/('Données brutes POS (Area)'!BA$171)*25)))</f>
        <v>0.30378161270017001</v>
      </c>
      <c r="BC172" s="44">
        <f>IF($C172="SM 30:1;O2",('Données brutes POS (Area)'!BB113/('Données brutes POS (Area)'!BB$91)*50),IF($C172="TG (17:0/17:1/17:0)D5",('Données brutes POS (Area)'!BB172/('Données brutes POS (Area)'!BB$171)*25)))</f>
        <v>0.41722331749521402</v>
      </c>
      <c r="BD172" s="44">
        <f>IF($C172="SM 30:1;O2",('Données brutes POS (Area)'!BC113/('Données brutes POS (Area)'!BC$91)*50),IF($C172="TG (17:0/17:1/17:0)D5",('Données brutes POS (Area)'!BC172/('Données brutes POS (Area)'!BC$171)*25)))</f>
        <v>0.55274851518492008</v>
      </c>
      <c r="BE172" s="44">
        <f>IF($C172="SM 30:1;O2",('Données brutes POS (Area)'!BD113/('Données brutes POS (Area)'!BD$91)*50),IF($C172="TG (17:0/17:1/17:0)D5",('Données brutes POS (Area)'!BD172/('Données brutes POS (Area)'!BD$171)*25)))</f>
        <v>0.20139638839110677</v>
      </c>
      <c r="BF172" s="44">
        <f>IF($C172="SM 30:1;O2",('Données brutes POS (Area)'!BE113/('Données brutes POS (Area)'!BE$91)*50),IF($C172="TG (17:0/17:1/17:0)D5",('Données brutes POS (Area)'!BE172/('Données brutes POS (Area)'!BE$171)*25)))</f>
        <v>0.15719000573365585</v>
      </c>
      <c r="BG172" s="44">
        <f>IF($C172="SM 30:1;O2",('Données brutes POS (Area)'!BF113/('Données brutes POS (Area)'!BF$91)*50),IF($C172="TG (17:0/17:1/17:0)D5",('Données brutes POS (Area)'!BF172/('Données brutes POS (Area)'!BF$171)*25)))</f>
        <v>0.25598881232378989</v>
      </c>
      <c r="BH172" s="44">
        <f>IF($C172="SM 30:1;O2",('Données brutes POS (Area)'!BG113/('Données brutes POS (Area)'!BG$91)*50),IF($C172="TG (17:0/17:1/17:0)D5",('Données brutes POS (Area)'!BG172/('Données brutes POS (Area)'!BG$171)*25)))</f>
        <v>0.21462887445161438</v>
      </c>
      <c r="BI172" s="44">
        <f>IF($C172="SM 30:1;O2",('Données brutes POS (Area)'!BH113/('Données brutes POS (Area)'!BH$91)*50),IF($C172="TG (17:0/17:1/17:0)D5",('Données brutes POS (Area)'!BH172/('Données brutes POS (Area)'!BH$171)*25)))</f>
        <v>0.15446778220425553</v>
      </c>
      <c r="BJ172" s="44">
        <f>IF($C172="SM 30:1;O2",('Données brutes POS (Area)'!BI113/('Données brutes POS (Area)'!BI$91)*50),IF($C172="TG (17:0/17:1/17:0)D5",('Données brutes POS (Area)'!BI172/('Données brutes POS (Area)'!BI$171)*25)))</f>
        <v>0.17678798487218883</v>
      </c>
      <c r="BK172" s="44" t="s">
        <v>326</v>
      </c>
      <c r="BL172" s="44">
        <f>IF($C172="SM 30:1;O2",('Données brutes POS (Area)'!BK113/('Données brutes POS (Area)'!BK$91)*50),IF($C172="TG (17:0/17:1/17:0)D5",('Données brutes POS (Area)'!BK172/('Données brutes POS (Area)'!BK$171)*25)))</f>
        <v>0.17447958993479493</v>
      </c>
      <c r="BM172" s="44">
        <f>IF($C172="SM 30:1;O2",('Données brutes POS (Area)'!BL113/('Données brutes POS (Area)'!BL$91)*50),IF($C172="TG (17:0/17:1/17:0)D5",('Données brutes POS (Area)'!BL172/('Données brutes POS (Area)'!BL$171)*25)))</f>
        <v>0.14228639631237402</v>
      </c>
      <c r="BN172" s="44">
        <f>IF($C172="SM 30:1;O2",('Données brutes POS (Area)'!BM113/('Données brutes POS (Area)'!BM$91)*50),IF($C172="TG (17:0/17:1/17:0)D5",('Données brutes POS (Area)'!BM172/('Données brutes POS (Area)'!BM$171)*25)))</f>
        <v>0.55652379860136525</v>
      </c>
      <c r="BO172" s="44">
        <f>IF($C172="SM 30:1;O2",('Données brutes POS (Area)'!BN113/('Données brutes POS (Area)'!BN$91)*50),IF($C172="TG (17:0/17:1/17:0)D5",('Données brutes POS (Area)'!BN172/('Données brutes POS (Area)'!BN$171)*25)))</f>
        <v>0.41814285503428289</v>
      </c>
      <c r="BP172" s="44">
        <f>IF($C172="SM 30:1;O2",('Données brutes POS (Area)'!BO113/('Données brutes POS (Area)'!BO$91)*50),IF($C172="TG (17:0/17:1/17:0)D5",('Données brutes POS (Area)'!BO172/('Données brutes POS (Area)'!BO$171)*25)))</f>
        <v>0.15693710279342485</v>
      </c>
      <c r="BQ172" s="44">
        <f>IF($C172="SM 30:1;O2",('Données brutes POS (Area)'!BP113/('Données brutes POS (Area)'!BP$91)*50),IF($C172="TG (17:0/17:1/17:0)D5",('Données brutes POS (Area)'!BP172/('Données brutes POS (Area)'!BP$171)*25)))</f>
        <v>0.24789563337517412</v>
      </c>
    </row>
    <row r="173" spans="1:69" x14ac:dyDescent="0.25">
      <c r="A173" s="9" t="s">
        <v>79</v>
      </c>
      <c r="B173" s="9" t="s">
        <v>136</v>
      </c>
      <c r="C173" s="10" t="s">
        <v>117</v>
      </c>
      <c r="D173" s="43">
        <f>IF($C173="SM 30:1;O2",('Données brutes POS (Area)'!C114/('Données brutes POS (Area)'!C$91)*50),IF($C173="TG (17:0/17:1/17:0)D5",('Données brutes POS (Area)'!C173/('Données brutes POS (Area)'!C$171)*25)))</f>
        <v>0.17087912316795184</v>
      </c>
      <c r="E173" s="43">
        <f>IF($C173="SM 30:1;O2",('Données brutes POS (Area)'!D114/('Données brutes POS (Area)'!D$91)*50),IF($C173="TG (17:0/17:1/17:0)D5",('Données brutes POS (Area)'!D173/('Données brutes POS (Area)'!D$171)*25)))</f>
        <v>0.14016144382198623</v>
      </c>
      <c r="F173" s="43">
        <f>IF($C173="SM 30:1;O2",('Données brutes POS (Area)'!E114/('Données brutes POS (Area)'!E$91)*50),IF($C173="TG (17:0/17:1/17:0)D5",('Données brutes POS (Area)'!E173/('Données brutes POS (Area)'!E$171)*25)))</f>
        <v>0.1183071593256298</v>
      </c>
      <c r="G173" s="43">
        <f>IF($C173="SM 30:1;O2",('Données brutes POS (Area)'!F114/('Données brutes POS (Area)'!F$91)*50),IF($C173="TG (17:0/17:1/17:0)D5",('Données brutes POS (Area)'!F173/('Données brutes POS (Area)'!F$171)*25)))</f>
        <v>0.24733556265153886</v>
      </c>
      <c r="H173" s="43">
        <f>IF($C173="SM 30:1;O2",('Données brutes POS (Area)'!G114/('Données brutes POS (Area)'!G$91)*50),IF($C173="TG (17:0/17:1/17:0)D5",('Données brutes POS (Area)'!G173/('Données brutes POS (Area)'!G$171)*25)))</f>
        <v>0.21342036632871356</v>
      </c>
      <c r="I173" s="43">
        <f>IF($C173="SM 30:1;O2",('Données brutes POS (Area)'!H114/('Données brutes POS (Area)'!H$91)*50),IF($C173="TG (17:0/17:1/17:0)D5",('Données brutes POS (Area)'!H173/('Données brutes POS (Area)'!H$171)*25)))</f>
        <v>0.4338377264798246</v>
      </c>
      <c r="J173" s="43">
        <f>IF($C173="SM 30:1;O2",('Données brutes POS (Area)'!I114/('Données brutes POS (Area)'!I$91)*50),IF($C173="TG (17:0/17:1/17:0)D5",('Données brutes POS (Area)'!I173/('Données brutes POS (Area)'!I$171)*25)))</f>
        <v>0.47581124006979592</v>
      </c>
      <c r="K173" s="43">
        <f>IF($C173="SM 30:1;O2",('Données brutes POS (Area)'!J114/('Données brutes POS (Area)'!J$91)*50),IF($C173="TG (17:0/17:1/17:0)D5",('Données brutes POS (Area)'!J173/('Données brutes POS (Area)'!J$171)*25)))</f>
        <v>0.21517117535979061</v>
      </c>
      <c r="L173" s="43">
        <f>IF($C173="SM 30:1;O2",('Données brutes POS (Area)'!K114/('Données brutes POS (Area)'!K$91)*50),IF($C173="TG (17:0/17:1/17:0)D5",('Données brutes POS (Area)'!K173/('Données brutes POS (Area)'!K$171)*25)))</f>
        <v>6.9464719209241729E-2</v>
      </c>
      <c r="M173" s="43">
        <f>IF($C173="SM 30:1;O2",('Données brutes POS (Area)'!L114/('Données brutes POS (Area)'!L$91)*50),IF($C173="TG (17:0/17:1/17:0)D5",('Données brutes POS (Area)'!L173/('Données brutes POS (Area)'!L$171)*25)))</f>
        <v>0.1400127061433396</v>
      </c>
      <c r="N173" s="47" t="s">
        <v>326</v>
      </c>
      <c r="O173" s="43">
        <f>IF($C173="SM 30:1;O2",('Données brutes POS (Area)'!N114/('Données brutes POS (Area)'!N$91)*50),IF($C173="TG (17:0/17:1/17:0)D5",('Données brutes POS (Area)'!N173/('Données brutes POS (Area)'!N$171)*25)))</f>
        <v>0.20870847192684855</v>
      </c>
      <c r="P173" s="43">
        <f>IF($C173="SM 30:1;O2",('Données brutes POS (Area)'!O114/('Données brutes POS (Area)'!O$91)*50),IF($C173="TG (17:0/17:1/17:0)D5",('Données brutes POS (Area)'!O173/('Données brutes POS (Area)'!O$171)*25)))</f>
        <v>0.23657140788971551</v>
      </c>
      <c r="Q173" s="43">
        <f>IF($C173="SM 30:1;O2",('Données brutes POS (Area)'!P114/('Données brutes POS (Area)'!P$91)*50),IF($C173="TG (17:0/17:1/17:0)D5",('Données brutes POS (Area)'!P173/('Données brutes POS (Area)'!P$171)*25)))</f>
        <v>0.41925965072271965</v>
      </c>
      <c r="R173" s="43">
        <f>IF($C173="SM 30:1;O2",('Données brutes POS (Area)'!Q114/('Données brutes POS (Area)'!Q$91)*50),IF($C173="TG (17:0/17:1/17:0)D5",('Données brutes POS (Area)'!Q173/('Données brutes POS (Area)'!Q$171)*25)))</f>
        <v>0.28520087963254404</v>
      </c>
      <c r="S173" s="43">
        <f>IF($C173="SM 30:1;O2",('Données brutes POS (Area)'!R114/('Données brutes POS (Area)'!R$91)*50),IF($C173="TG (17:0/17:1/17:0)D5",('Données brutes POS (Area)'!R173/('Données brutes POS (Area)'!R$171)*25)))</f>
        <v>0.13839906338826036</v>
      </c>
      <c r="T173" s="43">
        <f>IF($C173="SM 30:1;O2",('Données brutes POS (Area)'!S114/('Données brutes POS (Area)'!S$91)*50),IF($C173="TG (17:0/17:1/17:0)D5",('Données brutes POS (Area)'!S173/('Données brutes POS (Area)'!S$171)*25)))</f>
        <v>0.15399277582840615</v>
      </c>
      <c r="U173" s="43">
        <f>IF($C173="SM 30:1;O2",('Données brutes POS (Area)'!T114/('Données brutes POS (Area)'!T$91)*50),IF($C173="TG (17:0/17:1/17:0)D5",('Données brutes POS (Area)'!T173/('Données brutes POS (Area)'!T$171)*25)))</f>
        <v>0.2654856975739649</v>
      </c>
      <c r="V173" s="43">
        <f>IF($C173="SM 30:1;O2",('Données brutes POS (Area)'!U114/('Données brutes POS (Area)'!U$91)*50),IF($C173="TG (17:0/17:1/17:0)D5",('Données brutes POS (Area)'!U173/('Données brutes POS (Area)'!U$171)*25)))</f>
        <v>0.21878767725600484</v>
      </c>
      <c r="W173" s="43">
        <f>IF($C173="SM 30:1;O2",('Données brutes POS (Area)'!V114/('Données brutes POS (Area)'!V$91)*50),IF($C173="TG (17:0/17:1/17:0)D5",('Données brutes POS (Area)'!V173/('Données brutes POS (Area)'!V$171)*25)))</f>
        <v>0.34209898964016972</v>
      </c>
      <c r="X173" s="43">
        <f>IF($C173="SM 30:1;O2",('Données brutes POS (Area)'!W114/('Données brutes POS (Area)'!W$91)*50),IF($C173="TG (17:0/17:1/17:0)D5",('Données brutes POS (Area)'!W173/('Données brutes POS (Area)'!W$171)*25)))</f>
        <v>1.033161075600793</v>
      </c>
      <c r="Y173" s="43">
        <f>IF($C173="SM 30:1;O2",('Données brutes POS (Area)'!X114/('Données brutes POS (Area)'!X$91)*50),IF($C173="TG (17:0/17:1/17:0)D5",('Données brutes POS (Area)'!X173/('Données brutes POS (Area)'!X$171)*25)))</f>
        <v>9.3074765291440029E-2</v>
      </c>
      <c r="Z173" s="43">
        <f>IF($C173="SM 30:1;O2",('Données brutes POS (Area)'!Y114/('Données brutes POS (Area)'!Y$91)*50),IF($C173="TG (17:0/17:1/17:0)D5",('Données brutes POS (Area)'!Y173/('Données brutes POS (Area)'!Y$171)*25)))</f>
        <v>0.32876761746959443</v>
      </c>
      <c r="AA173" s="43">
        <f>IF($C173="SM 30:1;O2",('Données brutes POS (Area)'!Z114/('Données brutes POS (Area)'!Z$91)*50),IF($C173="TG (17:0/17:1/17:0)D5",('Données brutes POS (Area)'!Z173/('Données brutes POS (Area)'!Z$171)*25)))</f>
        <v>0.74395044695754886</v>
      </c>
      <c r="AB173" s="43">
        <f>IF($C173="SM 30:1;O2",('Données brutes POS (Area)'!AA114/('Données brutes POS (Area)'!AA$91)*50),IF($C173="TG (17:0/17:1/17:0)D5",('Données brutes POS (Area)'!AA173/('Données brutes POS (Area)'!AA$171)*25)))</f>
        <v>0.19758420297671003</v>
      </c>
      <c r="AC173" s="43">
        <f>IF($C173="SM 30:1;O2",('Données brutes POS (Area)'!AB114/('Données brutes POS (Area)'!AB$91)*50),IF($C173="TG (17:0/17:1/17:0)D5",('Données brutes POS (Area)'!AB173/('Données brutes POS (Area)'!AB$171)*25)))</f>
        <v>2.6081376632242135</v>
      </c>
      <c r="AD173" s="43">
        <f>IF($C173="SM 30:1;O2",('Données brutes POS (Area)'!AC114/('Données brutes POS (Area)'!AC$91)*50),IF($C173="TG (17:0/17:1/17:0)D5",('Données brutes POS (Area)'!AC173/('Données brutes POS (Area)'!AC$171)*25)))</f>
        <v>1.0560277409199319</v>
      </c>
      <c r="AE173" s="43">
        <f>IF($C173="SM 30:1;O2",('Données brutes POS (Area)'!AD114/('Données brutes POS (Area)'!AD$91)*50),IF($C173="TG (17:0/17:1/17:0)D5",('Données brutes POS (Area)'!AD173/('Données brutes POS (Area)'!AD$171)*25)))</f>
        <v>7.2807561245420829E-2</v>
      </c>
      <c r="AF173" s="43">
        <f>IF($C173="SM 30:1;O2",('Données brutes POS (Area)'!AE114/('Données brutes POS (Area)'!AE$91)*50),IF($C173="TG (17:0/17:1/17:0)D5",('Données brutes POS (Area)'!AE173/('Données brutes POS (Area)'!AE$171)*25)))</f>
        <v>0.64133500495708085</v>
      </c>
      <c r="AG173" s="43">
        <f>IF($C173="SM 30:1;O2",('Données brutes POS (Area)'!AF114/('Données brutes POS (Area)'!AF$91)*50),IF($C173="TG (17:0/17:1/17:0)D5",('Données brutes POS (Area)'!AF173/('Données brutes POS (Area)'!AF$171)*25)))</f>
        <v>0.18130559902158433</v>
      </c>
      <c r="AH173" s="43">
        <f>IF($C173="SM 30:1;O2",('Données brutes POS (Area)'!AG114/('Données brutes POS (Area)'!AG$91)*50),IF($C173="TG (17:0/17:1/17:0)D5",('Données brutes POS (Area)'!AG173/('Données brutes POS (Area)'!AG$171)*25)))</f>
        <v>0.16702422283929946</v>
      </c>
      <c r="AI173" s="43">
        <f>IF($C173="SM 30:1;O2",('Données brutes POS (Area)'!AH114/('Données brutes POS (Area)'!AH$91)*50),IF($C173="TG (17:0/17:1/17:0)D5",('Données brutes POS (Area)'!AH173/('Données brutes POS (Area)'!AH$171)*25)))</f>
        <v>0.19581602444804833</v>
      </c>
      <c r="AJ173" s="43">
        <f>IF($C173="SM 30:1;O2",('Données brutes POS (Area)'!AI114/('Données brutes POS (Area)'!AI$91)*50),IF($C173="TG (17:0/17:1/17:0)D5",('Données brutes POS (Area)'!AI173/('Données brutes POS (Area)'!AI$171)*25)))</f>
        <v>0.23069440179247208</v>
      </c>
      <c r="AK173" s="43">
        <f>IF($C173="SM 30:1;O2",('Données brutes POS (Area)'!AJ114/('Données brutes POS (Area)'!AJ$91)*50),IF($C173="TG (17:0/17:1/17:0)D5",('Données brutes POS (Area)'!AJ173/('Données brutes POS (Area)'!AJ$171)*25)))</f>
        <v>0.14192792557628459</v>
      </c>
      <c r="AL173" s="43">
        <f>IF($C173="SM 30:1;O2",('Données brutes POS (Area)'!AK114/('Données brutes POS (Area)'!AK$91)*50),IF($C173="TG (17:0/17:1/17:0)D5",('Données brutes POS (Area)'!AK173/('Données brutes POS (Area)'!AK$171)*25)))</f>
        <v>7.7734289022314162E-2</v>
      </c>
      <c r="AM173" s="43">
        <f>IF($C173="SM 30:1;O2",('Données brutes POS (Area)'!AL114/('Données brutes POS (Area)'!AL$91)*50),IF($C173="TG (17:0/17:1/17:0)D5",('Données brutes POS (Area)'!AL173/('Données brutes POS (Area)'!AL$171)*25)))</f>
        <v>0.86406007141086139</v>
      </c>
      <c r="AN173" s="43">
        <f>IF($C173="SM 30:1;O2",('Données brutes POS (Area)'!AM114/('Données brutes POS (Area)'!AM$91)*50),IF($C173="TG (17:0/17:1/17:0)D5",('Données brutes POS (Area)'!AM173/('Données brutes POS (Area)'!AM$171)*25)))</f>
        <v>0.18789130138436508</v>
      </c>
      <c r="AO173" s="43">
        <f>IF($C173="SM 30:1;O2",('Données brutes POS (Area)'!AN114/('Données brutes POS (Area)'!AN$91)*50),IF($C173="TG (17:0/17:1/17:0)D5",('Données brutes POS (Area)'!AN173/('Données brutes POS (Area)'!AN$171)*25)))</f>
        <v>0.19483139076813941</v>
      </c>
      <c r="AP173" s="43">
        <f>IF($C173="SM 30:1;O2",('Données brutes POS (Area)'!AO114/('Données brutes POS (Area)'!AO$91)*50),IF($C173="TG (17:0/17:1/17:0)D5",('Données brutes POS (Area)'!AO173/('Données brutes POS (Area)'!AO$171)*25)))</f>
        <v>0.44913628366631081</v>
      </c>
      <c r="AQ173" s="43">
        <f>IF($C173="SM 30:1;O2",('Données brutes POS (Area)'!AP114/('Données brutes POS (Area)'!AP$91)*50),IF($C173="TG (17:0/17:1/17:0)D5",('Données brutes POS (Area)'!AP173/('Données brutes POS (Area)'!AP$171)*25)))</f>
        <v>0.15636931742683499</v>
      </c>
      <c r="AR173" s="43">
        <f>IF($C173="SM 30:1;O2",('Données brutes POS (Area)'!AQ114/('Données brutes POS (Area)'!AQ$91)*50),IF($C173="TG (17:0/17:1/17:0)D5",('Données brutes POS (Area)'!AQ173/('Données brutes POS (Area)'!AQ$171)*25)))</f>
        <v>20.011723074728639</v>
      </c>
      <c r="AS173" s="43">
        <f>IF($C173="SM 30:1;O2",('Données brutes POS (Area)'!AR114/('Données brutes POS (Area)'!AR$91)*50),IF($C173="TG (17:0/17:1/17:0)D5",('Données brutes POS (Area)'!AR173/('Données brutes POS (Area)'!AR$171)*25)))</f>
        <v>0.95438089905552292</v>
      </c>
      <c r="AT173" s="43">
        <f>IF($C173="SM 30:1;O2",('Données brutes POS (Area)'!AS114/('Données brutes POS (Area)'!AS$91)*50),IF($C173="TG (17:0/17:1/17:0)D5",('Données brutes POS (Area)'!AS173/('Données brutes POS (Area)'!AS$171)*25)))</f>
        <v>5.7991846533907057E-2</v>
      </c>
      <c r="AU173" s="43">
        <f>IF($C173="SM 30:1;O2",('Données brutes POS (Area)'!AT114/('Données brutes POS (Area)'!AT$91)*50),IF($C173="TG (17:0/17:1/17:0)D5",('Données brutes POS (Area)'!AT173/('Données brutes POS (Area)'!AT$171)*25)))</f>
        <v>0.60011153569083153</v>
      </c>
      <c r="AV173" s="43">
        <f>IF($C173="SM 30:1;O2",('Données brutes POS (Area)'!AU114/('Données brutes POS (Area)'!AU$91)*50),IF($C173="TG (17:0/17:1/17:0)D5",('Données brutes POS (Area)'!AU173/('Données brutes POS (Area)'!AU$171)*25)))</f>
        <v>0.20107416193274444</v>
      </c>
      <c r="AW173" s="43">
        <f>IF($C173="SM 30:1;O2",('Données brutes POS (Area)'!AV114/('Données brutes POS (Area)'!AV$91)*50),IF($C173="TG (17:0/17:1/17:0)D5",('Données brutes POS (Area)'!AV173/('Données brutes POS (Area)'!AV$171)*25)))</f>
        <v>2.2339031748225415</v>
      </c>
      <c r="AX173" s="43">
        <f>IF($C173="SM 30:1;O2",('Données brutes POS (Area)'!AW114/('Données brutes POS (Area)'!AW$91)*50),IF($C173="TG (17:0/17:1/17:0)D5",('Données brutes POS (Area)'!AW173/('Données brutes POS (Area)'!AW$171)*25)))</f>
        <v>1.1461114392496081</v>
      </c>
      <c r="AY173" s="43">
        <f>IF($C173="SM 30:1;O2",('Données brutes POS (Area)'!AX114/('Données brutes POS (Area)'!AX$91)*50),IF($C173="TG (17:0/17:1/17:0)D5",('Données brutes POS (Area)'!AX173/('Données brutes POS (Area)'!AX$171)*25)))</f>
        <v>0.12705786818564052</v>
      </c>
      <c r="AZ173" s="43">
        <f>IF($C173="SM 30:1;O2",('Données brutes POS (Area)'!AY114/('Données brutes POS (Area)'!AY$91)*50),IF($C173="TG (17:0/17:1/17:0)D5",('Données brutes POS (Area)'!AY173/('Données brutes POS (Area)'!AY$171)*25)))</f>
        <v>0.28449304823209526</v>
      </c>
      <c r="BA173" s="43">
        <f>IF($C173="SM 30:1;O2",('Données brutes POS (Area)'!AZ114/('Données brutes POS (Area)'!AZ$91)*50),IF($C173="TG (17:0/17:1/17:0)D5",('Données brutes POS (Area)'!AZ173/('Données brutes POS (Area)'!AZ$171)*25)))</f>
        <v>1.9839263007838928</v>
      </c>
      <c r="BB173" s="43">
        <f>IF($C173="SM 30:1;O2",('Données brutes POS (Area)'!BA114/('Données brutes POS (Area)'!BA$91)*50),IF($C173="TG (17:0/17:1/17:0)D5",('Données brutes POS (Area)'!BA173/('Données brutes POS (Area)'!BA$171)*25)))</f>
        <v>0.18423797891931035</v>
      </c>
      <c r="BC173" s="43">
        <f>IF($C173="SM 30:1;O2",('Données brutes POS (Area)'!BB114/('Données brutes POS (Area)'!BB$91)*50),IF($C173="TG (17:0/17:1/17:0)D5",('Données brutes POS (Area)'!BB173/('Données brutes POS (Area)'!BB$171)*25)))</f>
        <v>0.57468947298374951</v>
      </c>
      <c r="BD173" s="43">
        <f>IF($C173="SM 30:1;O2",('Données brutes POS (Area)'!BC114/('Données brutes POS (Area)'!BC$91)*50),IF($C173="TG (17:0/17:1/17:0)D5",('Données brutes POS (Area)'!BC173/('Données brutes POS (Area)'!BC$171)*25)))</f>
        <v>3.20112729952801</v>
      </c>
      <c r="BE173" s="43">
        <f>IF($C173="SM 30:1;O2",('Données brutes POS (Area)'!BD114/('Données brutes POS (Area)'!BD$91)*50),IF($C173="TG (17:0/17:1/17:0)D5",('Données brutes POS (Area)'!BD173/('Données brutes POS (Area)'!BD$171)*25)))</f>
        <v>0.23585604349117381</v>
      </c>
      <c r="BF173" s="43" t="s">
        <v>326</v>
      </c>
      <c r="BG173" s="43">
        <f>IF($C173="SM 30:1;O2",('Données brutes POS (Area)'!BF114/('Données brutes POS (Area)'!BF$91)*50),IF($C173="TG (17:0/17:1/17:0)D5",('Données brutes POS (Area)'!BF173/('Données brutes POS (Area)'!BF$171)*25)))</f>
        <v>0.1928543379351792</v>
      </c>
      <c r="BH173" s="43">
        <f>IF($C173="SM 30:1;O2",('Données brutes POS (Area)'!BG114/('Données brutes POS (Area)'!BG$91)*50),IF($C173="TG (17:0/17:1/17:0)D5",('Données brutes POS (Area)'!BG173/('Données brutes POS (Area)'!BG$171)*25)))</f>
        <v>9.0292205425357625E-2</v>
      </c>
      <c r="BI173" s="43">
        <f>IF($C173="SM 30:1;O2",('Données brutes POS (Area)'!BH114/('Données brutes POS (Area)'!BH$91)*50),IF($C173="TG (17:0/17:1/17:0)D5",('Données brutes POS (Area)'!BH173/('Données brutes POS (Area)'!BH$171)*25)))</f>
        <v>6.9524876365855276E-2</v>
      </c>
      <c r="BJ173" s="43">
        <f>IF($C173="SM 30:1;O2",('Données brutes POS (Area)'!BI114/('Données brutes POS (Area)'!BI$91)*50),IF($C173="TG (17:0/17:1/17:0)D5",('Données brutes POS (Area)'!BI173/('Données brutes POS (Area)'!BI$171)*25)))</f>
        <v>0.13353734958228525</v>
      </c>
      <c r="BK173" s="43" t="s">
        <v>326</v>
      </c>
      <c r="BL173" s="43">
        <f>IF($C173="SM 30:1;O2",('Données brutes POS (Area)'!BK114/('Données brutes POS (Area)'!BK$91)*50),IF($C173="TG (17:0/17:1/17:0)D5",('Données brutes POS (Area)'!BK173/('Données brutes POS (Area)'!BK$171)*25)))</f>
        <v>0.35769264376608628</v>
      </c>
      <c r="BM173" s="43">
        <f>IF($C173="SM 30:1;O2",('Données brutes POS (Area)'!BL114/('Données brutes POS (Area)'!BL$91)*50),IF($C173="TG (17:0/17:1/17:0)D5",('Données brutes POS (Area)'!BL173/('Données brutes POS (Area)'!BL$171)*25)))</f>
        <v>0.11813790637696904</v>
      </c>
      <c r="BN173" s="43">
        <f>IF($C173="SM 30:1;O2",('Données brutes POS (Area)'!BM114/('Données brutes POS (Area)'!BM$91)*50),IF($C173="TG (17:0/17:1/17:0)D5",('Données brutes POS (Area)'!BM173/('Données brutes POS (Area)'!BM$171)*25)))</f>
        <v>0.75811473556753772</v>
      </c>
      <c r="BO173" s="43">
        <f>IF($C173="SM 30:1;O2",('Données brutes POS (Area)'!BN114/('Données brutes POS (Area)'!BN$91)*50),IF($C173="TG (17:0/17:1/17:0)D5",('Données brutes POS (Area)'!BN173/('Données brutes POS (Area)'!BN$171)*25)))</f>
        <v>0.67355240117559401</v>
      </c>
      <c r="BP173" s="43" t="s">
        <v>326</v>
      </c>
      <c r="BQ173" s="43">
        <f>IF($C173="SM 30:1;O2",('Données brutes POS (Area)'!BP114/('Données brutes POS (Area)'!BP$91)*50),IF($C173="TG (17:0/17:1/17:0)D5",('Données brutes POS (Area)'!BP173/('Données brutes POS (Area)'!BP$171)*25)))</f>
        <v>0.20427662403810321</v>
      </c>
    </row>
    <row r="174" spans="1:69" x14ac:dyDescent="0.25">
      <c r="A174" s="11" t="s">
        <v>79</v>
      </c>
      <c r="B174" s="11" t="s">
        <v>80</v>
      </c>
      <c r="C174" s="12" t="s">
        <v>117</v>
      </c>
      <c r="D174" s="44">
        <f>IF($C174="SM 30:1;O2",('Données brutes POS (Area)'!C115/('Données brutes POS (Area)'!C$91)*50),IF($C174="TG (17:0/17:1/17:0)D5",('Données brutes POS (Area)'!C174/('Données brutes POS (Area)'!C$171)*25)))</f>
        <v>0.38008318781782419</v>
      </c>
      <c r="E174" s="44">
        <f>IF($C174="SM 30:1;O2",('Données brutes POS (Area)'!D115/('Données brutes POS (Area)'!D$91)*50),IF($C174="TG (17:0/17:1/17:0)D5",('Données brutes POS (Area)'!D174/('Données brutes POS (Area)'!D$171)*25)))</f>
        <v>0.38568901373321396</v>
      </c>
      <c r="F174" s="44">
        <f>IF($C174="SM 30:1;O2",('Données brutes POS (Area)'!E115/('Données brutes POS (Area)'!E$91)*50),IF($C174="TG (17:0/17:1/17:0)D5",('Données brutes POS (Area)'!E174/('Données brutes POS (Area)'!E$171)*25)))</f>
        <v>0.69535035765337383</v>
      </c>
      <c r="G174" s="44">
        <f>IF($C174="SM 30:1;O2",('Données brutes POS (Area)'!F115/('Données brutes POS (Area)'!F$91)*50),IF($C174="TG (17:0/17:1/17:0)D5",('Données brutes POS (Area)'!F174/('Données brutes POS (Area)'!F$171)*25)))</f>
        <v>0.76258583311639405</v>
      </c>
      <c r="H174" s="44">
        <f>IF($C174="SM 30:1;O2",('Données brutes POS (Area)'!G115/('Données brutes POS (Area)'!G$91)*50),IF($C174="TG (17:0/17:1/17:0)D5",('Données brutes POS (Area)'!G174/('Données brutes POS (Area)'!G$171)*25)))</f>
        <v>0.41189464286151606</v>
      </c>
      <c r="I174" s="44">
        <f>IF($C174="SM 30:1;O2",('Données brutes POS (Area)'!H115/('Données brutes POS (Area)'!H$91)*50),IF($C174="TG (17:0/17:1/17:0)D5",('Données brutes POS (Area)'!H174/('Données brutes POS (Area)'!H$171)*25)))</f>
        <v>0.77738436974555924</v>
      </c>
      <c r="J174" s="44">
        <f>IF($C174="SM 30:1;O2",('Données brutes POS (Area)'!I115/('Données brutes POS (Area)'!I$91)*50),IF($C174="TG (17:0/17:1/17:0)D5",('Données brutes POS (Area)'!I174/('Données brutes POS (Area)'!I$171)*25)))</f>
        <v>1.3668040992041699</v>
      </c>
      <c r="K174" s="44">
        <f>IF($C174="SM 30:1;O2",('Données brutes POS (Area)'!J115/('Données brutes POS (Area)'!J$91)*50),IF($C174="TG (17:0/17:1/17:0)D5",('Données brutes POS (Area)'!J174/('Données brutes POS (Area)'!J$171)*25)))</f>
        <v>0.34104159297038372</v>
      </c>
      <c r="L174" s="44">
        <f>IF($C174="SM 30:1;O2",('Données brutes POS (Area)'!K115/('Données brutes POS (Area)'!K$91)*50),IF($C174="TG (17:0/17:1/17:0)D5",('Données brutes POS (Area)'!K174/('Données brutes POS (Area)'!K$171)*25)))</f>
        <v>7.9575340529217983E-2</v>
      </c>
      <c r="M174" s="44">
        <f>IF($C174="SM 30:1;O2",('Données brutes POS (Area)'!L115/('Données brutes POS (Area)'!L$91)*50),IF($C174="TG (17:0/17:1/17:0)D5",('Données brutes POS (Area)'!L174/('Données brutes POS (Area)'!L$171)*25)))</f>
        <v>0.1241990344714671</v>
      </c>
      <c r="N174" s="44">
        <f>IF($C174="SM 30:1;O2",('Données brutes POS (Area)'!M115/('Données brutes POS (Area)'!M$91)*50),IF($C174="TG (17:0/17:1/17:0)D5",('Données brutes POS (Area)'!M174/('Données brutes POS (Area)'!M$171)*25)))</f>
        <v>0.17965883161937024</v>
      </c>
      <c r="O174" s="44">
        <f>IF($C174="SM 30:1;O2",('Données brutes POS (Area)'!N115/('Données brutes POS (Area)'!N$91)*50),IF($C174="TG (17:0/17:1/17:0)D5",('Données brutes POS (Area)'!N174/('Données brutes POS (Area)'!N$171)*25)))</f>
        <v>0.47930309671825705</v>
      </c>
      <c r="P174" s="44">
        <f>IF($C174="SM 30:1;O2",('Données brutes POS (Area)'!O115/('Données brutes POS (Area)'!O$91)*50),IF($C174="TG (17:0/17:1/17:0)D5",('Données brutes POS (Area)'!O174/('Données brutes POS (Area)'!O$171)*25)))</f>
        <v>0.89568538717525481</v>
      </c>
      <c r="Q174" s="44">
        <f>IF($C174="SM 30:1;O2",('Données brutes POS (Area)'!P115/('Données brutes POS (Area)'!P$91)*50),IF($C174="TG (17:0/17:1/17:0)D5",('Données brutes POS (Area)'!P174/('Données brutes POS (Area)'!P$171)*25)))</f>
        <v>0.55421715674819083</v>
      </c>
      <c r="R174" s="44">
        <f>IF($C174="SM 30:1;O2",('Données brutes POS (Area)'!Q115/('Données brutes POS (Area)'!Q$91)*50),IF($C174="TG (17:0/17:1/17:0)D5",('Données brutes POS (Area)'!Q174/('Données brutes POS (Area)'!Q$171)*25)))</f>
        <v>0.44524817984450554</v>
      </c>
      <c r="S174" s="44">
        <f>IF($C174="SM 30:1;O2",('Données brutes POS (Area)'!R115/('Données brutes POS (Area)'!R$91)*50),IF($C174="TG (17:0/17:1/17:0)D5",('Données brutes POS (Area)'!R174/('Données brutes POS (Area)'!R$171)*25)))</f>
        <v>0.33757705077008471</v>
      </c>
      <c r="T174" s="44">
        <f>IF($C174="SM 30:1;O2",('Données brutes POS (Area)'!S115/('Données brutes POS (Area)'!S$91)*50),IF($C174="TG (17:0/17:1/17:0)D5",('Données brutes POS (Area)'!S174/('Données brutes POS (Area)'!S$171)*25)))</f>
        <v>0.30232805308693583</v>
      </c>
      <c r="U174" s="44">
        <f>IF($C174="SM 30:1;O2",('Données brutes POS (Area)'!T115/('Données brutes POS (Area)'!T$91)*50),IF($C174="TG (17:0/17:1/17:0)D5",('Données brutes POS (Area)'!T174/('Données brutes POS (Area)'!T$171)*25)))</f>
        <v>1.2353004981441964</v>
      </c>
      <c r="V174" s="44">
        <f>IF($C174="SM 30:1;O2",('Données brutes POS (Area)'!U115/('Données brutes POS (Area)'!U$91)*50),IF($C174="TG (17:0/17:1/17:0)D5",('Données brutes POS (Area)'!U174/('Données brutes POS (Area)'!U$171)*25)))</f>
        <v>0.87159891175983673</v>
      </c>
      <c r="W174" s="44">
        <f>IF($C174="SM 30:1;O2",('Données brutes POS (Area)'!V115/('Données brutes POS (Area)'!V$91)*50),IF($C174="TG (17:0/17:1/17:0)D5",('Données brutes POS (Area)'!V174/('Données brutes POS (Area)'!V$171)*25)))</f>
        <v>0.70376542310352797</v>
      </c>
      <c r="X174" s="44">
        <f>IF($C174="SM 30:1;O2",('Données brutes POS (Area)'!W115/('Données brutes POS (Area)'!W$91)*50),IF($C174="TG (17:0/17:1/17:0)D5",('Données brutes POS (Area)'!W174/('Données brutes POS (Area)'!W$171)*25)))</f>
        <v>3.7792639079956469</v>
      </c>
      <c r="Y174" s="44">
        <f>IF($C174="SM 30:1;O2",('Données brutes POS (Area)'!X115/('Données brutes POS (Area)'!X$91)*50),IF($C174="TG (17:0/17:1/17:0)D5",('Données brutes POS (Area)'!X174/('Données brutes POS (Area)'!X$171)*25)))</f>
        <v>0.12699227069995883</v>
      </c>
      <c r="Z174" s="44">
        <f>IF($C174="SM 30:1;O2",('Données brutes POS (Area)'!Y115/('Données brutes POS (Area)'!Y$91)*50),IF($C174="TG (17:0/17:1/17:0)D5",('Données brutes POS (Area)'!Y174/('Données brutes POS (Area)'!Y$171)*25)))</f>
        <v>0.66538877908248828</v>
      </c>
      <c r="AA174" s="44">
        <f>IF($C174="SM 30:1;O2",('Données brutes POS (Area)'!Z115/('Données brutes POS (Area)'!Z$91)*50),IF($C174="TG (17:0/17:1/17:0)D5",('Données brutes POS (Area)'!Z174/('Données brutes POS (Area)'!Z$171)*25)))</f>
        <v>2.1790580284579359</v>
      </c>
      <c r="AB174" s="44">
        <f>IF($C174="SM 30:1;O2",('Données brutes POS (Area)'!AA115/('Données brutes POS (Area)'!AA$91)*50),IF($C174="TG (17:0/17:1/17:0)D5",('Données brutes POS (Area)'!AA174/('Données brutes POS (Area)'!AA$171)*25)))</f>
        <v>0.42563958401672386</v>
      </c>
      <c r="AC174" s="44">
        <f>IF($C174="SM 30:1;O2",('Données brutes POS (Area)'!AB115/('Données brutes POS (Area)'!AB$91)*50),IF($C174="TG (17:0/17:1/17:0)D5",('Données brutes POS (Area)'!AB174/('Données brutes POS (Area)'!AB$171)*25)))</f>
        <v>7.276472957123473</v>
      </c>
      <c r="AD174" s="44">
        <f>IF($C174="SM 30:1;O2",('Données brutes POS (Area)'!AC115/('Données brutes POS (Area)'!AC$91)*50),IF($C174="TG (17:0/17:1/17:0)D5",('Données brutes POS (Area)'!AC174/('Données brutes POS (Area)'!AC$171)*25)))</f>
        <v>4.0406199390069206</v>
      </c>
      <c r="AE174" s="44">
        <f>IF($C174="SM 30:1;O2",('Données brutes POS (Area)'!AD115/('Données brutes POS (Area)'!AD$91)*50),IF($C174="TG (17:0/17:1/17:0)D5",('Données brutes POS (Area)'!AD174/('Données brutes POS (Area)'!AD$171)*25)))</f>
        <v>5.1115721927908205E-2</v>
      </c>
      <c r="AF174" s="44">
        <f>IF($C174="SM 30:1;O2",('Données brutes POS (Area)'!AE115/('Données brutes POS (Area)'!AE$91)*50),IF($C174="TG (17:0/17:1/17:0)D5",('Données brutes POS (Area)'!AE174/('Données brutes POS (Area)'!AE$171)*25)))</f>
        <v>1.6379122197169713</v>
      </c>
      <c r="AG174" s="44">
        <f>IF($C174="SM 30:1;O2",('Données brutes POS (Area)'!AF115/('Données brutes POS (Area)'!AF$91)*50),IF($C174="TG (17:0/17:1/17:0)D5",('Données brutes POS (Area)'!AF174/('Données brutes POS (Area)'!AF$171)*25)))</f>
        <v>0.27169996539488717</v>
      </c>
      <c r="AH174" s="44">
        <f>IF($C174="SM 30:1;O2",('Données brutes POS (Area)'!AG115/('Données brutes POS (Area)'!AG$91)*50),IF($C174="TG (17:0/17:1/17:0)D5",('Données brutes POS (Area)'!AG174/('Données brutes POS (Area)'!AG$171)*25)))</f>
        <v>0.208757973542401</v>
      </c>
      <c r="AI174" s="44">
        <f>IF($C174="SM 30:1;O2",('Données brutes POS (Area)'!AH115/('Données brutes POS (Area)'!AH$91)*50),IF($C174="TG (17:0/17:1/17:0)D5",('Données brutes POS (Area)'!AH174/('Données brutes POS (Area)'!AH$171)*25)))</f>
        <v>0.74660644661489295</v>
      </c>
      <c r="AJ174" s="44">
        <f>IF($C174="SM 30:1;O2",('Données brutes POS (Area)'!AI115/('Données brutes POS (Area)'!AI$91)*50),IF($C174="TG (17:0/17:1/17:0)D5",('Données brutes POS (Area)'!AI174/('Données brutes POS (Area)'!AI$171)*25)))</f>
        <v>0.52407362977784866</v>
      </c>
      <c r="AK174" s="44">
        <f>IF($C174="SM 30:1;O2",('Données brutes POS (Area)'!AJ115/('Données brutes POS (Area)'!AJ$91)*50),IF($C174="TG (17:0/17:1/17:0)D5",('Données brutes POS (Area)'!AJ174/('Données brutes POS (Area)'!AJ$171)*25)))</f>
        <v>0.19443316897604501</v>
      </c>
      <c r="AL174" s="44">
        <f>IF($C174="SM 30:1;O2",('Données brutes POS (Area)'!AK115/('Données brutes POS (Area)'!AK$91)*50),IF($C174="TG (17:0/17:1/17:0)D5",('Données brutes POS (Area)'!AK174/('Données brutes POS (Area)'!AK$171)*25)))</f>
        <v>7.3276314582601906E-2</v>
      </c>
      <c r="AM174" s="44">
        <f>IF($C174="SM 30:1;O2",('Données brutes POS (Area)'!AL115/('Données brutes POS (Area)'!AL$91)*50),IF($C174="TG (17:0/17:1/17:0)D5",('Données brutes POS (Area)'!AL174/('Données brutes POS (Area)'!AL$171)*25)))</f>
        <v>3.4582409755308059</v>
      </c>
      <c r="AN174" s="44">
        <f>IF($C174="SM 30:1;O2",('Données brutes POS (Area)'!AM115/('Données brutes POS (Area)'!AM$91)*50),IF($C174="TG (17:0/17:1/17:0)D5",('Données brutes POS (Area)'!AM174/('Données brutes POS (Area)'!AM$171)*25)))</f>
        <v>0.4272758781712343</v>
      </c>
      <c r="AO174" s="44">
        <f>IF($C174="SM 30:1;O2",('Données brutes POS (Area)'!AN115/('Données brutes POS (Area)'!AN$91)*50),IF($C174="TG (17:0/17:1/17:0)D5",('Données brutes POS (Area)'!AN174/('Données brutes POS (Area)'!AN$171)*25)))</f>
        <v>0.53960646701224857</v>
      </c>
      <c r="AP174" s="44">
        <f>IF($C174="SM 30:1;O2",('Données brutes POS (Area)'!AO115/('Données brutes POS (Area)'!AO$91)*50),IF($C174="TG (17:0/17:1/17:0)D5",('Données brutes POS (Area)'!AO174/('Données brutes POS (Area)'!AO$171)*25)))</f>
        <v>0.99641250266694648</v>
      </c>
      <c r="AQ174" s="44">
        <f>IF($C174="SM 30:1;O2",('Données brutes POS (Area)'!AP115/('Données brutes POS (Area)'!AP$91)*50),IF($C174="TG (17:0/17:1/17:0)D5",('Données brutes POS (Area)'!AP174/('Données brutes POS (Area)'!AP$171)*25)))</f>
        <v>0.10562936608498888</v>
      </c>
      <c r="AR174" s="44">
        <f>IF($C174="SM 30:1;O2",('Données brutes POS (Area)'!AQ115/('Données brutes POS (Area)'!AQ$91)*50),IF($C174="TG (17:0/17:1/17:0)D5",('Données brutes POS (Area)'!AQ174/('Données brutes POS (Area)'!AQ$171)*25)))</f>
        <v>67.478229252393461</v>
      </c>
      <c r="AS174" s="44">
        <f>IF($C174="SM 30:1;O2",('Données brutes POS (Area)'!AR115/('Données brutes POS (Area)'!AR$91)*50),IF($C174="TG (17:0/17:1/17:0)D5",('Données brutes POS (Area)'!AR174/('Données brutes POS (Area)'!AR$171)*25)))</f>
        <v>2.0657150171626735</v>
      </c>
      <c r="AT174" s="44">
        <f>IF($C174="SM 30:1;O2",('Données brutes POS (Area)'!AS115/('Données brutes POS (Area)'!AS$91)*50),IF($C174="TG (17:0/17:1/17:0)D5",('Données brutes POS (Area)'!AS174/('Données brutes POS (Area)'!AS$171)*25)))</f>
        <v>0.2200794470024704</v>
      </c>
      <c r="AU174" s="44">
        <f>IF($C174="SM 30:1;O2",('Données brutes POS (Area)'!AT115/('Données brutes POS (Area)'!AT$91)*50),IF($C174="TG (17:0/17:1/17:0)D5",('Données brutes POS (Area)'!AT174/('Données brutes POS (Area)'!AT$171)*25)))</f>
        <v>1.7638983964091641</v>
      </c>
      <c r="AV174" s="44">
        <f>IF($C174="SM 30:1;O2",('Données brutes POS (Area)'!AU115/('Données brutes POS (Area)'!AU$91)*50),IF($C174="TG (17:0/17:1/17:0)D5",('Données brutes POS (Area)'!AU174/('Données brutes POS (Area)'!AU$171)*25)))</f>
        <v>0.32144626626326239</v>
      </c>
      <c r="AW174" s="44">
        <f>IF($C174="SM 30:1;O2",('Données brutes POS (Area)'!AV115/('Données brutes POS (Area)'!AV$91)*50),IF($C174="TG (17:0/17:1/17:0)D5",('Données brutes POS (Area)'!AV174/('Données brutes POS (Area)'!AV$171)*25)))</f>
        <v>6.56023451418221</v>
      </c>
      <c r="AX174" s="44">
        <f>IF($C174="SM 30:1;O2",('Données brutes POS (Area)'!AW115/('Données brutes POS (Area)'!AW$91)*50),IF($C174="TG (17:0/17:1/17:0)D5",('Données brutes POS (Area)'!AW174/('Données brutes POS (Area)'!AW$171)*25)))</f>
        <v>2.5392150615643372</v>
      </c>
      <c r="AY174" s="44">
        <f>IF($C174="SM 30:1;O2",('Données brutes POS (Area)'!AX115/('Données brutes POS (Area)'!AX$91)*50),IF($C174="TG (17:0/17:1/17:0)D5",('Données brutes POS (Area)'!AX174/('Données brutes POS (Area)'!AX$171)*25)))</f>
        <v>0.2510014039281247</v>
      </c>
      <c r="AZ174" s="44">
        <f>IF($C174="SM 30:1;O2",('Données brutes POS (Area)'!AY115/('Données brutes POS (Area)'!AY$91)*50),IF($C174="TG (17:0/17:1/17:0)D5",('Données brutes POS (Area)'!AY174/('Données brutes POS (Area)'!AY$171)*25)))</f>
        <v>0.74337229689012596</v>
      </c>
      <c r="BA174" s="44">
        <f>IF($C174="SM 30:1;O2",('Données brutes POS (Area)'!AZ115/('Données brutes POS (Area)'!AZ$91)*50),IF($C174="TG (17:0/17:1/17:0)D5",('Données brutes POS (Area)'!AZ174/('Données brutes POS (Area)'!AZ$171)*25)))</f>
        <v>5.3953959720062743</v>
      </c>
      <c r="BB174" s="44">
        <f>IF($C174="SM 30:1;O2",('Données brutes POS (Area)'!BA115/('Données brutes POS (Area)'!BA$91)*50),IF($C174="TG (17:0/17:1/17:0)D5",('Données brutes POS (Area)'!BA174/('Données brutes POS (Area)'!BA$171)*25)))</f>
        <v>0.62339952644933805</v>
      </c>
      <c r="BC174" s="44">
        <f>IF($C174="SM 30:1;O2",('Données brutes POS (Area)'!BB115/('Données brutes POS (Area)'!BB$91)*50),IF($C174="TG (17:0/17:1/17:0)D5",('Données brutes POS (Area)'!BB174/('Données brutes POS (Area)'!BB$171)*25)))</f>
        <v>1.3436760204061464</v>
      </c>
      <c r="BD174" s="44">
        <f>IF($C174="SM 30:1;O2",('Données brutes POS (Area)'!BC115/('Données brutes POS (Area)'!BC$91)*50),IF($C174="TG (17:0/17:1/17:0)D5",('Données brutes POS (Area)'!BC174/('Données brutes POS (Area)'!BC$171)*25)))</f>
        <v>9.6245714900425856</v>
      </c>
      <c r="BE174" s="44">
        <f>IF($C174="SM 30:1;O2",('Données brutes POS (Area)'!BD115/('Données brutes POS (Area)'!BD$91)*50),IF($C174="TG (17:0/17:1/17:0)D5",('Données brutes POS (Area)'!BD174/('Données brutes POS (Area)'!BD$171)*25)))</f>
        <v>0.38243025743142051</v>
      </c>
      <c r="BF174" s="44">
        <f>IF($C174="SM 30:1;O2",('Données brutes POS (Area)'!BE115/('Données brutes POS (Area)'!BE$91)*50),IF($C174="TG (17:0/17:1/17:0)D5",('Données brutes POS (Area)'!BE174/('Données brutes POS (Area)'!BE$171)*25)))</f>
        <v>8.3927650286050287E-2</v>
      </c>
      <c r="BG174" s="44">
        <f>IF($C174="SM 30:1;O2",('Données brutes POS (Area)'!BF115/('Données brutes POS (Area)'!BF$91)*50),IF($C174="TG (17:0/17:1/17:0)D5",('Données brutes POS (Area)'!BF174/('Données brutes POS (Area)'!BF$171)*25)))</f>
        <v>0.64307997192178212</v>
      </c>
      <c r="BH174" s="44">
        <f>IF($C174="SM 30:1;O2",('Données brutes POS (Area)'!BG115/('Données brutes POS (Area)'!BG$91)*50),IF($C174="TG (17:0/17:1/17:0)D5",('Données brutes POS (Area)'!BG174/('Données brutes POS (Area)'!BG$171)*25)))</f>
        <v>7.1573419038107836E-2</v>
      </c>
      <c r="BI174" s="44">
        <f>IF($C174="SM 30:1;O2",('Données brutes POS (Area)'!BH115/('Données brutes POS (Area)'!BH$91)*50),IF($C174="TG (17:0/17:1/17:0)D5",('Données brutes POS (Area)'!BH174/('Données brutes POS (Area)'!BH$171)*25)))</f>
        <v>7.3130869470617976E-2</v>
      </c>
      <c r="BJ174" s="44">
        <f>IF($C174="SM 30:1;O2",('Données brutes POS (Area)'!BI115/('Données brutes POS (Area)'!BI$91)*50),IF($C174="TG (17:0/17:1/17:0)D5",('Données brutes POS (Area)'!BI174/('Données brutes POS (Area)'!BI$171)*25)))</f>
        <v>0.23371299580976171</v>
      </c>
      <c r="BK174" s="44">
        <f>IF($C174="SM 30:1;O2",('Données brutes POS (Area)'!BJ115/('Données brutes POS (Area)'!BJ$91)*50),IF($C174="TG (17:0/17:1/17:0)D5",('Données brutes POS (Area)'!BJ174/('Données brutes POS (Area)'!BJ$171)*25)))</f>
        <v>0.14195470293381365</v>
      </c>
      <c r="BL174" s="44">
        <f>IF($C174="SM 30:1;O2",('Données brutes POS (Area)'!BK115/('Données brutes POS (Area)'!BK$91)*50),IF($C174="TG (17:0/17:1/17:0)D5",('Données brutes POS (Area)'!BK174/('Données brutes POS (Area)'!BK$171)*25)))</f>
        <v>1.1873232203695854</v>
      </c>
      <c r="BM174" s="44">
        <f>IF($C174="SM 30:1;O2",('Données brutes POS (Area)'!BL115/('Données brutes POS (Area)'!BL$91)*50),IF($C174="TG (17:0/17:1/17:0)D5",('Données brutes POS (Area)'!BL174/('Données brutes POS (Area)'!BL$171)*25)))</f>
        <v>0.10547442972534413</v>
      </c>
      <c r="BN174" s="44">
        <f>IF($C174="SM 30:1;O2",('Données brutes POS (Area)'!BM115/('Données brutes POS (Area)'!BM$91)*50),IF($C174="TG (17:0/17:1/17:0)D5",('Données brutes POS (Area)'!BM174/('Données brutes POS (Area)'!BM$171)*25)))</f>
        <v>2.3885021199542278</v>
      </c>
      <c r="BO174" s="44">
        <f>IF($C174="SM 30:1;O2",('Données brutes POS (Area)'!BN115/('Données brutes POS (Area)'!BN$91)*50),IF($C174="TG (17:0/17:1/17:0)D5",('Données brutes POS (Area)'!BN174/('Données brutes POS (Area)'!BN$171)*25)))</f>
        <v>1.4614028578082432</v>
      </c>
      <c r="BP174" s="44">
        <f>IF($C174="SM 30:1;O2",('Données brutes POS (Area)'!BO115/('Données brutes POS (Area)'!BO$91)*50),IF($C174="TG (17:0/17:1/17:0)D5",('Données brutes POS (Area)'!BO174/('Données brutes POS (Area)'!BO$171)*25)))</f>
        <v>9.2918373957647238E-2</v>
      </c>
      <c r="BQ174" s="44">
        <f>IF($C174="SM 30:1;O2",('Données brutes POS (Area)'!BP115/('Données brutes POS (Area)'!BP$91)*50),IF($C174="TG (17:0/17:1/17:0)D5",('Données brutes POS (Area)'!BP174/('Données brutes POS (Area)'!BP$171)*25)))</f>
        <v>0.57794372076018963</v>
      </c>
    </row>
    <row r="175" spans="1:69" x14ac:dyDescent="0.25">
      <c r="A175" s="9" t="s">
        <v>79</v>
      </c>
      <c r="B175" s="9" t="s">
        <v>81</v>
      </c>
      <c r="C175" s="10" t="s">
        <v>117</v>
      </c>
      <c r="D175" s="43">
        <f>IF($C175="SM 30:1;O2",('Données brutes POS (Area)'!C116/('Données brutes POS (Area)'!C$91)*50),IF($C175="TG (17:0/17:1/17:0)D5",('Données brutes POS (Area)'!C175/('Données brutes POS (Area)'!C$171)*25)))</f>
        <v>0.44373959399378632</v>
      </c>
      <c r="E175" s="43">
        <f>IF($C175="SM 30:1;O2",('Données brutes POS (Area)'!D116/('Données brutes POS (Area)'!D$91)*50),IF($C175="TG (17:0/17:1/17:0)D5",('Données brutes POS (Area)'!D175/('Données brutes POS (Area)'!D$171)*25)))</f>
        <v>0.39393293641896432</v>
      </c>
      <c r="F175" s="43">
        <f>IF($C175="SM 30:1;O2",('Données brutes POS (Area)'!E116/('Données brutes POS (Area)'!E$91)*50),IF($C175="TG (17:0/17:1/17:0)D5",('Données brutes POS (Area)'!E175/('Données brutes POS (Area)'!E$171)*25)))</f>
        <v>0.72203175167229705</v>
      </c>
      <c r="G175" s="43">
        <f>IF($C175="SM 30:1;O2",('Données brutes POS (Area)'!F116/('Données brutes POS (Area)'!F$91)*50),IF($C175="TG (17:0/17:1/17:0)D5",('Données brutes POS (Area)'!F175/('Données brutes POS (Area)'!F$171)*25)))</f>
        <v>0.94606896850063205</v>
      </c>
      <c r="H175" s="43">
        <f>IF($C175="SM 30:1;O2",('Données brutes POS (Area)'!G116/('Données brutes POS (Area)'!G$91)*50),IF($C175="TG (17:0/17:1/17:0)D5",('Données brutes POS (Area)'!G175/('Données brutes POS (Area)'!G$171)*25)))</f>
        <v>0.51540160974288063</v>
      </c>
      <c r="I175" s="43">
        <f>IF($C175="SM 30:1;O2",('Données brutes POS (Area)'!H116/('Données brutes POS (Area)'!H$91)*50),IF($C175="TG (17:0/17:1/17:0)D5",('Données brutes POS (Area)'!H175/('Données brutes POS (Area)'!H$171)*25)))</f>
        <v>0.93336380820985554</v>
      </c>
      <c r="J175" s="43">
        <f>IF($C175="SM 30:1;O2",('Données brutes POS (Area)'!I116/('Données brutes POS (Area)'!I$91)*50),IF($C175="TG (17:0/17:1/17:0)D5",('Données brutes POS (Area)'!I175/('Données brutes POS (Area)'!I$171)*25)))</f>
        <v>1.4022051360679328</v>
      </c>
      <c r="K175" s="43">
        <f>IF($C175="SM 30:1;O2",('Données brutes POS (Area)'!J116/('Données brutes POS (Area)'!J$91)*50),IF($C175="TG (17:0/17:1/17:0)D5",('Données brutes POS (Area)'!J175/('Données brutes POS (Area)'!J$171)*25)))</f>
        <v>0.44932198111162336</v>
      </c>
      <c r="L175" s="43">
        <f>IF($C175="SM 30:1;O2",('Données brutes POS (Area)'!K116/('Données brutes POS (Area)'!K$91)*50),IF($C175="TG (17:0/17:1/17:0)D5",('Données brutes POS (Area)'!K175/('Données brutes POS (Area)'!K$171)*25)))</f>
        <v>0.14702830214474591</v>
      </c>
      <c r="M175" s="43">
        <f>IF($C175="SM 30:1;O2",('Données brutes POS (Area)'!L116/('Données brutes POS (Area)'!L$91)*50),IF($C175="TG (17:0/17:1/17:0)D5",('Données brutes POS (Area)'!L175/('Données brutes POS (Area)'!L$171)*25)))</f>
        <v>0.22232591603568327</v>
      </c>
      <c r="N175" s="43">
        <f>IF($C175="SM 30:1;O2",('Données brutes POS (Area)'!M116/('Données brutes POS (Area)'!M$91)*50),IF($C175="TG (17:0/17:1/17:0)D5",('Données brutes POS (Area)'!M175/('Données brutes POS (Area)'!M$171)*25)))</f>
        <v>0.33225698042394503</v>
      </c>
      <c r="O175" s="43">
        <f>IF($C175="SM 30:1;O2",('Données brutes POS (Area)'!N116/('Données brutes POS (Area)'!N$91)*50),IF($C175="TG (17:0/17:1/17:0)D5",('Données brutes POS (Area)'!N175/('Données brutes POS (Area)'!N$171)*25)))</f>
        <v>0.61861310309574014</v>
      </c>
      <c r="P175" s="43">
        <f>IF($C175="SM 30:1;O2",('Données brutes POS (Area)'!O116/('Données brutes POS (Area)'!O$91)*50),IF($C175="TG (17:0/17:1/17:0)D5",('Données brutes POS (Area)'!O175/('Données brutes POS (Area)'!O$171)*25)))</f>
        <v>0.53028165327598542</v>
      </c>
      <c r="Q175" s="43">
        <f>IF($C175="SM 30:1;O2",('Données brutes POS (Area)'!P116/('Données brutes POS (Area)'!P$91)*50),IF($C175="TG (17:0/17:1/17:0)D5",('Données brutes POS (Area)'!P175/('Données brutes POS (Area)'!P$171)*25)))</f>
        <v>0.6959208537992837</v>
      </c>
      <c r="R175" s="43">
        <f>IF($C175="SM 30:1;O2",('Données brutes POS (Area)'!Q116/('Données brutes POS (Area)'!Q$91)*50),IF($C175="TG (17:0/17:1/17:0)D5",('Données brutes POS (Area)'!Q175/('Données brutes POS (Area)'!Q$171)*25)))</f>
        <v>0.42206575289662424</v>
      </c>
      <c r="S175" s="43">
        <f>IF($C175="SM 30:1;O2",('Données brutes POS (Area)'!R116/('Données brutes POS (Area)'!R$91)*50),IF($C175="TG (17:0/17:1/17:0)D5",('Données brutes POS (Area)'!R175/('Données brutes POS (Area)'!R$171)*25)))</f>
        <v>0.3692850691066713</v>
      </c>
      <c r="T175" s="43">
        <f>IF($C175="SM 30:1;O2",('Données brutes POS (Area)'!S116/('Données brutes POS (Area)'!S$91)*50),IF($C175="TG (17:0/17:1/17:0)D5",('Données brutes POS (Area)'!S175/('Données brutes POS (Area)'!S$171)*25)))</f>
        <v>0.28798469285282069</v>
      </c>
      <c r="U175" s="43">
        <f>IF($C175="SM 30:1;O2",('Données brutes POS (Area)'!T116/('Données brutes POS (Area)'!T$91)*50),IF($C175="TG (17:0/17:1/17:0)D5",('Données brutes POS (Area)'!T175/('Données brutes POS (Area)'!T$171)*25)))</f>
        <v>0.98980313759899041</v>
      </c>
      <c r="V175" s="43">
        <f>IF($C175="SM 30:1;O2",('Données brutes POS (Area)'!U116/('Données brutes POS (Area)'!U$91)*50),IF($C175="TG (17:0/17:1/17:0)D5",('Données brutes POS (Area)'!U175/('Données brutes POS (Area)'!U$171)*25)))</f>
        <v>1.4789359108997984</v>
      </c>
      <c r="W175" s="43">
        <f>IF($C175="SM 30:1;O2",('Données brutes POS (Area)'!V116/('Données brutes POS (Area)'!V$91)*50),IF($C175="TG (17:0/17:1/17:0)D5",('Données brutes POS (Area)'!V175/('Données brutes POS (Area)'!V$171)*25)))</f>
        <v>0.61042072371033151</v>
      </c>
      <c r="X175" s="43">
        <f>IF($C175="SM 30:1;O2",('Données brutes POS (Area)'!W116/('Données brutes POS (Area)'!W$91)*50),IF($C175="TG (17:0/17:1/17:0)D5",('Données brutes POS (Area)'!W175/('Données brutes POS (Area)'!W$171)*25)))</f>
        <v>3.274861905849781</v>
      </c>
      <c r="Y175" s="43">
        <f>IF($C175="SM 30:1;O2",('Données brutes POS (Area)'!X116/('Données brutes POS (Area)'!X$91)*50),IF($C175="TG (17:0/17:1/17:0)D5",('Données brutes POS (Area)'!X175/('Données brutes POS (Area)'!X$171)*25)))</f>
        <v>0.10023190841687943</v>
      </c>
      <c r="Z175" s="43">
        <f>IF($C175="SM 30:1;O2",('Données brutes POS (Area)'!Y116/('Données brutes POS (Area)'!Y$91)*50),IF($C175="TG (17:0/17:1/17:0)D5",('Données brutes POS (Area)'!Y175/('Données brutes POS (Area)'!Y$171)*25)))</f>
        <v>0.74217419238430449</v>
      </c>
      <c r="AA175" s="43">
        <f>IF($C175="SM 30:1;O2",('Données brutes POS (Area)'!Z116/('Données brutes POS (Area)'!Z$91)*50),IF($C175="TG (17:0/17:1/17:0)D5",('Données brutes POS (Area)'!Z175/('Données brutes POS (Area)'!Z$171)*25)))</f>
        <v>1.9612287834251778</v>
      </c>
      <c r="AB175" s="43">
        <f>IF($C175="SM 30:1;O2",('Données brutes POS (Area)'!AA116/('Données brutes POS (Area)'!AA$91)*50),IF($C175="TG (17:0/17:1/17:0)D5",('Données brutes POS (Area)'!AA175/('Données brutes POS (Area)'!AA$171)*25)))</f>
        <v>0.36503310853260534</v>
      </c>
      <c r="AC175" s="43">
        <f>IF($C175="SM 30:1;O2",('Données brutes POS (Area)'!AB116/('Données brutes POS (Area)'!AB$91)*50),IF($C175="TG (17:0/17:1/17:0)D5",('Données brutes POS (Area)'!AB175/('Données brutes POS (Area)'!AB$171)*25)))</f>
        <v>6.3629882688520532</v>
      </c>
      <c r="AD175" s="43">
        <f>IF($C175="SM 30:1;O2",('Données brutes POS (Area)'!AC116/('Données brutes POS (Area)'!AC$91)*50),IF($C175="TG (17:0/17:1/17:0)D5",('Données brutes POS (Area)'!AC175/('Données brutes POS (Area)'!AC$171)*25)))</f>
        <v>3.1747574014692428</v>
      </c>
      <c r="AE175" s="43">
        <f>IF($C175="SM 30:1;O2",('Données brutes POS (Area)'!AD116/('Données brutes POS (Area)'!AD$91)*50),IF($C175="TG (17:0/17:1/17:0)D5",('Données brutes POS (Area)'!AD175/('Données brutes POS (Area)'!AD$171)*25)))</f>
        <v>9.4162251956277226E-2</v>
      </c>
      <c r="AF175" s="43">
        <f>IF($C175="SM 30:1;O2",('Données brutes POS (Area)'!AE116/('Données brutes POS (Area)'!AE$91)*50),IF($C175="TG (17:0/17:1/17:0)D5",('Données brutes POS (Area)'!AE175/('Données brutes POS (Area)'!AE$171)*25)))</f>
        <v>2.6611534341878555</v>
      </c>
      <c r="AG175" s="43">
        <f>IF($C175="SM 30:1;O2",('Données brutes POS (Area)'!AF116/('Données brutes POS (Area)'!AF$91)*50),IF($C175="TG (17:0/17:1/17:0)D5",('Données brutes POS (Area)'!AF175/('Données brutes POS (Area)'!AF$171)*25)))</f>
        <v>0.37958848735111472</v>
      </c>
      <c r="AH175" s="43">
        <f>IF($C175="SM 30:1;O2",('Données brutes POS (Area)'!AG116/('Données brutes POS (Area)'!AG$91)*50),IF($C175="TG (17:0/17:1/17:0)D5",('Données brutes POS (Area)'!AG175/('Données brutes POS (Area)'!AG$171)*25)))</f>
        <v>0.27666271183782681</v>
      </c>
      <c r="AI175" s="43">
        <f>IF($C175="SM 30:1;O2",('Données brutes POS (Area)'!AH116/('Données brutes POS (Area)'!AH$91)*50),IF($C175="TG (17:0/17:1/17:0)D5",('Données brutes POS (Area)'!AH175/('Données brutes POS (Area)'!AH$171)*25)))</f>
        <v>0.81368992679588592</v>
      </c>
      <c r="AJ175" s="43">
        <f>IF($C175="SM 30:1;O2",('Données brutes POS (Area)'!AI116/('Données brutes POS (Area)'!AI$91)*50),IF($C175="TG (17:0/17:1/17:0)D5",('Données brutes POS (Area)'!AI175/('Données brutes POS (Area)'!AI$171)*25)))</f>
        <v>0.54173462246171666</v>
      </c>
      <c r="AK175" s="43">
        <f>IF($C175="SM 30:1;O2",('Données brutes POS (Area)'!AJ116/('Données brutes POS (Area)'!AJ$91)*50),IF($C175="TG (17:0/17:1/17:0)D5",('Données brutes POS (Area)'!AJ175/('Données brutes POS (Area)'!AJ$171)*25)))</f>
        <v>0.19644667624834225</v>
      </c>
      <c r="AL175" s="43">
        <f>IF($C175="SM 30:1;O2",('Données brutes POS (Area)'!AK116/('Données brutes POS (Area)'!AK$91)*50),IF($C175="TG (17:0/17:1/17:0)D5",('Données brutes POS (Area)'!AK175/('Données brutes POS (Area)'!AK$171)*25)))</f>
        <v>9.9761938225994329E-2</v>
      </c>
      <c r="AM175" s="43">
        <f>IF($C175="SM 30:1;O2",('Données brutes POS (Area)'!AL116/('Données brutes POS (Area)'!AL$91)*50),IF($C175="TG (17:0/17:1/17:0)D5",('Données brutes POS (Area)'!AL175/('Données brutes POS (Area)'!AL$171)*25)))</f>
        <v>3.4090539172949708</v>
      </c>
      <c r="AN175" s="43">
        <f>IF($C175="SM 30:1;O2",('Données brutes POS (Area)'!AM116/('Données brutes POS (Area)'!AM$91)*50),IF($C175="TG (17:0/17:1/17:0)D5",('Données brutes POS (Area)'!AM175/('Données brutes POS (Area)'!AM$171)*25)))</f>
        <v>0.40801469927112732</v>
      </c>
      <c r="AO175" s="43">
        <f>IF($C175="SM 30:1;O2",('Données brutes POS (Area)'!AN116/('Données brutes POS (Area)'!AN$91)*50),IF($C175="TG (17:0/17:1/17:0)D5",('Données brutes POS (Area)'!AN175/('Données brutes POS (Area)'!AN$171)*25)))</f>
        <v>0.53612729350129806</v>
      </c>
      <c r="AP175" s="43">
        <f>IF($C175="SM 30:1;O2",('Données brutes POS (Area)'!AO116/('Données brutes POS (Area)'!AO$91)*50),IF($C175="TG (17:0/17:1/17:0)D5",('Données brutes POS (Area)'!AO175/('Données brutes POS (Area)'!AO$171)*25)))</f>
        <v>1.1263339871989493</v>
      </c>
      <c r="AQ175" s="43">
        <f>IF($C175="SM 30:1;O2",('Données brutes POS (Area)'!AP116/('Données brutes POS (Area)'!AP$91)*50),IF($C175="TG (17:0/17:1/17:0)D5",('Données brutes POS (Area)'!AP175/('Données brutes POS (Area)'!AP$171)*25)))</f>
        <v>0.18495992133893299</v>
      </c>
      <c r="AR175" s="43">
        <f>IF($C175="SM 30:1;O2",('Données brutes POS (Area)'!AQ116/('Données brutes POS (Area)'!AQ$91)*50),IF($C175="TG (17:0/17:1/17:0)D5",('Données brutes POS (Area)'!AQ175/('Données brutes POS (Area)'!AQ$171)*25)))</f>
        <v>55.677124705071712</v>
      </c>
      <c r="AS175" s="43">
        <f>IF($C175="SM 30:1;O2",('Données brutes POS (Area)'!AR116/('Données brutes POS (Area)'!AR$91)*50),IF($C175="TG (17:0/17:1/17:0)D5",('Données brutes POS (Area)'!AR175/('Données brutes POS (Area)'!AR$171)*25)))</f>
        <v>2.4677944845425999</v>
      </c>
      <c r="AT175" s="43">
        <f>IF($C175="SM 30:1;O2",('Données brutes POS (Area)'!AS116/('Données brutes POS (Area)'!AS$91)*50),IF($C175="TG (17:0/17:1/17:0)D5",('Données brutes POS (Area)'!AS175/('Données brutes POS (Area)'!AS$171)*25)))</f>
        <v>0.13867485879310146</v>
      </c>
      <c r="AU175" s="43">
        <f>IF($C175="SM 30:1;O2",('Données brutes POS (Area)'!AT116/('Données brutes POS (Area)'!AT$91)*50),IF($C175="TG (17:0/17:1/17:0)D5",('Données brutes POS (Area)'!AT175/('Données brutes POS (Area)'!AT$171)*25)))</f>
        <v>1.590468768238031</v>
      </c>
      <c r="AV175" s="43">
        <f>IF($C175="SM 30:1;O2",('Données brutes POS (Area)'!AU116/('Données brutes POS (Area)'!AU$91)*50),IF($C175="TG (17:0/17:1/17:0)D5",('Données brutes POS (Area)'!AU175/('Données brutes POS (Area)'!AU$171)*25)))</f>
        <v>0.57223848205541172</v>
      </c>
      <c r="AW175" s="43">
        <f>IF($C175="SM 30:1;O2",('Données brutes POS (Area)'!AV116/('Données brutes POS (Area)'!AV$91)*50),IF($C175="TG (17:0/17:1/17:0)D5",('Données brutes POS (Area)'!AV175/('Données brutes POS (Area)'!AV$171)*25)))</f>
        <v>5.7212226015908518</v>
      </c>
      <c r="AX175" s="43">
        <f>IF($C175="SM 30:1;O2",('Données brutes POS (Area)'!AW116/('Données brutes POS (Area)'!AW$91)*50),IF($C175="TG (17:0/17:1/17:0)D5",('Données brutes POS (Area)'!AW175/('Données brutes POS (Area)'!AW$171)*25)))</f>
        <v>4.2563457406285146</v>
      </c>
      <c r="AY175" s="43">
        <f>IF($C175="SM 30:1;O2",('Données brutes POS (Area)'!AX116/('Données brutes POS (Area)'!AX$91)*50),IF($C175="TG (17:0/17:1/17:0)D5",('Données brutes POS (Area)'!AX175/('Données brutes POS (Area)'!AX$171)*25)))</f>
        <v>0.2832424274124114</v>
      </c>
      <c r="AZ175" s="43">
        <f>IF($C175="SM 30:1;O2",('Données brutes POS (Area)'!AY116/('Données brutes POS (Area)'!AY$91)*50),IF($C175="TG (17:0/17:1/17:0)D5",('Données brutes POS (Area)'!AY175/('Données brutes POS (Area)'!AY$171)*25)))</f>
        <v>0.61740632279045693</v>
      </c>
      <c r="BA175" s="43">
        <f>IF($C175="SM 30:1;O2",('Données brutes POS (Area)'!AZ116/('Données brutes POS (Area)'!AZ$91)*50),IF($C175="TG (17:0/17:1/17:0)D5",('Données brutes POS (Area)'!AZ175/('Données brutes POS (Area)'!AZ$171)*25)))</f>
        <v>5.033723744557574</v>
      </c>
      <c r="BB175" s="43">
        <f>IF($C175="SM 30:1;O2",('Données brutes POS (Area)'!BA116/('Données brutes POS (Area)'!BA$91)*50),IF($C175="TG (17:0/17:1/17:0)D5",('Données brutes POS (Area)'!BA175/('Données brutes POS (Area)'!BA$171)*25)))</f>
        <v>0.46299461791892027</v>
      </c>
      <c r="BC175" s="43">
        <f>IF($C175="SM 30:1;O2",('Données brutes POS (Area)'!BB116/('Données brutes POS (Area)'!BB$91)*50),IF($C175="TG (17:0/17:1/17:0)D5",('Données brutes POS (Area)'!BB175/('Données brutes POS (Area)'!BB$171)*25)))</f>
        <v>1.7801856856825937</v>
      </c>
      <c r="BD175" s="43">
        <f>IF($C175="SM 30:1;O2",('Données brutes POS (Area)'!BC116/('Données brutes POS (Area)'!BC$91)*50),IF($C175="TG (17:0/17:1/17:0)D5",('Données brutes POS (Area)'!BC175/('Données brutes POS (Area)'!BC$171)*25)))</f>
        <v>10.173696747024104</v>
      </c>
      <c r="BE175" s="43">
        <f>IF($C175="SM 30:1;O2",('Données brutes POS (Area)'!BD116/('Données brutes POS (Area)'!BD$91)*50),IF($C175="TG (17:0/17:1/17:0)D5",('Données brutes POS (Area)'!BD175/('Données brutes POS (Area)'!BD$171)*25)))</f>
        <v>0.48629628979576145</v>
      </c>
      <c r="BF175" s="43" t="s">
        <v>326</v>
      </c>
      <c r="BG175" s="43">
        <f>IF($C175="SM 30:1;O2",('Données brutes POS (Area)'!BF116/('Données brutes POS (Area)'!BF$91)*50),IF($C175="TG (17:0/17:1/17:0)D5",('Données brutes POS (Area)'!BF175/('Données brutes POS (Area)'!BF$171)*25)))</f>
        <v>0.70288971157372049</v>
      </c>
      <c r="BH175" s="43">
        <f>IF($C175="SM 30:1;O2",('Données brutes POS (Area)'!BG116/('Données brutes POS (Area)'!BG$91)*50),IF($C175="TG (17:0/17:1/17:0)D5",('Données brutes POS (Area)'!BG175/('Données brutes POS (Area)'!BG$171)*25)))</f>
        <v>0.15573398323642018</v>
      </c>
      <c r="BI175" s="43">
        <f>IF($C175="SM 30:1;O2",('Données brutes POS (Area)'!BH116/('Données brutes POS (Area)'!BH$91)*50),IF($C175="TG (17:0/17:1/17:0)D5",('Données brutes POS (Area)'!BH175/('Données brutes POS (Area)'!BH$171)*25)))</f>
        <v>6.7227732006453461E-2</v>
      </c>
      <c r="BJ175" s="43">
        <f>IF($C175="SM 30:1;O2",('Données brutes POS (Area)'!BI116/('Données brutes POS (Area)'!BI$91)*50),IF($C175="TG (17:0/17:1/17:0)D5",('Données brutes POS (Area)'!BI175/('Données brutes POS (Area)'!BI$171)*25)))</f>
        <v>0.28384923641891152</v>
      </c>
      <c r="BK175" s="43">
        <f>IF($C175="SM 30:1;O2",('Données brutes POS (Area)'!BJ116/('Données brutes POS (Area)'!BJ$91)*50),IF($C175="TG (17:0/17:1/17:0)D5",('Données brutes POS (Area)'!BJ175/('Données brutes POS (Area)'!BJ$171)*25)))</f>
        <v>0.18488856305047285</v>
      </c>
      <c r="BL175" s="43">
        <f>IF($C175="SM 30:1;O2",('Données brutes POS (Area)'!BK116/('Données brutes POS (Area)'!BK$91)*50),IF($C175="TG (17:0/17:1/17:0)D5",('Données brutes POS (Area)'!BK175/('Données brutes POS (Area)'!BK$171)*25)))</f>
        <v>1.1960879487473357</v>
      </c>
      <c r="BM175" s="43">
        <f>IF($C175="SM 30:1;O2",('Données brutes POS (Area)'!BL116/('Données brutes POS (Area)'!BL$91)*50),IF($C175="TG (17:0/17:1/17:0)D5",('Données brutes POS (Area)'!BL175/('Données brutes POS (Area)'!BL$171)*25)))</f>
        <v>0.1531977355434726</v>
      </c>
      <c r="BN175" s="43">
        <f>IF($C175="SM 30:1;O2",('Données brutes POS (Area)'!BM116/('Données brutes POS (Area)'!BM$91)*50),IF($C175="TG (17:0/17:1/17:0)D5",('Données brutes POS (Area)'!BM175/('Données brutes POS (Area)'!BM$171)*25)))</f>
        <v>1.9629992928003133</v>
      </c>
      <c r="BO175" s="43">
        <f>IF($C175="SM 30:1;O2",('Données brutes POS (Area)'!BN116/('Données brutes POS (Area)'!BN$91)*50),IF($C175="TG (17:0/17:1/17:0)D5",('Données brutes POS (Area)'!BN175/('Données brutes POS (Area)'!BN$171)*25)))</f>
        <v>1.3643937202496803</v>
      </c>
      <c r="BP175" s="43">
        <f>IF($C175="SM 30:1;O2",('Données brutes POS (Area)'!BO116/('Données brutes POS (Area)'!BO$91)*50),IF($C175="TG (17:0/17:1/17:0)D5",('Données brutes POS (Area)'!BO175/('Données brutes POS (Area)'!BO$171)*25)))</f>
        <v>0.23175568144582184</v>
      </c>
      <c r="BQ175" s="43">
        <f>IF($C175="SM 30:1;O2",('Données brutes POS (Area)'!BP116/('Données brutes POS (Area)'!BP$91)*50),IF($C175="TG (17:0/17:1/17:0)D5",('Données brutes POS (Area)'!BP175/('Données brutes POS (Area)'!BP$171)*25)))</f>
        <v>0.49763248619704142</v>
      </c>
    </row>
    <row r="176" spans="1:69" x14ac:dyDescent="0.25">
      <c r="A176" s="11" t="s">
        <v>79</v>
      </c>
      <c r="B176" s="11" t="s">
        <v>82</v>
      </c>
      <c r="C176" s="12" t="s">
        <v>117</v>
      </c>
      <c r="D176" s="44">
        <f>IF($C176="SM 30:1;O2",('Données brutes POS (Area)'!C117/('Données brutes POS (Area)'!C$91)*50),IF($C176="TG (17:0/17:1/17:0)D5",('Données brutes POS (Area)'!C176/('Données brutes POS (Area)'!C$171)*25)))</f>
        <v>1.5705183869316328</v>
      </c>
      <c r="E176" s="44">
        <f>IF($C176="SM 30:1;O2",('Données brutes POS (Area)'!D117/('Données brutes POS (Area)'!D$91)*50),IF($C176="TG (17:0/17:1/17:0)D5",('Données brutes POS (Area)'!D176/('Données brutes POS (Area)'!D$171)*25)))</f>
        <v>1.2924128899599232</v>
      </c>
      <c r="F176" s="44">
        <f>IF($C176="SM 30:1;O2",('Données brutes POS (Area)'!E117/('Données brutes POS (Area)'!E$91)*50),IF($C176="TG (17:0/17:1/17:0)D5",('Données brutes POS (Area)'!E176/('Données brutes POS (Area)'!E$171)*25)))</f>
        <v>2.439858425321789</v>
      </c>
      <c r="G176" s="44">
        <f>IF($C176="SM 30:1;O2",('Données brutes POS (Area)'!F117/('Données brutes POS (Area)'!F$91)*50),IF($C176="TG (17:0/17:1/17:0)D5",('Données brutes POS (Area)'!F176/('Données brutes POS (Area)'!F$171)*25)))</f>
        <v>2.2404515013529092</v>
      </c>
      <c r="H176" s="44">
        <f>IF($C176="SM 30:1;O2",('Données brutes POS (Area)'!G117/('Données brutes POS (Area)'!G$91)*50),IF($C176="TG (17:0/17:1/17:0)D5",('Données brutes POS (Area)'!G176/('Données brutes POS (Area)'!G$171)*25)))</f>
        <v>1.0226035781704479</v>
      </c>
      <c r="I176" s="44">
        <f>IF($C176="SM 30:1;O2",('Données brutes POS (Area)'!H117/('Données brutes POS (Area)'!H$91)*50),IF($C176="TG (17:0/17:1/17:0)D5",('Données brutes POS (Area)'!H176/('Données brutes POS (Area)'!H$171)*25)))</f>
        <v>2.4794650569500289</v>
      </c>
      <c r="J176" s="44">
        <f>IF($C176="SM 30:1;O2",('Données brutes POS (Area)'!I117/('Données brutes POS (Area)'!I$91)*50),IF($C176="TG (17:0/17:1/17:0)D5",('Données brutes POS (Area)'!I176/('Données brutes POS (Area)'!I$171)*25)))</f>
        <v>3.6881906846632448</v>
      </c>
      <c r="K176" s="44">
        <f>IF($C176="SM 30:1;O2",('Données brutes POS (Area)'!J117/('Données brutes POS (Area)'!J$91)*50),IF($C176="TG (17:0/17:1/17:0)D5",('Données brutes POS (Area)'!J176/('Données brutes POS (Area)'!J$171)*25)))</f>
        <v>1.0277867984984077</v>
      </c>
      <c r="L176" s="44">
        <f>IF($C176="SM 30:1;O2",('Données brutes POS (Area)'!K117/('Données brutes POS (Area)'!K$91)*50),IF($C176="TG (17:0/17:1/17:0)D5",('Données brutes POS (Area)'!K176/('Données brutes POS (Area)'!K$171)*25)))</f>
        <v>0.37385393186353338</v>
      </c>
      <c r="M176" s="44">
        <f>IF($C176="SM 30:1;O2",('Données brutes POS (Area)'!L117/('Données brutes POS (Area)'!L$91)*50),IF($C176="TG (17:0/17:1/17:0)D5",('Données brutes POS (Area)'!L176/('Données brutes POS (Area)'!L$171)*25)))</f>
        <v>0.55722941506773349</v>
      </c>
      <c r="N176" s="44">
        <f>IF($C176="SM 30:1;O2",('Données brutes POS (Area)'!M117/('Données brutes POS (Area)'!M$91)*50),IF($C176="TG (17:0/17:1/17:0)D5",('Données brutes POS (Area)'!M176/('Données brutes POS (Area)'!M$171)*25)))</f>
        <v>1.0072098005656014</v>
      </c>
      <c r="O176" s="44">
        <f>IF($C176="SM 30:1;O2",('Données brutes POS (Area)'!N117/('Données brutes POS (Area)'!N$91)*50),IF($C176="TG (17:0/17:1/17:0)D5",('Données brutes POS (Area)'!N176/('Données brutes POS (Area)'!N$171)*25)))</f>
        <v>1.4148173355928284</v>
      </c>
      <c r="P176" s="44">
        <f>IF($C176="SM 30:1;O2",('Données brutes POS (Area)'!O117/('Données brutes POS (Area)'!O$91)*50),IF($C176="TG (17:0/17:1/17:0)D5",('Données brutes POS (Area)'!O176/('Données brutes POS (Area)'!O$171)*25)))</f>
        <v>1.8471121186554009</v>
      </c>
      <c r="Q176" s="44">
        <f>IF($C176="SM 30:1;O2",('Données brutes POS (Area)'!P117/('Données brutes POS (Area)'!P$91)*50),IF($C176="TG (17:0/17:1/17:0)D5",('Données brutes POS (Area)'!P176/('Données brutes POS (Area)'!P$171)*25)))</f>
        <v>0.77835839262016981</v>
      </c>
      <c r="R176" s="44">
        <f>IF($C176="SM 30:1;O2",('Données brutes POS (Area)'!Q117/('Données brutes POS (Area)'!Q$91)*50),IF($C176="TG (17:0/17:1/17:0)D5",('Données brutes POS (Area)'!Q176/('Données brutes POS (Area)'!Q$171)*25)))</f>
        <v>1.0554984468584387</v>
      </c>
      <c r="S176" s="44">
        <f>IF($C176="SM 30:1;O2",('Données brutes POS (Area)'!R117/('Données brutes POS (Area)'!R$91)*50),IF($C176="TG (17:0/17:1/17:0)D5",('Données brutes POS (Area)'!R176/('Données brutes POS (Area)'!R$171)*25)))</f>
        <v>0.84597451903668452</v>
      </c>
      <c r="T176" s="44">
        <f>IF($C176="SM 30:1;O2",('Données brutes POS (Area)'!S117/('Données brutes POS (Area)'!S$91)*50),IF($C176="TG (17:0/17:1/17:0)D5",('Données brutes POS (Area)'!S176/('Données brutes POS (Area)'!S$171)*25)))</f>
        <v>0.99291344113577595</v>
      </c>
      <c r="U176" s="44">
        <f>IF($C176="SM 30:1;O2",('Données brutes POS (Area)'!T117/('Données brutes POS (Area)'!T$91)*50),IF($C176="TG (17:0/17:1/17:0)D5",('Données brutes POS (Area)'!T176/('Données brutes POS (Area)'!T$171)*25)))</f>
        <v>1.9888175010173699</v>
      </c>
      <c r="V176" s="44">
        <f>IF($C176="SM 30:1;O2",('Données brutes POS (Area)'!U117/('Données brutes POS (Area)'!U$91)*50),IF($C176="TG (17:0/17:1/17:0)D5",('Données brutes POS (Area)'!U176/('Données brutes POS (Area)'!U$171)*25)))</f>
        <v>2.42164857485227</v>
      </c>
      <c r="W176" s="44">
        <f>IF($C176="SM 30:1;O2",('Données brutes POS (Area)'!V117/('Données brutes POS (Area)'!V$91)*50),IF($C176="TG (17:0/17:1/17:0)D5",('Données brutes POS (Area)'!V176/('Données brutes POS (Area)'!V$171)*25)))</f>
        <v>1.4149817548907655</v>
      </c>
      <c r="X176" s="44">
        <f>IF($C176="SM 30:1;O2",('Données brutes POS (Area)'!W117/('Données brutes POS (Area)'!W$91)*50),IF($C176="TG (17:0/17:1/17:0)D5",('Données brutes POS (Area)'!W176/('Données brutes POS (Area)'!W$171)*25)))</f>
        <v>8.3743403153340132</v>
      </c>
      <c r="Y176" s="44">
        <f>IF($C176="SM 30:1;O2",('Données brutes POS (Area)'!X117/('Données brutes POS (Area)'!X$91)*50),IF($C176="TG (17:0/17:1/17:0)D5",('Données brutes POS (Area)'!X176/('Données brutes POS (Area)'!X$171)*25)))</f>
        <v>0.19880187816628303</v>
      </c>
      <c r="Z176" s="44">
        <f>IF($C176="SM 30:1;O2",('Données brutes POS (Area)'!Y117/('Données brutes POS (Area)'!Y$91)*50),IF($C176="TG (17:0/17:1/17:0)D5",('Données brutes POS (Area)'!Y176/('Données brutes POS (Area)'!Y$171)*25)))</f>
        <v>1.6058254079475371</v>
      </c>
      <c r="AA176" s="44">
        <f>IF($C176="SM 30:1;O2",('Données brutes POS (Area)'!Z117/('Données brutes POS (Area)'!Z$91)*50),IF($C176="TG (17:0/17:1/17:0)D5",('Données brutes POS (Area)'!Z176/('Données brutes POS (Area)'!Z$171)*25)))</f>
        <v>2.8946956471875249</v>
      </c>
      <c r="AB176" s="44">
        <f>IF($C176="SM 30:1;O2",('Données brutes POS (Area)'!AA117/('Données brutes POS (Area)'!AA$91)*50),IF($C176="TG (17:0/17:1/17:0)D5",('Données brutes POS (Area)'!AA176/('Données brutes POS (Area)'!AA$171)*25)))</f>
        <v>1.9900992005026046</v>
      </c>
      <c r="AC176" s="44">
        <f>IF($C176="SM 30:1;O2",('Données brutes POS (Area)'!AB117/('Données brutes POS (Area)'!AB$91)*50),IF($C176="TG (17:0/17:1/17:0)D5",('Données brutes POS (Area)'!AB176/('Données brutes POS (Area)'!AB$171)*25)))</f>
        <v>9.3014544736259968</v>
      </c>
      <c r="AD176" s="44">
        <f>IF($C176="SM 30:1;O2",('Données brutes POS (Area)'!AC117/('Données brutes POS (Area)'!AC$91)*50),IF($C176="TG (17:0/17:1/17:0)D5",('Données brutes POS (Area)'!AC176/('Données brutes POS (Area)'!AC$171)*25)))</f>
        <v>7.6665063680055949</v>
      </c>
      <c r="AE176" s="44">
        <f>IF($C176="SM 30:1;O2",('Données brutes POS (Area)'!AD117/('Données brutes POS (Area)'!AD$91)*50),IF($C176="TG (17:0/17:1/17:0)D5",('Données brutes POS (Area)'!AD176/('Données brutes POS (Area)'!AD$171)*25)))</f>
        <v>0.15642389002229129</v>
      </c>
      <c r="AF176" s="44">
        <f>IF($C176="SM 30:1;O2",('Données brutes POS (Area)'!AE117/('Données brutes POS (Area)'!AE$91)*50),IF($C176="TG (17:0/17:1/17:0)D5",('Données brutes POS (Area)'!AE176/('Données brutes POS (Area)'!AE$171)*25)))</f>
        <v>3.0574525819098879</v>
      </c>
      <c r="AG176" s="44">
        <f>IF($C176="SM 30:1;O2",('Données brutes POS (Area)'!AF117/('Données brutes POS (Area)'!AF$91)*50),IF($C176="TG (17:0/17:1/17:0)D5",('Données brutes POS (Area)'!AF176/('Données brutes POS (Area)'!AF$171)*25)))</f>
        <v>1.1187381021237104</v>
      </c>
      <c r="AH176" s="44">
        <f>IF($C176="SM 30:1;O2",('Données brutes POS (Area)'!AG117/('Données brutes POS (Area)'!AG$91)*50),IF($C176="TG (17:0/17:1/17:0)D5",('Données brutes POS (Area)'!AG176/('Données brutes POS (Area)'!AG$171)*25)))</f>
        <v>0.89119542379011985</v>
      </c>
      <c r="AI176" s="44">
        <f>IF($C176="SM 30:1;O2",('Données brutes POS (Area)'!AH117/('Données brutes POS (Area)'!AH$91)*50),IF($C176="TG (17:0/17:1/17:0)D5",('Données brutes POS (Area)'!AH176/('Données brutes POS (Area)'!AH$171)*25)))</f>
        <v>3.3659051860433165</v>
      </c>
      <c r="AJ176" s="44">
        <f>IF($C176="SM 30:1;O2",('Données brutes POS (Area)'!AI117/('Données brutes POS (Area)'!AI$91)*50),IF($C176="TG (17:0/17:1/17:0)D5",('Données brutes POS (Area)'!AI176/('Données brutes POS (Area)'!AI$171)*25)))</f>
        <v>0.76147520178518135</v>
      </c>
      <c r="AK176" s="44">
        <f>IF($C176="SM 30:1;O2",('Données brutes POS (Area)'!AJ117/('Données brutes POS (Area)'!AJ$91)*50),IF($C176="TG (17:0/17:1/17:0)D5",('Données brutes POS (Area)'!AJ176/('Données brutes POS (Area)'!AJ$171)*25)))</f>
        <v>0.71613670438878363</v>
      </c>
      <c r="AL176" s="44">
        <f>IF($C176="SM 30:1;O2",('Données brutes POS (Area)'!AK117/('Données brutes POS (Area)'!AK$91)*50),IF($C176="TG (17:0/17:1/17:0)D5",('Données brutes POS (Area)'!AK176/('Données brutes POS (Area)'!AK$171)*25)))</f>
        <v>0.25780796569679243</v>
      </c>
      <c r="AM176" s="44">
        <f>IF($C176="SM 30:1;O2",('Données brutes POS (Area)'!AL117/('Données brutes POS (Area)'!AL$91)*50),IF($C176="TG (17:0/17:1/17:0)D5",('Données brutes POS (Area)'!AL176/('Données brutes POS (Area)'!AL$171)*25)))</f>
        <v>8.5572540859201656</v>
      </c>
      <c r="AN176" s="44">
        <f>IF($C176="SM 30:1;O2",('Données brutes POS (Area)'!AM117/('Données brutes POS (Area)'!AM$91)*50),IF($C176="TG (17:0/17:1/17:0)D5",('Données brutes POS (Area)'!AM176/('Données brutes POS (Area)'!AM$171)*25)))</f>
        <v>1.7001495885770306</v>
      </c>
      <c r="AO176" s="44">
        <f>IF($C176="SM 30:1;O2",('Données brutes POS (Area)'!AN117/('Données brutes POS (Area)'!AN$91)*50),IF($C176="TG (17:0/17:1/17:0)D5",('Données brutes POS (Area)'!AN176/('Données brutes POS (Area)'!AN$171)*25)))</f>
        <v>1.890431531481767</v>
      </c>
      <c r="AP176" s="44">
        <f>IF($C176="SM 30:1;O2",('Données brutes POS (Area)'!AO117/('Données brutes POS (Area)'!AO$91)*50),IF($C176="TG (17:0/17:1/17:0)D5",('Données brutes POS (Area)'!AO176/('Données brutes POS (Area)'!AO$171)*25)))</f>
        <v>2.3262285000425669</v>
      </c>
      <c r="AQ176" s="44">
        <f>IF($C176="SM 30:1;O2",('Données brutes POS (Area)'!AP117/('Données brutes POS (Area)'!AP$91)*50),IF($C176="TG (17:0/17:1/17:0)D5",('Données brutes POS (Area)'!AP176/('Données brutes POS (Area)'!AP$171)*25)))</f>
        <v>0.35978221843523206</v>
      </c>
      <c r="AR176" s="44">
        <f>IF($C176="SM 30:1;O2",('Données brutes POS (Area)'!AQ117/('Données brutes POS (Area)'!AQ$91)*50),IF($C176="TG (17:0/17:1/17:0)D5",('Données brutes POS (Area)'!AQ176/('Données brutes POS (Area)'!AQ$171)*25)))</f>
        <v>53.702863594667235</v>
      </c>
      <c r="AS176" s="44">
        <f>IF($C176="SM 30:1;O2",('Données brutes POS (Area)'!AR117/('Données brutes POS (Area)'!AR$91)*50),IF($C176="TG (17:0/17:1/17:0)D5",('Données brutes POS (Area)'!AR176/('Données brutes POS (Area)'!AR$171)*25)))</f>
        <v>2.8783479385551942</v>
      </c>
      <c r="AT176" s="44">
        <f>IF($C176="SM 30:1;O2",('Données brutes POS (Area)'!AS117/('Données brutes POS (Area)'!AS$91)*50),IF($C176="TG (17:0/17:1/17:0)D5",('Données brutes POS (Area)'!AS176/('Données brutes POS (Area)'!AS$171)*25)))</f>
        <v>0.62720822073508764</v>
      </c>
      <c r="AU176" s="44">
        <f>IF($C176="SM 30:1;O2",('Données brutes POS (Area)'!AT117/('Données brutes POS (Area)'!AT$91)*50),IF($C176="TG (17:0/17:1/17:0)D5",('Données brutes POS (Area)'!AT176/('Données brutes POS (Area)'!AT$171)*25)))</f>
        <v>2.4070341763749488</v>
      </c>
      <c r="AV176" s="44">
        <f>IF($C176="SM 30:1;O2",('Données brutes POS (Area)'!AU117/('Données brutes POS (Area)'!AU$91)*50),IF($C176="TG (17:0/17:1/17:0)D5",('Données brutes POS (Area)'!AU176/('Données brutes POS (Area)'!AU$171)*25)))</f>
        <v>1.0325438081689993</v>
      </c>
      <c r="AW176" s="44">
        <f>IF($C176="SM 30:1;O2",('Données brutes POS (Area)'!AV117/('Données brutes POS (Area)'!AV$91)*50),IF($C176="TG (17:0/17:1/17:0)D5",('Données brutes POS (Area)'!AV176/('Données brutes POS (Area)'!AV$171)*25)))</f>
        <v>11.298604079993028</v>
      </c>
      <c r="AX176" s="44">
        <f>IF($C176="SM 30:1;O2",('Données brutes POS (Area)'!AW117/('Données brutes POS (Area)'!AW$91)*50),IF($C176="TG (17:0/17:1/17:0)D5",('Données brutes POS (Area)'!AW176/('Données brutes POS (Area)'!AW$171)*25)))</f>
        <v>5.694211048872563</v>
      </c>
      <c r="AY176" s="44">
        <f>IF($C176="SM 30:1;O2",('Données brutes POS (Area)'!AX117/('Données brutes POS (Area)'!AX$91)*50),IF($C176="TG (17:0/17:1/17:0)D5",('Données brutes POS (Area)'!AX176/('Données brutes POS (Area)'!AX$171)*25)))</f>
        <v>0.76625578567914665</v>
      </c>
      <c r="AZ176" s="44">
        <f>IF($C176="SM 30:1;O2",('Données brutes POS (Area)'!AY117/('Données brutes POS (Area)'!AY$91)*50),IF($C176="TG (17:0/17:1/17:0)D5",('Données brutes POS (Area)'!AY176/('Données brutes POS (Area)'!AY$171)*25)))</f>
        <v>2.9623401954150195</v>
      </c>
      <c r="BA176" s="44">
        <f>IF($C176="SM 30:1;O2",('Données brutes POS (Area)'!AZ117/('Données brutes POS (Area)'!AZ$91)*50),IF($C176="TG (17:0/17:1/17:0)D5",('Données brutes POS (Area)'!AZ176/('Données brutes POS (Area)'!AZ$171)*25)))</f>
        <v>3.6643337322397498</v>
      </c>
      <c r="BB176" s="44">
        <f>IF($C176="SM 30:1;O2",('Données brutes POS (Area)'!BA117/('Données brutes POS (Area)'!BA$91)*50),IF($C176="TG (17:0/17:1/17:0)D5",('Données brutes POS (Area)'!BA176/('Données brutes POS (Area)'!BA$171)*25)))</f>
        <v>1.7381727843691894</v>
      </c>
      <c r="BC176" s="44">
        <f>IF($C176="SM 30:1;O2",('Données brutes POS (Area)'!BB117/('Données brutes POS (Area)'!BB$91)*50),IF($C176="TG (17:0/17:1/17:0)D5",('Données brutes POS (Area)'!BB176/('Données brutes POS (Area)'!BB$171)*25)))</f>
        <v>1.8773275328426293</v>
      </c>
      <c r="BD176" s="44">
        <f>IF($C176="SM 30:1;O2",('Données brutes POS (Area)'!BC117/('Données brutes POS (Area)'!BC$91)*50),IF($C176="TG (17:0/17:1/17:0)D5",('Données brutes POS (Area)'!BC176/('Données brutes POS (Area)'!BC$171)*25)))</f>
        <v>13.718308828130057</v>
      </c>
      <c r="BE176" s="44">
        <f>IF($C176="SM 30:1;O2",('Données brutes POS (Area)'!BD117/('Données brutes POS (Area)'!BD$91)*50),IF($C176="TG (17:0/17:1/17:0)D5",('Données brutes POS (Area)'!BD176/('Données brutes POS (Area)'!BD$171)*25)))</f>
        <v>0.84687166598654207</v>
      </c>
      <c r="BF176" s="44">
        <f>IF($C176="SM 30:1;O2",('Données brutes POS (Area)'!BE117/('Données brutes POS (Area)'!BE$91)*50),IF($C176="TG (17:0/17:1/17:0)D5",('Données brutes POS (Area)'!BE176/('Données brutes POS (Area)'!BE$171)*25)))</f>
        <v>0.24444208793197872</v>
      </c>
      <c r="BG176" s="44">
        <f>IF($C176="SM 30:1;O2",('Données brutes POS (Area)'!BF117/('Données brutes POS (Area)'!BF$91)*50),IF($C176="TG (17:0/17:1/17:0)D5",('Données brutes POS (Area)'!BF176/('Données brutes POS (Area)'!BF$171)*25)))</f>
        <v>2.720004198909356</v>
      </c>
      <c r="BH176" s="44">
        <f>IF($C176="SM 30:1;O2",('Données brutes POS (Area)'!BG117/('Données brutes POS (Area)'!BG$91)*50),IF($C176="TG (17:0/17:1/17:0)D5",('Données brutes POS (Area)'!BG176/('Données brutes POS (Area)'!BG$171)*25)))</f>
        <v>0.1200152330994856</v>
      </c>
      <c r="BI176" s="44">
        <f>IF($C176="SM 30:1;O2",('Données brutes POS (Area)'!BH117/('Données brutes POS (Area)'!BH$91)*50),IF($C176="TG (17:0/17:1/17:0)D5",('Données brutes POS (Area)'!BH176/('Données brutes POS (Area)'!BH$171)*25)))</f>
        <v>0.25896309306721349</v>
      </c>
      <c r="BJ176" s="44">
        <f>IF($C176="SM 30:1;O2",('Données brutes POS (Area)'!BI117/('Données brutes POS (Area)'!BI$91)*50),IF($C176="TG (17:0/17:1/17:0)D5",('Données brutes POS (Area)'!BI176/('Données brutes POS (Area)'!BI$171)*25)))</f>
        <v>0.63439516644652383</v>
      </c>
      <c r="BK176" s="44">
        <f>IF($C176="SM 30:1;O2",('Données brutes POS (Area)'!BJ117/('Données brutes POS (Area)'!BJ$91)*50),IF($C176="TG (17:0/17:1/17:0)D5",('Données brutes POS (Area)'!BJ176/('Données brutes POS (Area)'!BJ$171)*25)))</f>
        <v>0.61698862315496605</v>
      </c>
      <c r="BL176" s="44">
        <f>IF($C176="SM 30:1;O2",('Données brutes POS (Area)'!BK117/('Données brutes POS (Area)'!BK$91)*50),IF($C176="TG (17:0/17:1/17:0)D5",('Données brutes POS (Area)'!BK176/('Données brutes POS (Area)'!BK$171)*25)))</f>
        <v>3.1854143657857437</v>
      </c>
      <c r="BM176" s="44">
        <f>IF($C176="SM 30:1;O2",('Données brutes POS (Area)'!BL117/('Données brutes POS (Area)'!BL$91)*50),IF($C176="TG (17:0/17:1/17:0)D5",('Données brutes POS (Area)'!BL176/('Données brutes POS (Area)'!BL$171)*25)))</f>
        <v>0.26154510490643473</v>
      </c>
      <c r="BN176" s="44">
        <f>IF($C176="SM 30:1;O2",('Données brutes POS (Area)'!BM117/('Données brutes POS (Area)'!BM$91)*50),IF($C176="TG (17:0/17:1/17:0)D5",('Données brutes POS (Area)'!BM176/('Données brutes POS (Area)'!BM$171)*25)))</f>
        <v>2.8384186346715485</v>
      </c>
      <c r="BO176" s="44">
        <f>IF($C176="SM 30:1;O2",('Données brutes POS (Area)'!BN117/('Données brutes POS (Area)'!BN$91)*50),IF($C176="TG (17:0/17:1/17:0)D5",('Données brutes POS (Area)'!BN176/('Données brutes POS (Area)'!BN$171)*25)))</f>
        <v>2.405010481898687</v>
      </c>
      <c r="BP176" s="44">
        <f>IF($C176="SM 30:1;O2",('Données brutes POS (Area)'!BO117/('Données brutes POS (Area)'!BO$91)*50),IF($C176="TG (17:0/17:1/17:0)D5",('Données brutes POS (Area)'!BO176/('Données brutes POS (Area)'!BO$171)*25)))</f>
        <v>0.45130849134944162</v>
      </c>
      <c r="BQ176" s="44">
        <f>IF($C176="SM 30:1;O2",('Données brutes POS (Area)'!BP117/('Données brutes POS (Area)'!BP$91)*50),IF($C176="TG (17:0/17:1/17:0)D5",('Données brutes POS (Area)'!BP176/('Données brutes POS (Area)'!BP$171)*25)))</f>
        <v>1.479928169376274</v>
      </c>
    </row>
    <row r="177" spans="1:69" x14ac:dyDescent="0.25">
      <c r="A177" s="9" t="s">
        <v>79</v>
      </c>
      <c r="B177" s="9" t="s">
        <v>83</v>
      </c>
      <c r="C177" s="10" t="s">
        <v>117</v>
      </c>
      <c r="D177" s="43">
        <f>IF($C177="SM 30:1;O2",('Données brutes POS (Area)'!C118/('Données brutes POS (Area)'!C$91)*50),IF($C177="TG (17:0/17:1/17:0)D5",('Données brutes POS (Area)'!C177/('Données brutes POS (Area)'!C$171)*25)))</f>
        <v>1.9285744142578283</v>
      </c>
      <c r="E177" s="43">
        <f>IF($C177="SM 30:1;O2",('Données brutes POS (Area)'!D118/('Données brutes POS (Area)'!D$91)*50),IF($C177="TG (17:0/17:1/17:0)D5",('Données brutes POS (Area)'!D177/('Données brutes POS (Area)'!D$171)*25)))</f>
        <v>0.80046539743360934</v>
      </c>
      <c r="F177" s="43">
        <f>IF($C177="SM 30:1;O2",('Données brutes POS (Area)'!E118/('Données brutes POS (Area)'!E$91)*50),IF($C177="TG (17:0/17:1/17:0)D5",('Données brutes POS (Area)'!E177/('Données brutes POS (Area)'!E$171)*25)))</f>
        <v>2.5966855672551801</v>
      </c>
      <c r="G177" s="43">
        <f>IF($C177="SM 30:1;O2",('Données brutes POS (Area)'!F118/('Données brutes POS (Area)'!F$91)*50),IF($C177="TG (17:0/17:1/17:0)D5",('Données brutes POS (Area)'!F177/('Données brutes POS (Area)'!F$171)*25)))</f>
        <v>3.0248404898924215</v>
      </c>
      <c r="H177" s="43">
        <f>IF($C177="SM 30:1;O2",('Données brutes POS (Area)'!G118/('Données brutes POS (Area)'!G$91)*50),IF($C177="TG (17:0/17:1/17:0)D5",('Données brutes POS (Area)'!G177/('Données brutes POS (Area)'!G$171)*25)))</f>
        <v>0.99783916854843913</v>
      </c>
      <c r="I177" s="43">
        <f>IF($C177="SM 30:1;O2",('Données brutes POS (Area)'!H118/('Données brutes POS (Area)'!H$91)*50),IF($C177="TG (17:0/17:1/17:0)D5",('Données brutes POS (Area)'!H177/('Données brutes POS (Area)'!H$171)*25)))</f>
        <v>3.477590390211978</v>
      </c>
      <c r="J177" s="43">
        <f>IF($C177="SM 30:1;O2",('Données brutes POS (Area)'!I118/('Données brutes POS (Area)'!I$91)*50),IF($C177="TG (17:0/17:1/17:0)D5",('Données brutes POS (Area)'!I177/('Données brutes POS (Area)'!I$171)*25)))</f>
        <v>5.4360966979516796</v>
      </c>
      <c r="K177" s="43">
        <f>IF($C177="SM 30:1;O2",('Données brutes POS (Area)'!J118/('Données brutes POS (Area)'!J$91)*50),IF($C177="TG (17:0/17:1/17:0)D5",('Données brutes POS (Area)'!J177/('Données brutes POS (Area)'!J$171)*25)))</f>
        <v>1.0436160213777117</v>
      </c>
      <c r="L177" s="43">
        <f>IF($C177="SM 30:1;O2",('Données brutes POS (Area)'!K118/('Données brutes POS (Area)'!K$91)*50),IF($C177="TG (17:0/17:1/17:0)D5",('Données brutes POS (Area)'!K177/('Données brutes POS (Area)'!K$171)*25)))</f>
        <v>0.37384730654793996</v>
      </c>
      <c r="M177" s="43">
        <f>IF($C177="SM 30:1;O2",('Données brutes POS (Area)'!L118/('Données brutes POS (Area)'!L$91)*50),IF($C177="TG (17:0/17:1/17:0)D5",('Données brutes POS (Area)'!L177/('Données brutes POS (Area)'!L$171)*25)))</f>
        <v>0.66948594310830079</v>
      </c>
      <c r="N177" s="43">
        <f>IF($C177="SM 30:1;O2",('Données brutes POS (Area)'!M118/('Données brutes POS (Area)'!M$91)*50),IF($C177="TG (17:0/17:1/17:0)D5",('Données brutes POS (Area)'!M177/('Données brutes POS (Area)'!M$171)*25)))</f>
        <v>1.2881269227150987</v>
      </c>
      <c r="O177" s="43">
        <f>IF($C177="SM 30:1;O2",('Données brutes POS (Area)'!N118/('Données brutes POS (Area)'!N$91)*50),IF($C177="TG (17:0/17:1/17:0)D5",('Données brutes POS (Area)'!N177/('Données brutes POS (Area)'!N$171)*25)))</f>
        <v>2.4592506442926418</v>
      </c>
      <c r="P177" s="43">
        <f>IF($C177="SM 30:1;O2",('Données brutes POS (Area)'!O118/('Données brutes POS (Area)'!O$91)*50),IF($C177="TG (17:0/17:1/17:0)D5",('Données brutes POS (Area)'!O177/('Données brutes POS (Area)'!O$171)*25)))</f>
        <v>2.5033246827380888</v>
      </c>
      <c r="Q177" s="43">
        <f>IF($C177="SM 30:1;O2",('Données brutes POS (Area)'!P118/('Données brutes POS (Area)'!P$91)*50),IF($C177="TG (17:0/17:1/17:0)D5",('Données brutes POS (Area)'!P177/('Données brutes POS (Area)'!P$171)*25)))</f>
        <v>1.5214849904224415</v>
      </c>
      <c r="R177" s="43">
        <f>IF($C177="SM 30:1;O2",('Données brutes POS (Area)'!Q118/('Données brutes POS (Area)'!Q$91)*50),IF($C177="TG (17:0/17:1/17:0)D5",('Données brutes POS (Area)'!Q177/('Données brutes POS (Area)'!Q$171)*25)))</f>
        <v>1.4897024333227828</v>
      </c>
      <c r="S177" s="43">
        <f>IF($C177="SM 30:1;O2",('Données brutes POS (Area)'!R118/('Données brutes POS (Area)'!R$91)*50),IF($C177="TG (17:0/17:1/17:0)D5",('Données brutes POS (Area)'!R177/('Données brutes POS (Area)'!R$171)*25)))</f>
        <v>0.63183412536435435</v>
      </c>
      <c r="T177" s="43">
        <f>IF($C177="SM 30:1;O2",('Données brutes POS (Area)'!S118/('Données brutes POS (Area)'!S$91)*50),IF($C177="TG (17:0/17:1/17:0)D5",('Données brutes POS (Area)'!S177/('Données brutes POS (Area)'!S$171)*25)))</f>
        <v>1.1116631303813673</v>
      </c>
      <c r="U177" s="43">
        <f>IF($C177="SM 30:1;O2",('Données brutes POS (Area)'!T118/('Données brutes POS (Area)'!T$91)*50),IF($C177="TG (17:0/17:1/17:0)D5",('Données brutes POS (Area)'!T177/('Données brutes POS (Area)'!T$171)*25)))</f>
        <v>1.199186237118401</v>
      </c>
      <c r="V177" s="43">
        <f>IF($C177="SM 30:1;O2",('Données brutes POS (Area)'!U118/('Données brutes POS (Area)'!U$91)*50),IF($C177="TG (17:0/17:1/17:0)D5",('Données brutes POS (Area)'!U177/('Données brutes POS (Area)'!U$171)*25)))</f>
        <v>3.8909818164019878</v>
      </c>
      <c r="W177" s="43">
        <f>IF($C177="SM 30:1;O2",('Données brutes POS (Area)'!V118/('Données brutes POS (Area)'!V$91)*50),IF($C177="TG (17:0/17:1/17:0)D5",('Données brutes POS (Area)'!V177/('Données brutes POS (Area)'!V$171)*25)))</f>
        <v>1.2317905759441774</v>
      </c>
      <c r="X177" s="43">
        <f>IF($C177="SM 30:1;O2",('Données brutes POS (Area)'!W118/('Données brutes POS (Area)'!W$91)*50),IF($C177="TG (17:0/17:1/17:0)D5",('Données brutes POS (Area)'!W177/('Données brutes POS (Area)'!W$171)*25)))</f>
        <v>9.4102557189101717</v>
      </c>
      <c r="Y177" s="43">
        <f>IF($C177="SM 30:1;O2",('Données brutes POS (Area)'!X118/('Données brutes POS (Area)'!X$91)*50),IF($C177="TG (17:0/17:1/17:0)D5",('Données brutes POS (Area)'!X177/('Données brutes POS (Area)'!X$171)*25)))</f>
        <v>0.26222046935150045</v>
      </c>
      <c r="Z177" s="43">
        <f>IF($C177="SM 30:1;O2",('Données brutes POS (Area)'!Y118/('Données brutes POS (Area)'!Y$91)*50),IF($C177="TG (17:0/17:1/17:0)D5",('Données brutes POS (Area)'!Y177/('Données brutes POS (Area)'!Y$171)*25)))</f>
        <v>1.852719880578207</v>
      </c>
      <c r="AA177" s="43">
        <f>IF($C177="SM 30:1;O2",('Données brutes POS (Area)'!Z118/('Données brutes POS (Area)'!Z$91)*50),IF($C177="TG (17:0/17:1/17:0)D5",('Données brutes POS (Area)'!Z177/('Données brutes POS (Area)'!Z$171)*25)))</f>
        <v>2.9891087179082079</v>
      </c>
      <c r="AB177" s="43">
        <f>IF($C177="SM 30:1;O2",('Données brutes POS (Area)'!AA118/('Données brutes POS (Area)'!AA$91)*50),IF($C177="TG (17:0/17:1/17:0)D5",('Données brutes POS (Area)'!AA177/('Données brutes POS (Area)'!AA$171)*25)))</f>
        <v>1.6557319320816399</v>
      </c>
      <c r="AC177" s="43">
        <f>IF($C177="SM 30:1;O2",('Données brutes POS (Area)'!AB118/('Données brutes POS (Area)'!AB$91)*50),IF($C177="TG (17:0/17:1/17:0)D5",('Données brutes POS (Area)'!AB177/('Données brutes POS (Area)'!AB$171)*25)))</f>
        <v>10.405084814599501</v>
      </c>
      <c r="AD177" s="43">
        <f>IF($C177="SM 30:1;O2",('Données brutes POS (Area)'!AC118/('Données brutes POS (Area)'!AC$91)*50),IF($C177="TG (17:0/17:1/17:0)D5",('Données brutes POS (Area)'!AC177/('Données brutes POS (Area)'!AC$171)*25)))</f>
        <v>7.5486638595745115</v>
      </c>
      <c r="AE177" s="43">
        <f>IF($C177="SM 30:1;O2",('Données brutes POS (Area)'!AD118/('Données brutes POS (Area)'!AD$91)*50),IF($C177="TG (17:0/17:1/17:0)D5",('Données brutes POS (Area)'!AD177/('Données brutes POS (Area)'!AD$171)*25)))</f>
        <v>0.21403164508878525</v>
      </c>
      <c r="AF177" s="43">
        <f>IF($C177="SM 30:1;O2",('Données brutes POS (Area)'!AE118/('Données brutes POS (Area)'!AE$91)*50),IF($C177="TG (17:0/17:1/17:0)D5",('Données brutes POS (Area)'!AE177/('Données brutes POS (Area)'!AE$171)*25)))</f>
        <v>4.727386026317955</v>
      </c>
      <c r="AG177" s="43">
        <f>IF($C177="SM 30:1;O2",('Données brutes POS (Area)'!AF118/('Données brutes POS (Area)'!AF$91)*50),IF($C177="TG (17:0/17:1/17:0)D5",('Données brutes POS (Area)'!AF177/('Données brutes POS (Area)'!AF$171)*25)))</f>
        <v>1.3103751762884095</v>
      </c>
      <c r="AH177" s="43">
        <f>IF($C177="SM 30:1;O2",('Données brutes POS (Area)'!AG118/('Données brutes POS (Area)'!AG$91)*50),IF($C177="TG (17:0/17:1/17:0)D5",('Données brutes POS (Area)'!AG177/('Données brutes POS (Area)'!AG$171)*25)))</f>
        <v>1.0161296767078327</v>
      </c>
      <c r="AI177" s="43">
        <f>IF($C177="SM 30:1;O2",('Données brutes POS (Area)'!AH118/('Données brutes POS (Area)'!AH$91)*50),IF($C177="TG (17:0/17:1/17:0)D5",('Données brutes POS (Area)'!AH177/('Données brutes POS (Area)'!AH$171)*25)))</f>
        <v>2.3959951966846487</v>
      </c>
      <c r="AJ177" s="43">
        <f>IF($C177="SM 30:1;O2",('Données brutes POS (Area)'!AI118/('Données brutes POS (Area)'!AI$91)*50),IF($C177="TG (17:0/17:1/17:0)D5",('Données brutes POS (Area)'!AI177/('Données brutes POS (Area)'!AI$171)*25)))</f>
        <v>0.87975319614964442</v>
      </c>
      <c r="AK177" s="43">
        <f>IF($C177="SM 30:1;O2",('Données brutes POS (Area)'!AJ118/('Données brutes POS (Area)'!AJ$91)*50),IF($C177="TG (17:0/17:1/17:0)D5",('Données brutes POS (Area)'!AJ177/('Données brutes POS (Area)'!AJ$171)*25)))</f>
        <v>0.64411011298190113</v>
      </c>
      <c r="AL177" s="43">
        <f>IF($C177="SM 30:1;O2",('Données brutes POS (Area)'!AK118/('Données brutes POS (Area)'!AK$91)*50),IF($C177="TG (17:0/17:1/17:0)D5",('Données brutes POS (Area)'!AK177/('Données brutes POS (Area)'!AK$171)*25)))</f>
        <v>0.18682617573009375</v>
      </c>
      <c r="AM177" s="43">
        <f>IF($C177="SM 30:1;O2",('Données brutes POS (Area)'!AL118/('Données brutes POS (Area)'!AL$91)*50),IF($C177="TG (17:0/17:1/17:0)D5",('Données brutes POS (Area)'!AL177/('Données brutes POS (Area)'!AL$171)*25)))</f>
        <v>14.207966349784911</v>
      </c>
      <c r="AN177" s="43">
        <f>IF($C177="SM 30:1;O2",('Données brutes POS (Area)'!AM118/('Données brutes POS (Area)'!AM$91)*50),IF($C177="TG (17:0/17:1/17:0)D5",('Données brutes POS (Area)'!AM177/('Données brutes POS (Area)'!AM$171)*25)))</f>
        <v>1.458338964960163</v>
      </c>
      <c r="AO177" s="43">
        <f>IF($C177="SM 30:1;O2",('Données brutes POS (Area)'!AN118/('Données brutes POS (Area)'!AN$91)*50),IF($C177="TG (17:0/17:1/17:0)D5",('Données brutes POS (Area)'!AN177/('Données brutes POS (Area)'!AN$171)*25)))</f>
        <v>1.7809619113794879</v>
      </c>
      <c r="AP177" s="43">
        <f>IF($C177="SM 30:1;O2",('Données brutes POS (Area)'!AO118/('Données brutes POS (Area)'!AO$91)*50),IF($C177="TG (17:0/17:1/17:0)D5",('Données brutes POS (Area)'!AO177/('Données brutes POS (Area)'!AO$171)*25)))</f>
        <v>2.8520530398535815</v>
      </c>
      <c r="AQ177" s="43">
        <f>IF($C177="SM 30:1;O2",('Données brutes POS (Area)'!AP118/('Données brutes POS (Area)'!AP$91)*50),IF($C177="TG (17:0/17:1/17:0)D5",('Données brutes POS (Area)'!AP177/('Données brutes POS (Area)'!AP$171)*25)))</f>
        <v>0.37769647007717422</v>
      </c>
      <c r="AR177" s="43">
        <f>IF($C177="SM 30:1;O2",('Données brutes POS (Area)'!AQ118/('Données brutes POS (Area)'!AQ$91)*50),IF($C177="TG (17:0/17:1/17:0)D5",('Données brutes POS (Area)'!AQ177/('Données brutes POS (Area)'!AQ$171)*25)))</f>
        <v>75.475179788208507</v>
      </c>
      <c r="AS177" s="43">
        <f>IF($C177="SM 30:1;O2",('Données brutes POS (Area)'!AR118/('Données brutes POS (Area)'!AR$91)*50),IF($C177="TG (17:0/17:1/17:0)D5",('Données brutes POS (Area)'!AR177/('Données brutes POS (Area)'!AR$171)*25)))</f>
        <v>4.5892016117442793</v>
      </c>
      <c r="AT177" s="43">
        <f>IF($C177="SM 30:1;O2",('Données brutes POS (Area)'!AS118/('Données brutes POS (Area)'!AS$91)*50),IF($C177="TG (17:0/17:1/17:0)D5",('Données brutes POS (Area)'!AS177/('Données brutes POS (Area)'!AS$171)*25)))</f>
        <v>0.2976446573340602</v>
      </c>
      <c r="AU177" s="43">
        <f>IF($C177="SM 30:1;O2",('Données brutes POS (Area)'!AT118/('Données brutes POS (Area)'!AT$91)*50),IF($C177="TG (17:0/17:1/17:0)D5",('Données brutes POS (Area)'!AT177/('Données brutes POS (Area)'!AT$171)*25)))</f>
        <v>3.8212732518313199</v>
      </c>
      <c r="AV177" s="43">
        <f>IF($C177="SM 30:1;O2",('Données brutes POS (Area)'!AU118/('Données brutes POS (Area)'!AU$91)*50),IF($C177="TG (17:0/17:1/17:0)D5",('Données brutes POS (Area)'!AU177/('Données brutes POS (Area)'!AU$171)*25)))</f>
        <v>2.0867633773266809</v>
      </c>
      <c r="AW177" s="43">
        <f>IF($C177="SM 30:1;O2",('Données brutes POS (Area)'!AV118/('Données brutes POS (Area)'!AV$91)*50),IF($C177="TG (17:0/17:1/17:0)D5",('Données brutes POS (Area)'!AV177/('Données brutes POS (Area)'!AV$171)*25)))</f>
        <v>15.260258208326771</v>
      </c>
      <c r="AX177" s="43">
        <f>IF($C177="SM 30:1;O2",('Données brutes POS (Area)'!AW118/('Données brutes POS (Area)'!AW$91)*50),IF($C177="TG (17:0/17:1/17:0)D5",('Données brutes POS (Area)'!AW177/('Données brutes POS (Area)'!AW$171)*25)))</f>
        <v>13.711729734527941</v>
      </c>
      <c r="AY177" s="43">
        <f>IF($C177="SM 30:1;O2",('Données brutes POS (Area)'!AX118/('Données brutes POS (Area)'!AX$91)*50),IF($C177="TG (17:0/17:1/17:0)D5",('Données brutes POS (Area)'!AX177/('Données brutes POS (Area)'!AX$171)*25)))</f>
        <v>1.1998819868557991</v>
      </c>
      <c r="AZ177" s="43">
        <f>IF($C177="SM 30:1;O2",('Données brutes POS (Area)'!AY118/('Données brutes POS (Area)'!AY$91)*50),IF($C177="TG (17:0/17:1/17:0)D5",('Données brutes POS (Area)'!AY177/('Données brutes POS (Area)'!AY$171)*25)))</f>
        <v>3.310223409943351</v>
      </c>
      <c r="BA177" s="43">
        <f>IF($C177="SM 30:1;O2",('Données brutes POS (Area)'!AZ118/('Données brutes POS (Area)'!AZ$91)*50),IF($C177="TG (17:0/17:1/17:0)D5",('Données brutes POS (Area)'!AZ177/('Données brutes POS (Area)'!AZ$171)*25)))</f>
        <v>5.1085410548208028</v>
      </c>
      <c r="BB177" s="43">
        <f>IF($C177="SM 30:1;O2",('Données brutes POS (Area)'!BA118/('Données brutes POS (Area)'!BA$91)*50),IF($C177="TG (17:0/17:1/17:0)D5",('Données brutes POS (Area)'!BA177/('Données brutes POS (Area)'!BA$171)*25)))</f>
        <v>1.3233113748615479</v>
      </c>
      <c r="BC177" s="43">
        <f>IF($C177="SM 30:1;O2",('Données brutes POS (Area)'!BB118/('Données brutes POS (Area)'!BB$91)*50),IF($C177="TG (17:0/17:1/17:0)D5",('Données brutes POS (Area)'!BB177/('Données brutes POS (Area)'!BB$171)*25)))</f>
        <v>2.86887704872965</v>
      </c>
      <c r="BD177" s="43">
        <f>IF($C177="SM 30:1;O2",('Données brutes POS (Area)'!BC118/('Données brutes POS (Area)'!BC$91)*50),IF($C177="TG (17:0/17:1/17:0)D5",('Données brutes POS (Area)'!BC177/('Données brutes POS (Area)'!BC$171)*25)))</f>
        <v>18.751303146420074</v>
      </c>
      <c r="BE177" s="43">
        <f>IF($C177="SM 30:1;O2",('Données brutes POS (Area)'!BD118/('Données brutes POS (Area)'!BD$91)*50),IF($C177="TG (17:0/17:1/17:0)D5",('Données brutes POS (Area)'!BD177/('Données brutes POS (Area)'!BD$171)*25)))</f>
        <v>1.107574380005024</v>
      </c>
      <c r="BF177" s="43">
        <f>IF($C177="SM 30:1;O2",('Données brutes POS (Area)'!BE118/('Données brutes POS (Area)'!BE$91)*50),IF($C177="TG (17:0/17:1/17:0)D5",('Données brutes POS (Area)'!BE177/('Données brutes POS (Area)'!BE$171)*25)))</f>
        <v>8.8079843233186725E-2</v>
      </c>
      <c r="BG177" s="43">
        <f>IF($C177="SM 30:1;O2",('Données brutes POS (Area)'!BF118/('Données brutes POS (Area)'!BF$91)*50),IF($C177="TG (17:0/17:1/17:0)D5",('Données brutes POS (Area)'!BF177/('Données brutes POS (Area)'!BF$171)*25)))</f>
        <v>3.8372820710382562</v>
      </c>
      <c r="BH177" s="43">
        <f>IF($C177="SM 30:1;O2",('Données brutes POS (Area)'!BG118/('Données brutes POS (Area)'!BG$91)*50),IF($C177="TG (17:0/17:1/17:0)D5",('Données brutes POS (Area)'!BG177/('Données brutes POS (Area)'!BG$171)*25)))</f>
        <v>0.29483544547853002</v>
      </c>
      <c r="BI177" s="43">
        <f>IF($C177="SM 30:1;O2",('Données brutes POS (Area)'!BH118/('Données brutes POS (Area)'!BH$91)*50),IF($C177="TG (17:0/17:1/17:0)D5",('Données brutes POS (Area)'!BH177/('Données brutes POS (Area)'!BH$171)*25)))</f>
        <v>0.15772107501553151</v>
      </c>
      <c r="BJ177" s="43">
        <f>IF($C177="SM 30:1;O2",('Données brutes POS (Area)'!BI118/('Données brutes POS (Area)'!BI$91)*50),IF($C177="TG (17:0/17:1/17:0)D5",('Données brutes POS (Area)'!BI177/('Données brutes POS (Area)'!BI$171)*25)))</f>
        <v>0.78623706131605275</v>
      </c>
      <c r="BK177" s="43">
        <f>IF($C177="SM 30:1;O2",('Données brutes POS (Area)'!BJ118/('Données brutes POS (Area)'!BJ$91)*50),IF($C177="TG (17:0/17:1/17:0)D5",('Données brutes POS (Area)'!BJ177/('Données brutes POS (Area)'!BJ$171)*25)))</f>
        <v>0.88696038934963617</v>
      </c>
      <c r="BL177" s="43">
        <f>IF($C177="SM 30:1;O2",('Données brutes POS (Area)'!BK118/('Données brutes POS (Area)'!BK$91)*50),IF($C177="TG (17:0/17:1/17:0)D5",('Données brutes POS (Area)'!BK177/('Données brutes POS (Area)'!BK$171)*25)))</f>
        <v>4.3135292981605362</v>
      </c>
      <c r="BM177" s="43">
        <f>IF($C177="SM 30:1;O2",('Données brutes POS (Area)'!BL118/('Données brutes POS (Area)'!BL$91)*50),IF($C177="TG (17:0/17:1/17:0)D5",('Données brutes POS (Area)'!BL177/('Données brutes POS (Area)'!BL$171)*25)))</f>
        <v>0.46768012862623043</v>
      </c>
      <c r="BN177" s="43">
        <f>IF($C177="SM 30:1;O2",('Données brutes POS (Area)'!BM118/('Données brutes POS (Area)'!BM$91)*50),IF($C177="TG (17:0/17:1/17:0)D5",('Données brutes POS (Area)'!BM177/('Données brutes POS (Area)'!BM$171)*25)))</f>
        <v>3.5116962312230373</v>
      </c>
      <c r="BO177" s="43">
        <f>IF($C177="SM 30:1;O2",('Données brutes POS (Area)'!BN118/('Données brutes POS (Area)'!BN$91)*50),IF($C177="TG (17:0/17:1/17:0)D5",('Données brutes POS (Area)'!BN177/('Données brutes POS (Area)'!BN$171)*25)))</f>
        <v>2.5611931601980578</v>
      </c>
      <c r="BP177" s="43">
        <f>IF($C177="SM 30:1;O2",('Données brutes POS (Area)'!BO118/('Données brutes POS (Area)'!BO$91)*50),IF($C177="TG (17:0/17:1/17:0)D5",('Données brutes POS (Area)'!BO177/('Données brutes POS (Area)'!BO$171)*25)))</f>
        <v>0.87711986544810028</v>
      </c>
      <c r="BQ177" s="43">
        <f>IF($C177="SM 30:1;O2",('Données brutes POS (Area)'!BP118/('Données brutes POS (Area)'!BP$91)*50),IF($C177="TG (17:0/17:1/17:0)D5",('Données brutes POS (Area)'!BP177/('Données brutes POS (Area)'!BP$171)*25)))</f>
        <v>1.5331013806044866</v>
      </c>
    </row>
    <row r="178" spans="1:69" x14ac:dyDescent="0.25">
      <c r="A178" s="11" t="s">
        <v>79</v>
      </c>
      <c r="B178" s="11" t="s">
        <v>84</v>
      </c>
      <c r="C178" s="12" t="s">
        <v>117</v>
      </c>
      <c r="D178" s="44">
        <f>IF($C178="SM 30:1;O2",('Données brutes POS (Area)'!C119/('Données brutes POS (Area)'!C$91)*50),IF($C178="TG (17:0/17:1/17:0)D5",('Données brutes POS (Area)'!C178/('Données brutes POS (Area)'!C$171)*25)))</f>
        <v>0.66110017429766732</v>
      </c>
      <c r="E178" s="44">
        <f>IF($C178="SM 30:1;O2",('Données brutes POS (Area)'!D119/('Données brutes POS (Area)'!D$91)*50),IF($C178="TG (17:0/17:1/17:0)D5",('Données brutes POS (Area)'!D178/('Données brutes POS (Area)'!D$171)*25)))</f>
        <v>0.30507645891504542</v>
      </c>
      <c r="F178" s="44">
        <f>IF($C178="SM 30:1;O2",('Données brutes POS (Area)'!E119/('Données brutes POS (Area)'!E$91)*50),IF($C178="TG (17:0/17:1/17:0)D5",('Données brutes POS (Area)'!E178/('Données brutes POS (Area)'!E$171)*25)))</f>
        <v>0.92686594066219652</v>
      </c>
      <c r="G178" s="44">
        <f>IF($C178="SM 30:1;O2",('Données brutes POS (Area)'!F119/('Données brutes POS (Area)'!F$91)*50),IF($C178="TG (17:0/17:1/17:0)D5",('Données brutes POS (Area)'!F178/('Données brutes POS (Area)'!F$171)*25)))</f>
        <v>1.4527024804084319</v>
      </c>
      <c r="H178" s="44">
        <f>IF($C178="SM 30:1;O2",('Données brutes POS (Area)'!G119/('Données brutes POS (Area)'!G$91)*50),IF($C178="TG (17:0/17:1/17:0)D5",('Données brutes POS (Area)'!G178/('Données brutes POS (Area)'!G$171)*25)))</f>
        <v>0.51354330002188497</v>
      </c>
      <c r="I178" s="44">
        <f>IF($C178="SM 30:1;O2",('Données brutes POS (Area)'!H119/('Données brutes POS (Area)'!H$91)*50),IF($C178="TG (17:0/17:1/17:0)D5",('Données brutes POS (Area)'!H178/('Données brutes POS (Area)'!H$171)*25)))</f>
        <v>1.7663283620344763</v>
      </c>
      <c r="J178" s="44">
        <f>IF($C178="SM 30:1;O2",('Données brutes POS (Area)'!I119/('Données brutes POS (Area)'!I$91)*50),IF($C178="TG (17:0/17:1/17:0)D5",('Données brutes POS (Area)'!I178/('Données brutes POS (Area)'!I$171)*25)))</f>
        <v>2.5149891015747374</v>
      </c>
      <c r="K178" s="44">
        <f>IF($C178="SM 30:1;O2",('Données brutes POS (Area)'!J119/('Données brutes POS (Area)'!J$91)*50),IF($C178="TG (17:0/17:1/17:0)D5",('Données brutes POS (Area)'!J178/('Données brutes POS (Area)'!J$171)*25)))</f>
        <v>0.68682199298118651</v>
      </c>
      <c r="L178" s="44">
        <f>IF($C178="SM 30:1;O2",('Données brutes POS (Area)'!K119/('Données brutes POS (Area)'!K$91)*50),IF($C178="TG (17:0/17:1/17:0)D5",('Données brutes POS (Area)'!K178/('Données brutes POS (Area)'!K$171)*25)))</f>
        <v>0.28211692819640088</v>
      </c>
      <c r="M178" s="44">
        <f>IF($C178="SM 30:1;O2",('Données brutes POS (Area)'!L119/('Données brutes POS (Area)'!L$91)*50),IF($C178="TG (17:0/17:1/17:0)D5",('Données brutes POS (Area)'!L178/('Données brutes POS (Area)'!L$171)*25)))</f>
        <v>0.38063062595627567</v>
      </c>
      <c r="N178" s="44">
        <f>IF($C178="SM 30:1;O2",('Données brutes POS (Area)'!M119/('Données brutes POS (Area)'!M$91)*50),IF($C178="TG (17:0/17:1/17:0)D5",('Données brutes POS (Area)'!M178/('Données brutes POS (Area)'!M$171)*25)))</f>
        <v>0.38340833894635867</v>
      </c>
      <c r="O178" s="44">
        <f>IF($C178="SM 30:1;O2",('Données brutes POS (Area)'!N119/('Données brutes POS (Area)'!N$91)*50),IF($C178="TG (17:0/17:1/17:0)D5",('Données brutes POS (Area)'!N178/('Données brutes POS (Area)'!N$171)*25)))</f>
        <v>1.1915024999331185</v>
      </c>
      <c r="P178" s="44">
        <f>IF($C178="SM 30:1;O2",('Données brutes POS (Area)'!O119/('Données brutes POS (Area)'!O$91)*50),IF($C178="TG (17:0/17:1/17:0)D5",('Données brutes POS (Area)'!O178/('Données brutes POS (Area)'!O$171)*25)))</f>
        <v>0.95468936873618693</v>
      </c>
      <c r="Q178" s="44">
        <f>IF($C178="SM 30:1;O2",('Données brutes POS (Area)'!P119/('Données brutes POS (Area)'!P$91)*50),IF($C178="TG (17:0/17:1/17:0)D5",('Données brutes POS (Area)'!P178/('Données brutes POS (Area)'!P$171)*25)))</f>
        <v>0.25879529078929076</v>
      </c>
      <c r="R178" s="44">
        <f>IF($C178="SM 30:1;O2",('Données brutes POS (Area)'!Q119/('Données brutes POS (Area)'!Q$91)*50),IF($C178="TG (17:0/17:1/17:0)D5",('Données brutes POS (Area)'!Q178/('Données brutes POS (Area)'!Q$171)*25)))</f>
        <v>0.69431692771586517</v>
      </c>
      <c r="S178" s="44">
        <f>IF($C178="SM 30:1;O2",('Données brutes POS (Area)'!R119/('Données brutes POS (Area)'!R$91)*50),IF($C178="TG (17:0/17:1/17:0)D5",('Données brutes POS (Area)'!R178/('Données brutes POS (Area)'!R$171)*25)))</f>
        <v>0.27355707679528563</v>
      </c>
      <c r="T178" s="44">
        <f>IF($C178="SM 30:1;O2",('Données brutes POS (Area)'!S119/('Données brutes POS (Area)'!S$91)*50),IF($C178="TG (17:0/17:1/17:0)D5",('Données brutes POS (Area)'!S178/('Données brutes POS (Area)'!S$171)*25)))</f>
        <v>0.44876591506344715</v>
      </c>
      <c r="U178" s="44">
        <f>IF($C178="SM 30:1;O2",('Données brutes POS (Area)'!T119/('Données brutes POS (Area)'!T$91)*50),IF($C178="TG (17:0/17:1/17:0)D5",('Données brutes POS (Area)'!T178/('Données brutes POS (Area)'!T$171)*25)))</f>
        <v>0.64160877392456417</v>
      </c>
      <c r="V178" s="44">
        <f>IF($C178="SM 30:1;O2",('Données brutes POS (Area)'!U119/('Données brutes POS (Area)'!U$91)*50),IF($C178="TG (17:0/17:1/17:0)D5",('Données brutes POS (Area)'!U178/('Données brutes POS (Area)'!U$171)*25)))</f>
        <v>2.2936351211362545</v>
      </c>
      <c r="W178" s="44">
        <f>IF($C178="SM 30:1;O2",('Données brutes POS (Area)'!V119/('Données brutes POS (Area)'!V$91)*50),IF($C178="TG (17:0/17:1/17:0)D5",('Données brutes POS (Area)'!V178/('Données brutes POS (Area)'!V$171)*25)))</f>
        <v>0.62061648900832156</v>
      </c>
      <c r="X178" s="44">
        <f>IF($C178="SM 30:1;O2",('Données brutes POS (Area)'!W119/('Données brutes POS (Area)'!W$91)*50),IF($C178="TG (17:0/17:1/17:0)D5",('Données brutes POS (Area)'!W178/('Données brutes POS (Area)'!W$171)*25)))</f>
        <v>3.4814883296585046</v>
      </c>
      <c r="Y178" s="44">
        <f>IF($C178="SM 30:1;O2",('Données brutes POS (Area)'!X119/('Données brutes POS (Area)'!X$91)*50),IF($C178="TG (17:0/17:1/17:0)D5",('Données brutes POS (Area)'!X178/('Données brutes POS (Area)'!X$171)*25)))</f>
        <v>0.11374278553030863</v>
      </c>
      <c r="Z178" s="44">
        <f>IF($C178="SM 30:1;O2",('Données brutes POS (Area)'!Y119/('Données brutes POS (Area)'!Y$91)*50),IF($C178="TG (17:0/17:1/17:0)D5",('Données brutes POS (Area)'!Y178/('Données brutes POS (Area)'!Y$171)*25)))</f>
        <v>0.91465159492803405</v>
      </c>
      <c r="AA178" s="44">
        <f>IF($C178="SM 30:1;O2",('Données brutes POS (Area)'!Z119/('Données brutes POS (Area)'!Z$91)*50),IF($C178="TG (17:0/17:1/17:0)D5",('Données brutes POS (Area)'!Z178/('Données brutes POS (Area)'!Z$171)*25)))</f>
        <v>2.1268918342473069</v>
      </c>
      <c r="AB178" s="44">
        <f>IF($C178="SM 30:1;O2",('Données brutes POS (Area)'!AA119/('Données brutes POS (Area)'!AA$91)*50),IF($C178="TG (17:0/17:1/17:0)D5",('Données brutes POS (Area)'!AA178/('Données brutes POS (Area)'!AA$171)*25)))</f>
        <v>0.4232018953314467</v>
      </c>
      <c r="AC178" s="44">
        <f>IF($C178="SM 30:1;O2",('Données brutes POS (Area)'!AB119/('Données brutes POS (Area)'!AB$91)*50),IF($C178="TG (17:0/17:1/17:0)D5",('Données brutes POS (Area)'!AB178/('Données brutes POS (Area)'!AB$171)*25)))</f>
        <v>4.1417973607349285</v>
      </c>
      <c r="AD178" s="44">
        <f>IF($C178="SM 30:1;O2",('Données brutes POS (Area)'!AC119/('Données brutes POS (Area)'!AC$91)*50),IF($C178="TG (17:0/17:1/17:0)D5",('Données brutes POS (Area)'!AC178/('Données brutes POS (Area)'!AC$171)*25)))</f>
        <v>2.5861389015172862</v>
      </c>
      <c r="AE178" s="44">
        <f>IF($C178="SM 30:1;O2",('Données brutes POS (Area)'!AD119/('Données brutes POS (Area)'!AD$91)*50),IF($C178="TG (17:0/17:1/17:0)D5",('Données brutes POS (Area)'!AD178/('Données brutes POS (Area)'!AD$171)*25)))</f>
        <v>0.17788058694802222</v>
      </c>
      <c r="AF178" s="44">
        <f>IF($C178="SM 30:1;O2",('Données brutes POS (Area)'!AE119/('Données brutes POS (Area)'!AE$91)*50),IF($C178="TG (17:0/17:1/17:0)D5",('Données brutes POS (Area)'!AE178/('Données brutes POS (Area)'!AE$171)*25)))</f>
        <v>2.8584084894980442</v>
      </c>
      <c r="AG178" s="44">
        <f>IF($C178="SM 30:1;O2",('Données brutes POS (Area)'!AF119/('Données brutes POS (Area)'!AF$91)*50),IF($C178="TG (17:0/17:1/17:0)D5",('Données brutes POS (Area)'!AF178/('Données brutes POS (Area)'!AF$171)*25)))</f>
        <v>0.59303600834879444</v>
      </c>
      <c r="AH178" s="44">
        <f>IF($C178="SM 30:1;O2",('Données brutes POS (Area)'!AG119/('Données brutes POS (Area)'!AG$91)*50),IF($C178="TG (17:0/17:1/17:0)D5",('Données brutes POS (Area)'!AG178/('Données brutes POS (Area)'!AG$171)*25)))</f>
        <v>0.51508175481467766</v>
      </c>
      <c r="AI178" s="44">
        <f>IF($C178="SM 30:1;O2",('Données brutes POS (Area)'!AH119/('Données brutes POS (Area)'!AH$91)*50),IF($C178="TG (17:0/17:1/17:0)D5",('Données brutes POS (Area)'!AH178/('Données brutes POS (Area)'!AH$171)*25)))</f>
        <v>0.89154494214868896</v>
      </c>
      <c r="AJ178" s="44">
        <f>IF($C178="SM 30:1;O2",('Données brutes POS (Area)'!AI119/('Données brutes POS (Area)'!AI$91)*50),IF($C178="TG (17:0/17:1/17:0)D5",('Données brutes POS (Area)'!AI178/('Données brutes POS (Area)'!AI$171)*25)))</f>
        <v>0.34927737733937614</v>
      </c>
      <c r="AK178" s="44">
        <f>IF($C178="SM 30:1;O2",('Données brutes POS (Area)'!AJ119/('Données brutes POS (Area)'!AJ$91)*50),IF($C178="TG (17:0/17:1/17:0)D5",('Données brutes POS (Area)'!AJ178/('Données brutes POS (Area)'!AJ$171)*25)))</f>
        <v>0.19584721453920054</v>
      </c>
      <c r="AL178" s="44">
        <f>IF($C178="SM 30:1;O2",('Données brutes POS (Area)'!AK119/('Données brutes POS (Area)'!AK$91)*50),IF($C178="TG (17:0/17:1/17:0)D5",('Données brutes POS (Area)'!AK178/('Données brutes POS (Area)'!AK$171)*25)))</f>
        <v>0.10158186271258429</v>
      </c>
      <c r="AM178" s="44">
        <f>IF($C178="SM 30:1;O2",('Données brutes POS (Area)'!AL119/('Données brutes POS (Area)'!AL$91)*50),IF($C178="TG (17:0/17:1/17:0)D5",('Données brutes POS (Area)'!AL178/('Données brutes POS (Area)'!AL$171)*25)))</f>
        <v>5.3187328335000821</v>
      </c>
      <c r="AN178" s="44">
        <f>IF($C178="SM 30:1;O2",('Données brutes POS (Area)'!AM119/('Données brutes POS (Area)'!AM$91)*50),IF($C178="TG (17:0/17:1/17:0)D5",('Données brutes POS (Area)'!AM178/('Données brutes POS (Area)'!AM$171)*25)))</f>
        <v>0.47330804660376646</v>
      </c>
      <c r="AO178" s="44">
        <f>IF($C178="SM 30:1;O2",('Données brutes POS (Area)'!AN119/('Données brutes POS (Area)'!AN$91)*50),IF($C178="TG (17:0/17:1/17:0)D5",('Données brutes POS (Area)'!AN178/('Données brutes POS (Area)'!AN$171)*25)))</f>
        <v>0.55247908919906619</v>
      </c>
      <c r="AP178" s="44">
        <f>IF($C178="SM 30:1;O2",('Données brutes POS (Area)'!AO119/('Données brutes POS (Area)'!AO$91)*50),IF($C178="TG (17:0/17:1/17:0)D5",('Données brutes POS (Area)'!AO178/('Données brutes POS (Area)'!AO$171)*25)))</f>
        <v>1.0948492542280903</v>
      </c>
      <c r="AQ178" s="44">
        <f>IF($C178="SM 30:1;O2",('Données brutes POS (Area)'!AP119/('Données brutes POS (Area)'!AP$91)*50),IF($C178="TG (17:0/17:1/17:0)D5",('Données brutes POS (Area)'!AP178/('Données brutes POS (Area)'!AP$171)*25)))</f>
        <v>0.37357092268195702</v>
      </c>
      <c r="AR178" s="44">
        <f>IF($C178="SM 30:1;O2",('Données brutes POS (Area)'!AQ119/('Données brutes POS (Area)'!AQ$91)*50),IF($C178="TG (17:0/17:1/17:0)D5",('Données brutes POS (Area)'!AQ178/('Données brutes POS (Area)'!AQ$171)*25)))</f>
        <v>34.340960521142222</v>
      </c>
      <c r="AS178" s="44">
        <f>IF($C178="SM 30:1;O2",('Données brutes POS (Area)'!AR119/('Données brutes POS (Area)'!AR$91)*50),IF($C178="TG (17:0/17:1/17:0)D5",('Données brutes POS (Area)'!AR178/('Données brutes POS (Area)'!AR$171)*25)))</f>
        <v>2.5248765708891843</v>
      </c>
      <c r="AT178" s="44">
        <f>IF($C178="SM 30:1;O2",('Données brutes POS (Area)'!AS119/('Données brutes POS (Area)'!AS$91)*50),IF($C178="TG (17:0/17:1/17:0)D5",('Données brutes POS (Area)'!AS178/('Données brutes POS (Area)'!AS$171)*25)))</f>
        <v>0.15974281207594437</v>
      </c>
      <c r="AU178" s="44">
        <f>IF($C178="SM 30:1;O2",('Données brutes POS (Area)'!AT119/('Données brutes POS (Area)'!AT$91)*50),IF($C178="TG (17:0/17:1/17:0)D5",('Données brutes POS (Area)'!AT178/('Données brutes POS (Area)'!AT$171)*25)))</f>
        <v>1.2262054638340216</v>
      </c>
      <c r="AV178" s="44">
        <f>IF($C178="SM 30:1;O2",('Données brutes POS (Area)'!AU119/('Données brutes POS (Area)'!AU$91)*50),IF($C178="TG (17:0/17:1/17:0)D5",('Données brutes POS (Area)'!AU178/('Données brutes POS (Area)'!AU$171)*25)))</f>
        <v>1.4220206678201546</v>
      </c>
      <c r="AW178" s="44">
        <f>IF($C178="SM 30:1;O2",('Données brutes POS (Area)'!AV119/('Données brutes POS (Area)'!AV$91)*50),IF($C178="TG (17:0/17:1/17:0)D5",('Données brutes POS (Area)'!AV178/('Données brutes POS (Area)'!AV$171)*25)))</f>
        <v>4.9634766190220851</v>
      </c>
      <c r="AX178" s="44">
        <f>IF($C178="SM 30:1;O2",('Données brutes POS (Area)'!AW119/('Données brutes POS (Area)'!AW$91)*50),IF($C178="TG (17:0/17:1/17:0)D5",('Données brutes POS (Area)'!AW178/('Données brutes POS (Area)'!AW$171)*25)))</f>
        <v>7.3024516679321696</v>
      </c>
      <c r="AY178" s="44">
        <f>IF($C178="SM 30:1;O2",('Données brutes POS (Area)'!AX119/('Données brutes POS (Area)'!AX$91)*50),IF($C178="TG (17:0/17:1/17:0)D5",('Données brutes POS (Area)'!AX178/('Données brutes POS (Area)'!AX$171)*25)))</f>
        <v>0.4657932874153764</v>
      </c>
      <c r="AZ178" s="44">
        <f>IF($C178="SM 30:1;O2",('Données brutes POS (Area)'!AY119/('Données brutes POS (Area)'!AY$91)*50),IF($C178="TG (17:0/17:1/17:0)D5",('Données brutes POS (Area)'!AY178/('Données brutes POS (Area)'!AY$171)*25)))</f>
        <v>0.65085743662671425</v>
      </c>
      <c r="BA178" s="44">
        <f>IF($C178="SM 30:1;O2",('Données brutes POS (Area)'!AZ119/('Données brutes POS (Area)'!AZ$91)*50),IF($C178="TG (17:0/17:1/17:0)D5",('Données brutes POS (Area)'!AZ178/('Données brutes POS (Area)'!AZ$171)*25)))</f>
        <v>1.8646727042630318</v>
      </c>
      <c r="BB178" s="44">
        <f>IF($C178="SM 30:1;O2",('Données brutes POS (Area)'!BA119/('Données brutes POS (Area)'!BA$91)*50),IF($C178="TG (17:0/17:1/17:0)D5",('Données brutes POS (Area)'!BA178/('Données brutes POS (Area)'!BA$171)*25)))</f>
        <v>0.48346110266883513</v>
      </c>
      <c r="BC178" s="44">
        <f>IF($C178="SM 30:1;O2",('Données brutes POS (Area)'!BB119/('Données brutes POS (Area)'!BB$91)*50),IF($C178="TG (17:0/17:1/17:0)D5",('Données brutes POS (Area)'!BB178/('Données brutes POS (Area)'!BB$171)*25)))</f>
        <v>1.4215111435259398</v>
      </c>
      <c r="BD178" s="44">
        <f>IF($C178="SM 30:1;O2",('Données brutes POS (Area)'!BC119/('Données brutes POS (Area)'!BC$91)*50),IF($C178="TG (17:0/17:1/17:0)D5",('Données brutes POS (Area)'!BC178/('Données brutes POS (Area)'!BC$171)*25)))</f>
        <v>7.8060428090293277</v>
      </c>
      <c r="BE178" s="44">
        <f>IF($C178="SM 30:1;O2",('Données brutes POS (Area)'!BD119/('Données brutes POS (Area)'!BD$91)*50),IF($C178="TG (17:0/17:1/17:0)D5",('Données brutes POS (Area)'!BD178/('Données brutes POS (Area)'!BD$171)*25)))</f>
        <v>0.54371395105874765</v>
      </c>
      <c r="BF178" s="44">
        <f>IF($C178="SM 30:1;O2",('Données brutes POS (Area)'!BE119/('Données brutes POS (Area)'!BE$91)*50),IF($C178="TG (17:0/17:1/17:0)D5",('Données brutes POS (Area)'!BE178/('Données brutes POS (Area)'!BE$171)*25)))</f>
        <v>0.11232747985395054</v>
      </c>
      <c r="BG178" s="44">
        <f>IF($C178="SM 30:1;O2",('Données brutes POS (Area)'!BF119/('Données brutes POS (Area)'!BF$91)*50),IF($C178="TG (17:0/17:1/17:0)D5",('Données brutes POS (Area)'!BF178/('Données brutes POS (Area)'!BF$171)*25)))</f>
        <v>1.2941099325646375</v>
      </c>
      <c r="BH178" s="44">
        <f>IF($C178="SM 30:1;O2",('Données brutes POS (Area)'!BG119/('Données brutes POS (Area)'!BG$91)*50),IF($C178="TG (17:0/17:1/17:0)D5",('Données brutes POS (Area)'!BG178/('Données brutes POS (Area)'!BG$171)*25)))</f>
        <v>0.14700960792694806</v>
      </c>
      <c r="BI178" s="44">
        <f>IF($C178="SM 30:1;O2",('Données brutes POS (Area)'!BH119/('Données brutes POS (Area)'!BH$91)*50),IF($C178="TG (17:0/17:1/17:0)D5",('Données brutes POS (Area)'!BH178/('Données brutes POS (Area)'!BH$171)*25)))</f>
        <v>8.2418476867523349E-2</v>
      </c>
      <c r="BJ178" s="44">
        <f>IF($C178="SM 30:1;O2",('Données brutes POS (Area)'!BI119/('Données brutes POS (Area)'!BI$91)*50),IF($C178="TG (17:0/17:1/17:0)D5",('Données brutes POS (Area)'!BI178/('Données brutes POS (Area)'!BI$171)*25)))</f>
        <v>0.3640302783892152</v>
      </c>
      <c r="BK178" s="44">
        <f>IF($C178="SM 30:1;O2",('Données brutes POS (Area)'!BJ119/('Données brutes POS (Area)'!BJ$91)*50),IF($C178="TG (17:0/17:1/17:0)D5",('Données brutes POS (Area)'!BJ178/('Données brutes POS (Area)'!BJ$171)*25)))</f>
        <v>0.40058323558361164</v>
      </c>
      <c r="BL178" s="44">
        <f>IF($C178="SM 30:1;O2",('Données brutes POS (Area)'!BK119/('Données brutes POS (Area)'!BK$91)*50),IF($C178="TG (17:0/17:1/17:0)D5",('Données brutes POS (Area)'!BK178/('Données brutes POS (Area)'!BK$171)*25)))</f>
        <v>1.5200051195756139</v>
      </c>
      <c r="BM178" s="44">
        <f>IF($C178="SM 30:1;O2",('Données brutes POS (Area)'!BL119/('Données brutes POS (Area)'!BL$91)*50),IF($C178="TG (17:0/17:1/17:0)D5",('Données brutes POS (Area)'!BL178/('Données brutes POS (Area)'!BL$171)*25)))</f>
        <v>0.28846829293392928</v>
      </c>
      <c r="BN178" s="44">
        <f>IF($C178="SM 30:1;O2",('Données brutes POS (Area)'!BM119/('Données brutes POS (Area)'!BM$91)*50),IF($C178="TG (17:0/17:1/17:0)D5",('Données brutes POS (Area)'!BM178/('Données brutes POS (Area)'!BM$171)*25)))</f>
        <v>1.4014262770404518</v>
      </c>
      <c r="BO178" s="44">
        <f>IF($C178="SM 30:1;O2",('Données brutes POS (Area)'!BN119/('Données brutes POS (Area)'!BN$91)*50),IF($C178="TG (17:0/17:1/17:0)D5",('Données brutes POS (Area)'!BN178/('Données brutes POS (Area)'!BN$171)*25)))</f>
        <v>1.1075316178842716</v>
      </c>
      <c r="BP178" s="44">
        <f>IF($C178="SM 30:1;O2",('Données brutes POS (Area)'!BO119/('Données brutes POS (Area)'!BO$91)*50),IF($C178="TG (17:0/17:1/17:0)D5",('Données brutes POS (Area)'!BO178/('Données brutes POS (Area)'!BO$171)*25)))</f>
        <v>0.19170521659034925</v>
      </c>
      <c r="BQ178" s="44">
        <f>IF($C178="SM 30:1;O2",('Données brutes POS (Area)'!BP119/('Données brutes POS (Area)'!BP$91)*50),IF($C178="TG (17:0/17:1/17:0)D5",('Données brutes POS (Area)'!BP178/('Données brutes POS (Area)'!BP$171)*25)))</f>
        <v>0.6533922789899792</v>
      </c>
    </row>
    <row r="179" spans="1:69" x14ac:dyDescent="0.25">
      <c r="A179" s="9" t="s">
        <v>79</v>
      </c>
      <c r="B179" s="9" t="s">
        <v>85</v>
      </c>
      <c r="C179" s="10" t="s">
        <v>117</v>
      </c>
      <c r="D179" s="43">
        <f>IF($C179="SM 30:1;O2",('Données brutes POS (Area)'!C120/('Données brutes POS (Area)'!C$91)*50),IF($C179="TG (17:0/17:1/17:0)D5",('Données brutes POS (Area)'!C179/('Données brutes POS (Area)'!C$171)*25)))</f>
        <v>0.10601217150114929</v>
      </c>
      <c r="E179" s="43">
        <f>IF($C179="SM 30:1;O2",('Données brutes POS (Area)'!D120/('Données brutes POS (Area)'!D$91)*50),IF($C179="TG (17:0/17:1/17:0)D5",('Données brutes POS (Area)'!D179/('Données brutes POS (Area)'!D$171)*25)))</f>
        <v>6.5552303719920033E-2</v>
      </c>
      <c r="F179" s="43">
        <f>IF($C179="SM 30:1;O2",('Données brutes POS (Area)'!E120/('Données brutes POS (Area)'!E$91)*50),IF($C179="TG (17:0/17:1/17:0)D5",('Données brutes POS (Area)'!E179/('Données brutes POS (Area)'!E$171)*25)))</f>
        <v>0.15721274333031082</v>
      </c>
      <c r="G179" s="43">
        <f>IF($C179="SM 30:1;O2",('Données brutes POS (Area)'!F120/('Données brutes POS (Area)'!F$91)*50),IF($C179="TG (17:0/17:1/17:0)D5",('Données brutes POS (Area)'!F179/('Données brutes POS (Area)'!F$171)*25)))</f>
        <v>0.27915377961635252</v>
      </c>
      <c r="H179" s="43">
        <f>IF($C179="SM 30:1;O2",('Données brutes POS (Area)'!G120/('Données brutes POS (Area)'!G$91)*50),IF($C179="TG (17:0/17:1/17:0)D5",('Données brutes POS (Area)'!G179/('Données brutes POS (Area)'!G$171)*25)))</f>
        <v>9.4687822731855109E-2</v>
      </c>
      <c r="I179" s="43">
        <f>IF($C179="SM 30:1;O2",('Données brutes POS (Area)'!H120/('Données brutes POS (Area)'!H$91)*50),IF($C179="TG (17:0/17:1/17:0)D5",('Données brutes POS (Area)'!H179/('Données brutes POS (Area)'!H$171)*25)))</f>
        <v>0.35343271896236772</v>
      </c>
      <c r="J179" s="43">
        <f>IF($C179="SM 30:1;O2",('Données brutes POS (Area)'!I120/('Données brutes POS (Area)'!I$91)*50),IF($C179="TG (17:0/17:1/17:0)D5",('Données brutes POS (Area)'!I179/('Données brutes POS (Area)'!I$171)*25)))</f>
        <v>0.3689169753412358</v>
      </c>
      <c r="K179" s="43">
        <f>IF($C179="SM 30:1;O2",('Données brutes POS (Area)'!J120/('Données brutes POS (Area)'!J$91)*50),IF($C179="TG (17:0/17:1/17:0)D5",('Données brutes POS (Area)'!J179/('Données brutes POS (Area)'!J$171)*25)))</f>
        <v>0.17062424072261287</v>
      </c>
      <c r="L179" s="43">
        <f>IF($C179="SM 30:1;O2",('Données brutes POS (Area)'!K120/('Données brutes POS (Area)'!K$91)*50),IF($C179="TG (17:0/17:1/17:0)D5",('Données brutes POS (Area)'!K179/('Données brutes POS (Area)'!K$171)*25)))</f>
        <v>8.6066201188517377E-2</v>
      </c>
      <c r="M179" s="43">
        <f>IF($C179="SM 30:1;O2",('Données brutes POS (Area)'!L120/('Données brutes POS (Area)'!L$91)*50),IF($C179="TG (17:0/17:1/17:0)D5",('Données brutes POS (Area)'!L179/('Données brutes POS (Area)'!L$171)*25)))</f>
        <v>7.199333100425806E-2</v>
      </c>
      <c r="N179" s="43">
        <f>IF($C179="SM 30:1;O2",('Données brutes POS (Area)'!M120/('Données brutes POS (Area)'!M$91)*50),IF($C179="TG (17:0/17:1/17:0)D5",('Données brutes POS (Area)'!M179/('Données brutes POS (Area)'!M$171)*25)))</f>
        <v>7.4919249949740446E-2</v>
      </c>
      <c r="O179" s="43">
        <f>IF($C179="SM 30:1;O2",('Données brutes POS (Area)'!N120/('Données brutes POS (Area)'!N$91)*50),IF($C179="TG (17:0/17:1/17:0)D5",('Données brutes POS (Area)'!N179/('Données brutes POS (Area)'!N$171)*25)))</f>
        <v>0.18714055460802642</v>
      </c>
      <c r="P179" s="43">
        <f>IF($C179="SM 30:1;O2",('Données brutes POS (Area)'!O120/('Données brutes POS (Area)'!O$91)*50),IF($C179="TG (17:0/17:1/17:0)D5",('Données brutes POS (Area)'!O179/('Données brutes POS (Area)'!O$171)*25)))</f>
        <v>0.19444119371927035</v>
      </c>
      <c r="Q179" s="43">
        <f>IF($C179="SM 30:1;O2",('Données brutes POS (Area)'!P120/('Données brutes POS (Area)'!P$91)*50),IF($C179="TG (17:0/17:1/17:0)D5",('Données brutes POS (Area)'!P179/('Données brutes POS (Area)'!P$171)*25)))</f>
        <v>7.5515165891679739E-2</v>
      </c>
      <c r="R179" s="43">
        <f>IF($C179="SM 30:1;O2",('Données brutes POS (Area)'!Q120/('Données brutes POS (Area)'!Q$91)*50),IF($C179="TG (17:0/17:1/17:0)D5",('Données brutes POS (Area)'!Q179/('Données brutes POS (Area)'!Q$171)*25)))</f>
        <v>0.11289920910324835</v>
      </c>
      <c r="S179" s="43">
        <f>IF($C179="SM 30:1;O2",('Données brutes POS (Area)'!R120/('Données brutes POS (Area)'!R$91)*50),IF($C179="TG (17:0/17:1/17:0)D5",('Données brutes POS (Area)'!R179/('Données brutes POS (Area)'!R$171)*25)))</f>
        <v>6.8739400445866239E-2</v>
      </c>
      <c r="T179" s="43">
        <f>IF($C179="SM 30:1;O2",('Données brutes POS (Area)'!S120/('Données brutes POS (Area)'!S$91)*50),IF($C179="TG (17:0/17:1/17:0)D5",('Données brutes POS (Area)'!S179/('Données brutes POS (Area)'!S$171)*25)))</f>
        <v>6.9613267524192335E-2</v>
      </c>
      <c r="U179" s="43">
        <f>IF($C179="SM 30:1;O2",('Données brutes POS (Area)'!T120/('Données brutes POS (Area)'!T$91)*50),IF($C179="TG (17:0/17:1/17:0)D5",('Données brutes POS (Area)'!T179/('Données brutes POS (Area)'!T$171)*25)))</f>
        <v>0.14517121884511355</v>
      </c>
      <c r="V179" s="43">
        <f>IF($C179="SM 30:1;O2",('Données brutes POS (Area)'!U120/('Données brutes POS (Area)'!U$91)*50),IF($C179="TG (17:0/17:1/17:0)D5",('Données brutes POS (Area)'!U179/('Données brutes POS (Area)'!U$171)*25)))</f>
        <v>0.64428892289803419</v>
      </c>
      <c r="W179" s="43">
        <f>IF($C179="SM 30:1;O2",('Données brutes POS (Area)'!V120/('Données brutes POS (Area)'!V$91)*50),IF($C179="TG (17:0/17:1/17:0)D5",('Données brutes POS (Area)'!V179/('Données brutes POS (Area)'!V$171)*25)))</f>
        <v>0.10798353750543414</v>
      </c>
      <c r="X179" s="43">
        <f>IF($C179="SM 30:1;O2",('Données brutes POS (Area)'!W120/('Données brutes POS (Area)'!W$91)*50),IF($C179="TG (17:0/17:1/17:0)D5",('Données brutes POS (Area)'!W179/('Données brutes POS (Area)'!W$171)*25)))</f>
        <v>0.58013919364385669</v>
      </c>
      <c r="Y179" s="43" t="s">
        <v>326</v>
      </c>
      <c r="Z179" s="43">
        <f>IF($C179="SM 30:1;O2",('Données brutes POS (Area)'!Y120/('Données brutes POS (Area)'!Y$91)*50),IF($C179="TG (17:0/17:1/17:0)D5",('Données brutes POS (Area)'!Y179/('Données brutes POS (Area)'!Y$171)*25)))</f>
        <v>0.23465440624877132</v>
      </c>
      <c r="AA179" s="43">
        <f>IF($C179="SM 30:1;O2",('Données brutes POS (Area)'!Z120/('Données brutes POS (Area)'!Z$91)*50),IF($C179="TG (17:0/17:1/17:0)D5",('Données brutes POS (Area)'!Z179/('Données brutes POS (Area)'!Z$171)*25)))</f>
        <v>0.55227049259134953</v>
      </c>
      <c r="AB179" s="43">
        <f>IF($C179="SM 30:1;O2",('Données brutes POS (Area)'!AA120/('Données brutes POS (Area)'!AA$91)*50),IF($C179="TG (17:0/17:1/17:0)D5",('Données brutes POS (Area)'!AA179/('Données brutes POS (Area)'!AA$171)*25)))</f>
        <v>6.0621834396179311E-2</v>
      </c>
      <c r="AC179" s="43">
        <f>IF($C179="SM 30:1;O2",('Données brutes POS (Area)'!AB120/('Données brutes POS (Area)'!AB$91)*50),IF($C179="TG (17:0/17:1/17:0)D5",('Données brutes POS (Area)'!AB179/('Données brutes POS (Area)'!AB$171)*25)))</f>
        <v>1.0736262161843593</v>
      </c>
      <c r="AD179" s="43">
        <f>IF($C179="SM 30:1;O2",('Données brutes POS (Area)'!AC120/('Données brutes POS (Area)'!AC$91)*50),IF($C179="TG (17:0/17:1/17:0)D5",('Données brutes POS (Area)'!AC179/('Données brutes POS (Area)'!AC$171)*25)))</f>
        <v>0.45627258613303068</v>
      </c>
      <c r="AE179" s="43">
        <f>IF($C179="SM 30:1;O2",('Données brutes POS (Area)'!AD120/('Données brutes POS (Area)'!AD$91)*50),IF($C179="TG (17:0/17:1/17:0)D5",('Données brutes POS (Area)'!AD179/('Données brutes POS (Area)'!AD$171)*25)))</f>
        <v>6.432904740463205E-2</v>
      </c>
      <c r="AF179" s="43">
        <f>IF($C179="SM 30:1;O2",('Données brutes POS (Area)'!AE120/('Données brutes POS (Area)'!AE$91)*50),IF($C179="TG (17:0/17:1/17:0)D5",('Données brutes POS (Area)'!AE179/('Données brutes POS (Area)'!AE$171)*25)))</f>
        <v>0.71451261236457608</v>
      </c>
      <c r="AG179" s="43">
        <f>IF($C179="SM 30:1;O2",('Données brutes POS (Area)'!AF120/('Données brutes POS (Area)'!AF$91)*50),IF($C179="TG (17:0/17:1/17:0)D5",('Données brutes POS (Area)'!AF179/('Données brutes POS (Area)'!AF$171)*25)))</f>
        <v>8.2890839078930245E-2</v>
      </c>
      <c r="AH179" s="43">
        <f>IF($C179="SM 30:1;O2",('Données brutes POS (Area)'!AG120/('Données brutes POS (Area)'!AG$91)*50),IF($C179="TG (17:0/17:1/17:0)D5",('Données brutes POS (Area)'!AG179/('Données brutes POS (Area)'!AG$171)*25)))</f>
        <v>7.3183773466912169E-2</v>
      </c>
      <c r="AI179" s="43">
        <f>IF($C179="SM 30:1;O2",('Données brutes POS (Area)'!AH120/('Données brutes POS (Area)'!AH$91)*50),IF($C179="TG (17:0/17:1/17:0)D5",('Données brutes POS (Area)'!AH179/('Données brutes POS (Area)'!AH$171)*25)))</f>
        <v>0.15149752891194221</v>
      </c>
      <c r="AJ179" s="43">
        <f>IF($C179="SM 30:1;O2",('Données brutes POS (Area)'!AI120/('Données brutes POS (Area)'!AI$91)*50),IF($C179="TG (17:0/17:1/17:0)D5",('Données brutes POS (Area)'!AI179/('Données brutes POS (Area)'!AI$171)*25)))</f>
        <v>6.1330153572289312E-2</v>
      </c>
      <c r="AK179" s="43" t="s">
        <v>326</v>
      </c>
      <c r="AL179" s="43">
        <f>IF($C179="SM 30:1;O2",('Données brutes POS (Area)'!AK120/('Données brutes POS (Area)'!AK$91)*50),IF($C179="TG (17:0/17:1/17:0)D5",('Données brutes POS (Area)'!AK179/('Données brutes POS (Area)'!AK$171)*25)))</f>
        <v>3.5405720226963311E-2</v>
      </c>
      <c r="AM179" s="43">
        <f>IF($C179="SM 30:1;O2",('Données brutes POS (Area)'!AL120/('Données brutes POS (Area)'!AL$91)*50),IF($C179="TG (17:0/17:1/17:0)D5",('Données brutes POS (Area)'!AL179/('Données brutes POS (Area)'!AL$171)*25)))</f>
        <v>0.67693655081256399</v>
      </c>
      <c r="AN179" s="43">
        <f>IF($C179="SM 30:1;O2",('Données brutes POS (Area)'!AM120/('Données brutes POS (Area)'!AM$91)*50),IF($C179="TG (17:0/17:1/17:0)D5",('Données brutes POS (Area)'!AM179/('Données brutes POS (Area)'!AM$171)*25)))</f>
        <v>8.4404647614848935E-2</v>
      </c>
      <c r="AO179" s="43">
        <f>IF($C179="SM 30:1;O2",('Données brutes POS (Area)'!AN120/('Données brutes POS (Area)'!AN$91)*50),IF($C179="TG (17:0/17:1/17:0)D5",('Données brutes POS (Area)'!AN179/('Données brutes POS (Area)'!AN$171)*25)))</f>
        <v>8.0940688043121156E-2</v>
      </c>
      <c r="AP179" s="43">
        <f>IF($C179="SM 30:1;O2",('Données brutes POS (Area)'!AO120/('Données brutes POS (Area)'!AO$91)*50),IF($C179="TG (17:0/17:1/17:0)D5",('Données brutes POS (Area)'!AO179/('Données brutes POS (Area)'!AO$171)*25)))</f>
        <v>0.20116725138104105</v>
      </c>
      <c r="AQ179" s="43">
        <f>IF($C179="SM 30:1;O2",('Données brutes POS (Area)'!AP120/('Données brutes POS (Area)'!AP$91)*50),IF($C179="TG (17:0/17:1/17:0)D5",('Données brutes POS (Area)'!AP179/('Données brutes POS (Area)'!AP$171)*25)))</f>
        <v>0.14561045857035645</v>
      </c>
      <c r="AR179" s="43">
        <f>IF($C179="SM 30:1;O2",('Données brutes POS (Area)'!AQ120/('Données brutes POS (Area)'!AQ$91)*50),IF($C179="TG (17:0/17:1/17:0)D5",('Données brutes POS (Area)'!AQ179/('Données brutes POS (Area)'!AQ$171)*25)))</f>
        <v>9.9365360165595042</v>
      </c>
      <c r="AS179" s="43">
        <f>IF($C179="SM 30:1;O2",('Données brutes POS (Area)'!AR120/('Données brutes POS (Area)'!AR$91)*50),IF($C179="TG (17:0/17:1/17:0)D5",('Données brutes POS (Area)'!AR179/('Données brutes POS (Area)'!AR$171)*25)))</f>
        <v>0.93272341905900957</v>
      </c>
      <c r="AT179" s="43" t="s">
        <v>326</v>
      </c>
      <c r="AU179" s="43">
        <f>IF($C179="SM 30:1;O2",('Données brutes POS (Area)'!AT120/('Données brutes POS (Area)'!AT$91)*50),IF($C179="TG (17:0/17:1/17:0)D5",('Données brutes POS (Area)'!AT179/('Données brutes POS (Area)'!AT$171)*25)))</f>
        <v>0.37103526579332413</v>
      </c>
      <c r="AV179" s="43">
        <f>IF($C179="SM 30:1;O2",('Données brutes POS (Area)'!AU120/('Données brutes POS (Area)'!AU$91)*50),IF($C179="TG (17:0/17:1/17:0)D5",('Données brutes POS (Area)'!AU179/('Données brutes POS (Area)'!AU$171)*25)))</f>
        <v>0.27366476803306244</v>
      </c>
      <c r="AW179" s="43">
        <f>IF($C179="SM 30:1;O2",('Données brutes POS (Area)'!AV120/('Données brutes POS (Area)'!AV$91)*50),IF($C179="TG (17:0/17:1/17:0)D5",('Données brutes POS (Area)'!AV179/('Données brutes POS (Area)'!AV$171)*25)))</f>
        <v>0.8064194848885603</v>
      </c>
      <c r="AX179" s="43">
        <f>IF($C179="SM 30:1;O2",('Données brutes POS (Area)'!AW120/('Données brutes POS (Area)'!AW$91)*50),IF($C179="TG (17:0/17:1/17:0)D5",('Données brutes POS (Area)'!AW179/('Données brutes POS (Area)'!AW$171)*25)))</f>
        <v>1.0954753157907051</v>
      </c>
      <c r="AY179" s="43" t="s">
        <v>326</v>
      </c>
      <c r="AZ179" s="43">
        <f>IF($C179="SM 30:1;O2",('Données brutes POS (Area)'!AY120/('Données brutes POS (Area)'!AY$91)*50),IF($C179="TG (17:0/17:1/17:0)D5",('Données brutes POS (Area)'!AY179/('Données brutes POS (Area)'!AY$171)*25)))</f>
        <v>0.25195062560416676</v>
      </c>
      <c r="BA179" s="43">
        <f>IF($C179="SM 30:1;O2",('Données brutes POS (Area)'!AZ120/('Données brutes POS (Area)'!AZ$91)*50),IF($C179="TG (17:0/17:1/17:0)D5",('Données brutes POS (Area)'!AZ179/('Données brutes POS (Area)'!AZ$171)*25)))</f>
        <v>0.39878439435454022</v>
      </c>
      <c r="BB179" s="43">
        <f>IF($C179="SM 30:1;O2",('Données brutes POS (Area)'!BA120/('Données brutes POS (Area)'!BA$91)*50),IF($C179="TG (17:0/17:1/17:0)D5",('Données brutes POS (Area)'!BA179/('Données brutes POS (Area)'!BA$171)*25)))</f>
        <v>8.3125505327475618E-2</v>
      </c>
      <c r="BC179" s="43">
        <f>IF($C179="SM 30:1;O2",('Données brutes POS (Area)'!BB120/('Données brutes POS (Area)'!BB$91)*50),IF($C179="TG (17:0/17:1/17:0)D5",('Données brutes POS (Area)'!BB179/('Données brutes POS (Area)'!BB$171)*25)))</f>
        <v>0.37195286688996987</v>
      </c>
      <c r="BD179" s="43">
        <f>IF($C179="SM 30:1;O2",('Données brutes POS (Area)'!BC120/('Données brutes POS (Area)'!BC$91)*50),IF($C179="TG (17:0/17:1/17:0)D5",('Données brutes POS (Area)'!BC179/('Données brutes POS (Area)'!BC$171)*25)))</f>
        <v>1.8153001718717712</v>
      </c>
      <c r="BE179" s="43">
        <f>IF($C179="SM 30:1;O2",('Données brutes POS (Area)'!BD120/('Données brutes POS (Area)'!BD$91)*50),IF($C179="TG (17:0/17:1/17:0)D5",('Données brutes POS (Area)'!BD179/('Données brutes POS (Area)'!BD$171)*25)))</f>
        <v>9.1731024135308023E-2</v>
      </c>
      <c r="BF179" s="43" t="s">
        <v>326</v>
      </c>
      <c r="BG179" s="43">
        <f>IF($C179="SM 30:1;O2",('Données brutes POS (Area)'!BF120/('Données brutes POS (Area)'!BF$91)*50),IF($C179="TG (17:0/17:1/17:0)D5",('Données brutes POS (Area)'!BF179/('Données brutes POS (Area)'!BF$171)*25)))</f>
        <v>0.16041022630496368</v>
      </c>
      <c r="BH179" s="43" t="s">
        <v>326</v>
      </c>
      <c r="BI179" s="43" t="s">
        <v>326</v>
      </c>
      <c r="BJ179" s="43" t="s">
        <v>326</v>
      </c>
      <c r="BK179" s="43" t="s">
        <v>326</v>
      </c>
      <c r="BL179" s="43">
        <f>IF($C179="SM 30:1;O2",('Données brutes POS (Area)'!BK120/('Données brutes POS (Area)'!BK$91)*50),IF($C179="TG (17:0/17:1/17:0)D5",('Données brutes POS (Area)'!BK179/('Données brutes POS (Area)'!BK$171)*25)))</f>
        <v>0.19792744660937639</v>
      </c>
      <c r="BM179" s="43" t="s">
        <v>326</v>
      </c>
      <c r="BN179" s="43">
        <f>IF($C179="SM 30:1;O2",('Données brutes POS (Area)'!BM120/('Données brutes POS (Area)'!BM$91)*50),IF($C179="TG (17:0/17:1/17:0)D5",('Données brutes POS (Area)'!BM179/('Données brutes POS (Area)'!BM$171)*25)))</f>
        <v>0.2609780027162753</v>
      </c>
      <c r="BO179" s="43">
        <f>IF($C179="SM 30:1;O2",('Données brutes POS (Area)'!BN120/('Données brutes POS (Area)'!BN$91)*50),IF($C179="TG (17:0/17:1/17:0)D5",('Données brutes POS (Area)'!BN179/('Données brutes POS (Area)'!BN$171)*25)))</f>
        <v>0.22447891177647464</v>
      </c>
      <c r="BP179" s="43" t="s">
        <v>326</v>
      </c>
      <c r="BQ179" s="43">
        <f>IF($C179="SM 30:1;O2",('Données brutes POS (Area)'!BP120/('Données brutes POS (Area)'!BP$91)*50),IF($C179="TG (17:0/17:1/17:0)D5",('Données brutes POS (Area)'!BP179/('Données brutes POS (Area)'!BP$171)*25)))</f>
        <v>0.1267808769468883</v>
      </c>
    </row>
    <row r="180" spans="1:69" x14ac:dyDescent="0.25">
      <c r="A180" s="11" t="s">
        <v>79</v>
      </c>
      <c r="B180" s="11" t="s">
        <v>86</v>
      </c>
      <c r="C180" s="12" t="s">
        <v>117</v>
      </c>
      <c r="D180" s="44">
        <f>IF($C180="SM 30:1;O2",('Données brutes POS (Area)'!C121/('Données brutes POS (Area)'!C$91)*50),IF($C180="TG (17:0/17:1/17:0)D5",('Données brutes POS (Area)'!C180/('Données brutes POS (Area)'!C$171)*25)))</f>
        <v>0.23264187953115104</v>
      </c>
      <c r="E180" s="44">
        <f>IF($C180="SM 30:1;O2",('Données brutes POS (Area)'!D121/('Données brutes POS (Area)'!D$91)*50),IF($C180="TG (17:0/17:1/17:0)D5",('Données brutes POS (Area)'!D180/('Données brutes POS (Area)'!D$171)*25)))</f>
        <v>9.5947441384112417E-2</v>
      </c>
      <c r="F180" s="44">
        <f>IF($C180="SM 30:1;O2",('Données brutes POS (Area)'!E121/('Données brutes POS (Area)'!E$91)*50),IF($C180="TG (17:0/17:1/17:0)D5",('Données brutes POS (Area)'!E180/('Données brutes POS (Area)'!E$171)*25)))</f>
        <v>0.28627182186852379</v>
      </c>
      <c r="G180" s="44">
        <f>IF($C180="SM 30:1;O2",('Données brutes POS (Area)'!F121/('Données brutes POS (Area)'!F$91)*50),IF($C180="TG (17:0/17:1/17:0)D5",('Données brutes POS (Area)'!F180/('Données brutes POS (Area)'!F$171)*25)))</f>
        <v>0.40304464842576454</v>
      </c>
      <c r="H180" s="44">
        <f>IF($C180="SM 30:1;O2",('Données brutes POS (Area)'!G121/('Données brutes POS (Area)'!G$91)*50),IF($C180="TG (17:0/17:1/17:0)D5",('Données brutes POS (Area)'!G180/('Données brutes POS (Area)'!G$171)*25)))</f>
        <v>0.14141193309119721</v>
      </c>
      <c r="I180" s="44">
        <f>IF($C180="SM 30:1;O2",('Données brutes POS (Area)'!H121/('Données brutes POS (Area)'!H$91)*50),IF($C180="TG (17:0/17:1/17:0)D5",('Données brutes POS (Area)'!H180/('Données brutes POS (Area)'!H$171)*25)))</f>
        <v>0.4411141803509519</v>
      </c>
      <c r="J180" s="44">
        <f>IF($C180="SM 30:1;O2",('Données brutes POS (Area)'!I121/('Données brutes POS (Area)'!I$91)*50),IF($C180="TG (17:0/17:1/17:0)D5",('Données brutes POS (Area)'!I180/('Données brutes POS (Area)'!I$171)*25)))</f>
        <v>1.0585805491498435</v>
      </c>
      <c r="K180" s="44">
        <f>IF($C180="SM 30:1;O2",('Données brutes POS (Area)'!J121/('Données brutes POS (Area)'!J$91)*50),IF($C180="TG (17:0/17:1/17:0)D5",('Données brutes POS (Area)'!J180/('Données brutes POS (Area)'!J$171)*25)))</f>
        <v>0.13747606532432508</v>
      </c>
      <c r="L180" s="44">
        <f>IF($C180="SM 30:1;O2",('Données brutes POS (Area)'!K121/('Données brutes POS (Area)'!K$91)*50),IF($C180="TG (17:0/17:1/17:0)D5",('Données brutes POS (Area)'!K180/('Données brutes POS (Area)'!K$171)*25)))</f>
        <v>7.3434998037254146E-2</v>
      </c>
      <c r="M180" s="44">
        <f>IF($C180="SM 30:1;O2",('Données brutes POS (Area)'!L121/('Données brutes POS (Area)'!L$91)*50),IF($C180="TG (17:0/17:1/17:0)D5",('Données brutes POS (Area)'!L180/('Données brutes POS (Area)'!L$171)*25)))</f>
        <v>0.17189590186522033</v>
      </c>
      <c r="N180" s="44">
        <f>IF($C180="SM 30:1;O2",('Données brutes POS (Area)'!M121/('Données brutes POS (Area)'!M$91)*50),IF($C180="TG (17:0/17:1/17:0)D5",('Données brutes POS (Area)'!M180/('Données brutes POS (Area)'!M$171)*25)))</f>
        <v>0.13736241739202065</v>
      </c>
      <c r="O180" s="44">
        <f>IF($C180="SM 30:1;O2",('Données brutes POS (Area)'!N121/('Données brutes POS (Area)'!N$91)*50),IF($C180="TG (17:0/17:1/17:0)D5",('Données brutes POS (Area)'!N180/('Données brutes POS (Area)'!N$171)*25)))</f>
        <v>0.42410050015922135</v>
      </c>
      <c r="P180" s="44">
        <f>IF($C180="SM 30:1;O2",('Données brutes POS (Area)'!O121/('Données brutes POS (Area)'!O$91)*50),IF($C180="TG (17:0/17:1/17:0)D5",('Données brutes POS (Area)'!O180/('Données brutes POS (Area)'!O$171)*25)))</f>
        <v>0.23506838578399131</v>
      </c>
      <c r="Q180" s="44">
        <f>IF($C180="SM 30:1;O2",('Données brutes POS (Area)'!P121/('Données brutes POS (Area)'!P$91)*50),IF($C180="TG (17:0/17:1/17:0)D5",('Données brutes POS (Area)'!P180/('Données brutes POS (Area)'!P$171)*25)))</f>
        <v>0.16186647772362348</v>
      </c>
      <c r="R180" s="44">
        <f>IF($C180="SM 30:1;O2",('Données brutes POS (Area)'!Q121/('Données brutes POS (Area)'!Q$91)*50),IF($C180="TG (17:0/17:1/17:0)D5",('Données brutes POS (Area)'!Q180/('Données brutes POS (Area)'!Q$171)*25)))</f>
        <v>0.15209479055898573</v>
      </c>
      <c r="S180" s="44">
        <f>IF($C180="SM 30:1;O2",('Données brutes POS (Area)'!R121/('Données brutes POS (Area)'!R$91)*50),IF($C180="TG (17:0/17:1/17:0)D5",('Données brutes POS (Area)'!R180/('Données brutes POS (Area)'!R$171)*25)))</f>
        <v>8.5045707589764069E-2</v>
      </c>
      <c r="T180" s="44">
        <f>IF($C180="SM 30:1;O2",('Données brutes POS (Area)'!S121/('Données brutes POS (Area)'!S$91)*50),IF($C180="TG (17:0/17:1/17:0)D5",('Données brutes POS (Area)'!S180/('Données brutes POS (Area)'!S$171)*25)))</f>
        <v>0.20186731389124601</v>
      </c>
      <c r="U180" s="44">
        <f>IF($C180="SM 30:1;O2",('Données brutes POS (Area)'!T121/('Données brutes POS (Area)'!T$91)*50),IF($C180="TG (17:0/17:1/17:0)D5",('Données brutes POS (Area)'!T180/('Données brutes POS (Area)'!T$171)*25)))</f>
        <v>0.18222375994213946</v>
      </c>
      <c r="V180" s="44">
        <f>IF($C180="SM 30:1;O2",('Données brutes POS (Area)'!U121/('Données brutes POS (Area)'!U$91)*50),IF($C180="TG (17:0/17:1/17:0)D5",('Données brutes POS (Area)'!U180/('Données brutes POS (Area)'!U$171)*25)))</f>
        <v>0.5163680694757985</v>
      </c>
      <c r="W180" s="44">
        <f>IF($C180="SM 30:1;O2",('Données brutes POS (Area)'!V121/('Données brutes POS (Area)'!V$91)*50),IF($C180="TG (17:0/17:1/17:0)D5",('Données brutes POS (Area)'!V180/('Données brutes POS (Area)'!V$171)*25)))</f>
        <v>0.16093309138470224</v>
      </c>
      <c r="X180" s="44">
        <f>IF($C180="SM 30:1;O2",('Données brutes POS (Area)'!W121/('Données brutes POS (Area)'!W$91)*50),IF($C180="TG (17:0/17:1/17:0)D5",('Données brutes POS (Area)'!W180/('Données brutes POS (Area)'!W$171)*25)))</f>
        <v>0.91342785051935493</v>
      </c>
      <c r="Y180" s="44">
        <f>IF($C180="SM 30:1;O2",('Données brutes POS (Area)'!X121/('Données brutes POS (Area)'!X$91)*50),IF($C180="TG (17:0/17:1/17:0)D5",('Données brutes POS (Area)'!X180/('Données brutes POS (Area)'!X$171)*25)))</f>
        <v>5.3132076018171638E-2</v>
      </c>
      <c r="Z180" s="44">
        <f>IF($C180="SM 30:1;O2",('Données brutes POS (Area)'!Y121/('Données brutes POS (Area)'!Y$91)*50),IF($C180="TG (17:0/17:1/17:0)D5",('Données brutes POS (Area)'!Y180/('Données brutes POS (Area)'!Y$171)*25)))</f>
        <v>0.21485317181173294</v>
      </c>
      <c r="AA180" s="44">
        <f>IF($C180="SM 30:1;O2",('Données brutes POS (Area)'!Z121/('Données brutes POS (Area)'!Z$91)*50),IF($C180="TG (17:0/17:1/17:0)D5",('Données brutes POS (Area)'!Z180/('Données brutes POS (Area)'!Z$171)*25)))</f>
        <v>0.62496984852921322</v>
      </c>
      <c r="AB180" s="44">
        <f>IF($C180="SM 30:1;O2",('Données brutes POS (Area)'!AA121/('Données brutes POS (Area)'!AA$91)*50),IF($C180="TG (17:0/17:1/17:0)D5",('Données brutes POS (Area)'!AA180/('Données brutes POS (Area)'!AA$171)*25)))</f>
        <v>0.24698791580258306</v>
      </c>
      <c r="AC180" s="44">
        <f>IF($C180="SM 30:1;O2",('Données brutes POS (Area)'!AB121/('Données brutes POS (Area)'!AB$91)*50),IF($C180="TG (17:0/17:1/17:0)D5",('Données brutes POS (Area)'!AB180/('Données brutes POS (Area)'!AB$171)*25)))</f>
        <v>1.461617752272468</v>
      </c>
      <c r="AD180" s="44">
        <f>IF($C180="SM 30:1;O2",('Données brutes POS (Area)'!AC121/('Données brutes POS (Area)'!AC$91)*50),IF($C180="TG (17:0/17:1/17:0)D5",('Données brutes POS (Area)'!AC180/('Données brutes POS (Area)'!AC$171)*25)))</f>
        <v>1.1016579145130556</v>
      </c>
      <c r="AE180" s="44" t="s">
        <v>326</v>
      </c>
      <c r="AF180" s="44">
        <f>IF($C180="SM 30:1;O2",('Données brutes POS (Area)'!AE121/('Données brutes POS (Area)'!AE$91)*50),IF($C180="TG (17:0/17:1/17:0)D5",('Données brutes POS (Area)'!AE180/('Données brutes POS (Area)'!AE$171)*25)))</f>
        <v>0.37464344387823761</v>
      </c>
      <c r="AG180" s="44">
        <f>IF($C180="SM 30:1;O2",('Données brutes POS (Area)'!AF121/('Données brutes POS (Area)'!AF$91)*50),IF($C180="TG (17:0/17:1/17:0)D5",('Données brutes POS (Area)'!AF180/('Données brutes POS (Area)'!AF$171)*25)))</f>
        <v>0.19312192007030357</v>
      </c>
      <c r="AH180" s="44">
        <f>IF($C180="SM 30:1;O2",('Données brutes POS (Area)'!AG121/('Données brutes POS (Area)'!AG$91)*50),IF($C180="TG (17:0/17:1/17:0)D5",('Données brutes POS (Area)'!AG180/('Données brutes POS (Area)'!AG$171)*25)))</f>
        <v>0.14635506347327135</v>
      </c>
      <c r="AI180" s="44">
        <f>IF($C180="SM 30:1;O2",('Données brutes POS (Area)'!AH121/('Données brutes POS (Area)'!AH$91)*50),IF($C180="TG (17:0/17:1/17:0)D5",('Données brutes POS (Area)'!AH180/('Données brutes POS (Area)'!AH$171)*25)))</f>
        <v>0.41342820996094642</v>
      </c>
      <c r="AJ180" s="44">
        <f>IF($C180="SM 30:1;O2",('Données brutes POS (Area)'!AI121/('Données brutes POS (Area)'!AI$91)*50),IF($C180="TG (17:0/17:1/17:0)D5",('Données brutes POS (Area)'!AI180/('Données brutes POS (Area)'!AI$171)*25)))</f>
        <v>0.1912175108420891</v>
      </c>
      <c r="AK180" s="44">
        <f>IF($C180="SM 30:1;O2",('Données brutes POS (Area)'!AJ121/('Données brutes POS (Area)'!AJ$91)*50),IF($C180="TG (17:0/17:1/17:0)D5",('Données brutes POS (Area)'!AJ180/('Données brutes POS (Area)'!AJ$171)*25)))</f>
        <v>5.7570341728734792E-2</v>
      </c>
      <c r="AL180" s="44" t="s">
        <v>326</v>
      </c>
      <c r="AM180" s="44">
        <f>IF($C180="SM 30:1;O2",('Données brutes POS (Area)'!AL121/('Données brutes POS (Area)'!AL$91)*50),IF($C180="TG (17:0/17:1/17:0)D5",('Données brutes POS (Area)'!AL180/('Données brutes POS (Area)'!AL$171)*25)))</f>
        <v>2.1970245766186274</v>
      </c>
      <c r="AN180" s="44">
        <f>IF($C180="SM 30:1;O2",('Données brutes POS (Area)'!AM121/('Données brutes POS (Area)'!AM$91)*50),IF($C180="TG (17:0/17:1/17:0)D5",('Données brutes POS (Area)'!AM180/('Données brutes POS (Area)'!AM$171)*25)))</f>
        <v>0.18794887449641653</v>
      </c>
      <c r="AO180" s="44">
        <f>IF($C180="SM 30:1;O2",('Données brutes POS (Area)'!AN121/('Données brutes POS (Area)'!AN$91)*50),IF($C180="TG (17:0/17:1/17:0)D5",('Données brutes POS (Area)'!AN180/('Données brutes POS (Area)'!AN$171)*25)))</f>
        <v>0.3623047961832882</v>
      </c>
      <c r="AP180" s="44">
        <f>IF($C180="SM 30:1;O2",('Données brutes POS (Area)'!AO121/('Données brutes POS (Area)'!AO$91)*50),IF($C180="TG (17:0/17:1/17:0)D5",('Données brutes POS (Area)'!AO180/('Données brutes POS (Area)'!AO$171)*25)))</f>
        <v>0.52665736364917126</v>
      </c>
      <c r="AQ180" s="44">
        <f>IF($C180="SM 30:1;O2",('Données brutes POS (Area)'!AP121/('Données brutes POS (Area)'!AP$91)*50),IF($C180="TG (17:0/17:1/17:0)D5",('Données brutes POS (Area)'!AP180/('Données brutes POS (Area)'!AP$171)*25)))</f>
        <v>0.10626877395573282</v>
      </c>
      <c r="AR180" s="44">
        <f>IF($C180="SM 30:1;O2",('Données brutes POS (Area)'!AQ121/('Données brutes POS (Area)'!AQ$91)*50),IF($C180="TG (17:0/17:1/17:0)D5",('Données brutes POS (Area)'!AQ180/('Données brutes POS (Area)'!AQ$171)*25)))</f>
        <v>8.2305436479824703</v>
      </c>
      <c r="AS180" s="44">
        <f>IF($C180="SM 30:1;O2",('Données brutes POS (Area)'!AR121/('Données brutes POS (Area)'!AR$91)*50),IF($C180="TG (17:0/17:1/17:0)D5",('Données brutes POS (Area)'!AR180/('Données brutes POS (Area)'!AR$171)*25)))</f>
        <v>0.49281327278167242</v>
      </c>
      <c r="AT180" s="44" t="s">
        <v>326</v>
      </c>
      <c r="AU180" s="44">
        <f>IF($C180="SM 30:1;O2",('Données brutes POS (Area)'!AT121/('Données brutes POS (Area)'!AT$91)*50),IF($C180="TG (17:0/17:1/17:0)D5",('Données brutes POS (Area)'!AT180/('Données brutes POS (Area)'!AT$171)*25)))</f>
        <v>0.5136520392992352</v>
      </c>
      <c r="AV180" s="44">
        <f>IF($C180="SM 30:1;O2",('Données brutes POS (Area)'!AU121/('Données brutes POS (Area)'!AU$91)*50),IF($C180="TG (17:0/17:1/17:0)D5",('Données brutes POS (Area)'!AU180/('Données brutes POS (Area)'!AU$171)*25)))</f>
        <v>0.28347998837648786</v>
      </c>
      <c r="AW180" s="44">
        <f>IF($C180="SM 30:1;O2",('Données brutes POS (Area)'!AV121/('Données brutes POS (Area)'!AV$91)*50),IF($C180="TG (17:0/17:1/17:0)D5",('Données brutes POS (Area)'!AV180/('Données brutes POS (Area)'!AV$171)*25)))</f>
        <v>1.507176597475385</v>
      </c>
      <c r="AX180" s="44">
        <f>IF($C180="SM 30:1;O2",('Données brutes POS (Area)'!AW121/('Données brutes POS (Area)'!AW$91)*50),IF($C180="TG (17:0/17:1/17:0)D5",('Données brutes POS (Area)'!AW180/('Données brutes POS (Area)'!AW$171)*25)))</f>
        <v>2.0348413544102923</v>
      </c>
      <c r="AY180" s="44">
        <f>IF($C180="SM 30:1;O2",('Données brutes POS (Area)'!AX121/('Données brutes POS (Area)'!AX$91)*50),IF($C180="TG (17:0/17:1/17:0)D5",('Données brutes POS (Area)'!AX180/('Données brutes POS (Area)'!AX$171)*25)))</f>
        <v>0.13647440417713844</v>
      </c>
      <c r="AZ180" s="44">
        <f>IF($C180="SM 30:1;O2",('Données brutes POS (Area)'!AY121/('Données brutes POS (Area)'!AY$91)*50),IF($C180="TG (17:0/17:1/17:0)D5",('Données brutes POS (Area)'!AY180/('Données brutes POS (Area)'!AY$171)*25)))</f>
        <v>0.34910575706463148</v>
      </c>
      <c r="BA180" s="44">
        <f>IF($C180="SM 30:1;O2",('Données brutes POS (Area)'!AZ121/('Données brutes POS (Area)'!AZ$91)*50),IF($C180="TG (17:0/17:1/17:0)D5",('Données brutes POS (Area)'!AZ180/('Données brutes POS (Area)'!AZ$171)*25)))</f>
        <v>0.43973482981571488</v>
      </c>
      <c r="BB180" s="44">
        <f>IF($C180="SM 30:1;O2",('Données brutes POS (Area)'!BA121/('Données brutes POS (Area)'!BA$91)*50),IF($C180="TG (17:0/17:1/17:0)D5",('Données brutes POS (Area)'!BA180/('Données brutes POS (Area)'!BA$171)*25)))</f>
        <v>0.22999465535795391</v>
      </c>
      <c r="BC180" s="44">
        <f>IF($C180="SM 30:1;O2",('Données brutes POS (Area)'!BB121/('Données brutes POS (Area)'!BB$91)*50),IF($C180="TG (17:0/17:1/17:0)D5",('Données brutes POS (Area)'!BB180/('Données brutes POS (Area)'!BB$171)*25)))</f>
        <v>0.34825982515399745</v>
      </c>
      <c r="BD180" s="44">
        <f>IF($C180="SM 30:1;O2",('Données brutes POS (Area)'!BC121/('Données brutes POS (Area)'!BC$91)*50),IF($C180="TG (17:0/17:1/17:0)D5",('Données brutes POS (Area)'!BC180/('Données brutes POS (Area)'!BC$171)*25)))</f>
        <v>2.0502081788344046</v>
      </c>
      <c r="BE180" s="44">
        <f>IF($C180="SM 30:1;O2",('Données brutes POS (Area)'!BD121/('Données brutes POS (Area)'!BD$91)*50),IF($C180="TG (17:0/17:1/17:0)D5",('Données brutes POS (Area)'!BD180/('Données brutes POS (Area)'!BD$171)*25)))</f>
        <v>0.15744757625718342</v>
      </c>
      <c r="BF180" s="44" t="s">
        <v>326</v>
      </c>
      <c r="BG180" s="44">
        <f>IF($C180="SM 30:1;O2",('Données brutes POS (Area)'!BF121/('Données brutes POS (Area)'!BF$91)*50),IF($C180="TG (17:0/17:1/17:0)D5",('Données brutes POS (Area)'!BF180/('Données brutes POS (Area)'!BF$171)*25)))</f>
        <v>0.74372879660141822</v>
      </c>
      <c r="BH180" s="44" t="s">
        <v>326</v>
      </c>
      <c r="BI180" s="44" t="s">
        <v>326</v>
      </c>
      <c r="BJ180" s="44">
        <f>IF($C180="SM 30:1;O2",('Données brutes POS (Area)'!BI121/('Données brutes POS (Area)'!BI$91)*50),IF($C180="TG (17:0/17:1/17:0)D5",('Données brutes POS (Area)'!BI180/('Données brutes POS (Area)'!BI$171)*25)))</f>
        <v>8.7019975252436904E-2</v>
      </c>
      <c r="BK180" s="44">
        <f>IF($C180="SM 30:1;O2",('Données brutes POS (Area)'!BJ121/('Données brutes POS (Area)'!BJ$91)*50),IF($C180="TG (17:0/17:1/17:0)D5",('Données brutes POS (Area)'!BJ180/('Données brutes POS (Area)'!BJ$171)*25)))</f>
        <v>0.13487717641153327</v>
      </c>
      <c r="BL180" s="44">
        <f>IF($C180="SM 30:1;O2",('Données brutes POS (Area)'!BK121/('Données brutes POS (Area)'!BK$91)*50),IF($C180="TG (17:0/17:1/17:0)D5",('Données brutes POS (Area)'!BK180/('Données brutes POS (Area)'!BK$171)*25)))</f>
        <v>0.71264216547936265</v>
      </c>
      <c r="BM180" s="44" t="s">
        <v>326</v>
      </c>
      <c r="BN180" s="44">
        <f>IF($C180="SM 30:1;O2",('Données brutes POS (Area)'!BM121/('Données brutes POS (Area)'!BM$91)*50),IF($C180="TG (17:0/17:1/17:0)D5",('Données brutes POS (Area)'!BM180/('Données brutes POS (Area)'!BM$171)*25)))</f>
        <v>0.37997524112233161</v>
      </c>
      <c r="BO180" s="44">
        <f>IF($C180="SM 30:1;O2",('Données brutes POS (Area)'!BN121/('Données brutes POS (Area)'!BN$91)*50),IF($C180="TG (17:0/17:1/17:0)D5",('Données brutes POS (Area)'!BN180/('Données brutes POS (Area)'!BN$171)*25)))</f>
        <v>0.36373638234852235</v>
      </c>
      <c r="BP180" s="44">
        <f>IF($C180="SM 30:1;O2",('Données brutes POS (Area)'!BO121/('Données brutes POS (Area)'!BO$91)*50),IF($C180="TG (17:0/17:1/17:0)D5",('Données brutes POS (Area)'!BO180/('Données brutes POS (Area)'!BO$171)*25)))</f>
        <v>0.14034814396926984</v>
      </c>
      <c r="BQ180" s="44">
        <f>IF($C180="SM 30:1;O2",('Données brutes POS (Area)'!BP121/('Données brutes POS (Area)'!BP$91)*50),IF($C180="TG (17:0/17:1/17:0)D5",('Données brutes POS (Area)'!BP180/('Données brutes POS (Area)'!BP$171)*25)))</f>
        <v>0.27413801669160442</v>
      </c>
    </row>
    <row r="181" spans="1:69" x14ac:dyDescent="0.25">
      <c r="A181" s="9" t="s">
        <v>79</v>
      </c>
      <c r="B181" s="9" t="s">
        <v>87</v>
      </c>
      <c r="C181" s="10" t="s">
        <v>117</v>
      </c>
      <c r="D181" s="43">
        <f>IF($C181="SM 30:1;O2",('Données brutes POS (Area)'!C122/('Données brutes POS (Area)'!C$91)*50),IF($C181="TG (17:0/17:1/17:0)D5",('Données brutes POS (Area)'!C181/('Données brutes POS (Area)'!C$171)*25)))</f>
        <v>0.11493436301720024</v>
      </c>
      <c r="E181" s="43">
        <f>IF($C181="SM 30:1;O2",('Données brutes POS (Area)'!D122/('Données brutes POS (Area)'!D$91)*50),IF($C181="TG (17:0/17:1/17:0)D5",('Données brutes POS (Area)'!D181/('Données brutes POS (Area)'!D$171)*25)))</f>
        <v>6.7565608840242888E-2</v>
      </c>
      <c r="F181" s="43">
        <f>IF($C181="SM 30:1;O2",('Données brutes POS (Area)'!E122/('Données brutes POS (Area)'!E$91)*50),IF($C181="TG (17:0/17:1/17:0)D5",('Données brutes POS (Area)'!E181/('Données brutes POS (Area)'!E$171)*25)))</f>
        <v>0.15984415300844232</v>
      </c>
      <c r="G181" s="43">
        <f>IF($C181="SM 30:1;O2",('Données brutes POS (Area)'!F122/('Données brutes POS (Area)'!F$91)*50),IF($C181="TG (17:0/17:1/17:0)D5",('Données brutes POS (Area)'!F181/('Données brutes POS (Area)'!F$171)*25)))</f>
        <v>0.19041717692181809</v>
      </c>
      <c r="H181" s="43">
        <f>IF($C181="SM 30:1;O2",('Données brutes POS (Area)'!G122/('Données brutes POS (Area)'!G$91)*50),IF($C181="TG (17:0/17:1/17:0)D5",('Données brutes POS (Area)'!G181/('Données brutes POS (Area)'!G$171)*25)))</f>
        <v>0.10012589076814708</v>
      </c>
      <c r="I181" s="43">
        <f>IF($C181="SM 30:1;O2",('Données brutes POS (Area)'!H122/('Données brutes POS (Area)'!H$91)*50),IF($C181="TG (17:0/17:1/17:0)D5",('Données brutes POS (Area)'!H181/('Données brutes POS (Area)'!H$171)*25)))</f>
        <v>0.33067788414969912</v>
      </c>
      <c r="J181" s="43">
        <f>IF($C181="SM 30:1;O2",('Données brutes POS (Area)'!I122/('Données brutes POS (Area)'!I$91)*50),IF($C181="TG (17:0/17:1/17:0)D5",('Données brutes POS (Area)'!I181/('Données brutes POS (Area)'!I$171)*25)))</f>
        <v>0.4103133170228852</v>
      </c>
      <c r="K181" s="43">
        <f>IF($C181="SM 30:1;O2",('Données brutes POS (Area)'!J122/('Données brutes POS (Area)'!J$91)*50),IF($C181="TG (17:0/17:1/17:0)D5",('Données brutes POS (Area)'!J181/('Données brutes POS (Area)'!J$171)*25)))</f>
        <v>0.13604574981075407</v>
      </c>
      <c r="L181" s="47" t="s">
        <v>326</v>
      </c>
      <c r="M181" s="47" t="s">
        <v>326</v>
      </c>
      <c r="N181" s="47" t="s">
        <v>326</v>
      </c>
      <c r="O181" s="43">
        <f>IF($C181="SM 30:1;O2",('Données brutes POS (Area)'!N122/('Données brutes POS (Area)'!N$91)*50),IF($C181="TG (17:0/17:1/17:0)D5",('Données brutes POS (Area)'!N181/('Données brutes POS (Area)'!N$171)*25)))</f>
        <v>0.24112886917184484</v>
      </c>
      <c r="P181" s="43">
        <f>IF($C181="SM 30:1;O2",('Données brutes POS (Area)'!O122/('Données brutes POS (Area)'!O$91)*50),IF($C181="TG (17:0/17:1/17:0)D5",('Données brutes POS (Area)'!O181/('Données brutes POS (Area)'!O$171)*25)))</f>
        <v>0.12227939440288269</v>
      </c>
      <c r="Q181" s="43">
        <f>IF($C181="SM 30:1;O2",('Données brutes POS (Area)'!P122/('Données brutes POS (Area)'!P$91)*50),IF($C181="TG (17:0/17:1/17:0)D5",('Données brutes POS (Area)'!P181/('Données brutes POS (Area)'!P$171)*25)))</f>
        <v>9.0570672479839021E-2</v>
      </c>
      <c r="R181" s="43">
        <f>IF($C181="SM 30:1;O2",('Données brutes POS (Area)'!Q122/('Données brutes POS (Area)'!Q$91)*50),IF($C181="TG (17:0/17:1/17:0)D5",('Données brutes POS (Area)'!Q181/('Données brutes POS (Area)'!Q$171)*25)))</f>
        <v>0.13131774316045078</v>
      </c>
      <c r="S181" s="43">
        <f>IF($C181="SM 30:1;O2",('Données brutes POS (Area)'!R122/('Données brutes POS (Area)'!R$91)*50),IF($C181="TG (17:0/17:1/17:0)D5",('Données brutes POS (Area)'!R181/('Données brutes POS (Area)'!R$171)*25)))</f>
        <v>4.5257066973805382E-2</v>
      </c>
      <c r="T181" s="43">
        <f>IF($C181="SM 30:1;O2",('Données brutes POS (Area)'!S122/('Données brutes POS (Area)'!S$91)*50),IF($C181="TG (17:0/17:1/17:0)D5",('Données brutes POS (Area)'!S181/('Données brutes POS (Area)'!S$171)*25)))</f>
        <v>0.11036945718884178</v>
      </c>
      <c r="U181" s="43" t="s">
        <v>326</v>
      </c>
      <c r="V181" s="43">
        <f>IF($C181="SM 30:1;O2",('Données brutes POS (Area)'!U122/('Données brutes POS (Area)'!U$91)*50),IF($C181="TG (17:0/17:1/17:0)D5",('Données brutes POS (Area)'!U181/('Données brutes POS (Area)'!U$171)*25)))</f>
        <v>0.39625447209373249</v>
      </c>
      <c r="W181" s="43">
        <f>IF($C181="SM 30:1;O2",('Données brutes POS (Area)'!V122/('Données brutes POS (Area)'!V$91)*50),IF($C181="TG (17:0/17:1/17:0)D5",('Données brutes POS (Area)'!V181/('Données brutes POS (Area)'!V$171)*25)))</f>
        <v>7.5401003534284583E-2</v>
      </c>
      <c r="X181" s="43">
        <f>IF($C181="SM 30:1;O2",('Données brutes POS (Area)'!W122/('Données brutes POS (Area)'!W$91)*50),IF($C181="TG (17:0/17:1/17:0)D5",('Données brutes POS (Area)'!W181/('Données brutes POS (Area)'!W$171)*25)))</f>
        <v>0.50359121854496902</v>
      </c>
      <c r="Y181" s="43">
        <f>IF($C181="SM 30:1;O2",('Données brutes POS (Area)'!X122/('Données brutes POS (Area)'!X$91)*50),IF($C181="TG (17:0/17:1/17:0)D5",('Données brutes POS (Area)'!X181/('Données brutes POS (Area)'!X$171)*25)))</f>
        <v>4.1398627918569346E-2</v>
      </c>
      <c r="Z181" s="43">
        <f>IF($C181="SM 30:1;O2",('Données brutes POS (Area)'!Y122/('Données brutes POS (Area)'!Y$91)*50),IF($C181="TG (17:0/17:1/17:0)D5",('Données brutes POS (Area)'!Y181/('Données brutes POS (Area)'!Y$171)*25)))</f>
        <v>0.14094227617570088</v>
      </c>
      <c r="AA181" s="43">
        <f>IF($C181="SM 30:1;O2",('Données brutes POS (Area)'!Z122/('Données brutes POS (Area)'!Z$91)*50),IF($C181="TG (17:0/17:1/17:0)D5",('Données brutes POS (Area)'!Z181/('Données brutes POS (Area)'!Z$171)*25)))</f>
        <v>0.43899023264814135</v>
      </c>
      <c r="AB181" s="43">
        <f>IF($C181="SM 30:1;O2",('Données brutes POS (Area)'!AA122/('Données brutes POS (Area)'!AA$91)*50),IF($C181="TG (17:0/17:1/17:0)D5",('Données brutes POS (Area)'!AA181/('Données brutes POS (Area)'!AA$171)*25)))</f>
        <v>9.9548753773705534E-2</v>
      </c>
      <c r="AC181" s="43">
        <f>IF($C181="SM 30:1;O2",('Données brutes POS (Area)'!AB122/('Données brutes POS (Area)'!AB$91)*50),IF($C181="TG (17:0/17:1/17:0)D5",('Données brutes POS (Area)'!AB181/('Données brutes POS (Area)'!AB$171)*25)))</f>
        <v>0.6696915718509352</v>
      </c>
      <c r="AD181" s="43">
        <f>IF($C181="SM 30:1;O2",('Données brutes POS (Area)'!AC122/('Données brutes POS (Area)'!AC$91)*50),IF($C181="TG (17:0/17:1/17:0)D5",('Données brutes POS (Area)'!AC181/('Données brutes POS (Area)'!AC$171)*25)))</f>
        <v>0.38595171521872051</v>
      </c>
      <c r="AE181" s="43" t="s">
        <v>326</v>
      </c>
      <c r="AF181" s="43">
        <f>IF($C181="SM 30:1;O2",('Données brutes POS (Area)'!AE122/('Données brutes POS (Area)'!AE$91)*50),IF($C181="TG (17:0/17:1/17:0)D5",('Données brutes POS (Area)'!AE181/('Données brutes POS (Area)'!AE$171)*25)))</f>
        <v>0.27244714679617593</v>
      </c>
      <c r="AG181" s="43">
        <f>IF($C181="SM 30:1;O2",('Données brutes POS (Area)'!AF122/('Données brutes POS (Area)'!AF$91)*50),IF($C181="TG (17:0/17:1/17:0)D5",('Données brutes POS (Area)'!AF181/('Données brutes POS (Area)'!AF$171)*25)))</f>
        <v>0.10226213240436184</v>
      </c>
      <c r="AH181" s="43">
        <f>IF($C181="SM 30:1;O2",('Données brutes POS (Area)'!AG122/('Données brutes POS (Area)'!AG$91)*50),IF($C181="TG (17:0/17:1/17:0)D5",('Données brutes POS (Area)'!AG181/('Données brutes POS (Area)'!AG$171)*25)))</f>
        <v>6.0269266364265175E-2</v>
      </c>
      <c r="AI181" s="43">
        <f>IF($C181="SM 30:1;O2",('Données brutes POS (Area)'!AH122/('Données brutes POS (Area)'!AH$91)*50),IF($C181="TG (17:0/17:1/17:0)D5",('Données brutes POS (Area)'!AH181/('Données brutes POS (Area)'!AH$171)*25)))</f>
        <v>0.16454243778860508</v>
      </c>
      <c r="AJ181" s="43">
        <f>IF($C181="SM 30:1;O2",('Données brutes POS (Area)'!AI122/('Données brutes POS (Area)'!AI$91)*50),IF($C181="TG (17:0/17:1/17:0)D5",('Données brutes POS (Area)'!AI181/('Données brutes POS (Area)'!AI$171)*25)))</f>
        <v>9.5243084003301823E-2</v>
      </c>
      <c r="AK181" s="43" t="s">
        <v>326</v>
      </c>
      <c r="AL181" s="43" t="s">
        <v>326</v>
      </c>
      <c r="AM181" s="43">
        <f>IF($C181="SM 30:1;O2",('Données brutes POS (Area)'!AL122/('Données brutes POS (Area)'!AL$91)*50),IF($C181="TG (17:0/17:1/17:0)D5",('Données brutes POS (Area)'!AL181/('Données brutes POS (Area)'!AL$171)*25)))</f>
        <v>0.98386608937162878</v>
      </c>
      <c r="AN181" s="43">
        <f>IF($C181="SM 30:1;O2",('Données brutes POS (Area)'!AM122/('Données brutes POS (Area)'!AM$91)*50),IF($C181="TG (17:0/17:1/17:0)D5",('Données brutes POS (Area)'!AM181/('Données brutes POS (Area)'!AM$171)*25)))</f>
        <v>8.3240133534815061E-2</v>
      </c>
      <c r="AO181" s="43">
        <f>IF($C181="SM 30:1;O2",('Données brutes POS (Area)'!AN122/('Données brutes POS (Area)'!AN$91)*50),IF($C181="TG (17:0/17:1/17:0)D5",('Données brutes POS (Area)'!AN181/('Données brutes POS (Area)'!AN$171)*25)))</f>
        <v>0.10603335843307818</v>
      </c>
      <c r="AP181" s="43">
        <f>IF($C181="SM 30:1;O2",('Données brutes POS (Area)'!AO122/('Données brutes POS (Area)'!AO$91)*50),IF($C181="TG (17:0/17:1/17:0)D5",('Données brutes POS (Area)'!AO181/('Données brutes POS (Area)'!AO$171)*25)))</f>
        <v>0.22005596644870071</v>
      </c>
      <c r="AQ181" s="43">
        <f>IF($C181="SM 30:1;O2",('Données brutes POS (Area)'!AP122/('Données brutes POS (Area)'!AP$91)*50),IF($C181="TG (17:0/17:1/17:0)D5",('Données brutes POS (Area)'!AP181/('Données brutes POS (Area)'!AP$171)*25)))</f>
        <v>6.1333433560541294E-2</v>
      </c>
      <c r="AR181" s="43">
        <f>IF($C181="SM 30:1;O2",('Données brutes POS (Area)'!AQ122/('Données brutes POS (Area)'!AQ$91)*50),IF($C181="TG (17:0/17:1/17:0)D5",('Données brutes POS (Area)'!AQ181/('Données brutes POS (Area)'!AQ$171)*25)))</f>
        <v>4.2949026765903149</v>
      </c>
      <c r="AS181" s="43">
        <f>IF($C181="SM 30:1;O2",('Données brutes POS (Area)'!AR122/('Données brutes POS (Area)'!AR$91)*50),IF($C181="TG (17:0/17:1/17:0)D5",('Données brutes POS (Area)'!AR181/('Données brutes POS (Area)'!AR$171)*25)))</f>
        <v>0.19262448729899334</v>
      </c>
      <c r="AT181" s="43" t="s">
        <v>326</v>
      </c>
      <c r="AU181" s="43">
        <f>IF($C181="SM 30:1;O2",('Données brutes POS (Area)'!AT122/('Données brutes POS (Area)'!AT$91)*50),IF($C181="TG (17:0/17:1/17:0)D5",('Données brutes POS (Area)'!AT181/('Données brutes POS (Area)'!AT$171)*25)))</f>
        <v>0.24122788297948849</v>
      </c>
      <c r="AV181" s="43">
        <f>IF($C181="SM 30:1;O2",('Données brutes POS (Area)'!AU122/('Données brutes POS (Area)'!AU$91)*50),IF($C181="TG (17:0/17:1/17:0)D5",('Données brutes POS (Area)'!AU181/('Données brutes POS (Area)'!AU$171)*25)))</f>
        <v>0.30661831133665962</v>
      </c>
      <c r="AW181" s="43">
        <f>IF($C181="SM 30:1;O2",('Données brutes POS (Area)'!AV122/('Données brutes POS (Area)'!AV$91)*50),IF($C181="TG (17:0/17:1/17:0)D5",('Données brutes POS (Area)'!AV181/('Données brutes POS (Area)'!AV$171)*25)))</f>
        <v>0.53930304208958857</v>
      </c>
      <c r="AX181" s="43">
        <f>IF($C181="SM 30:1;O2",('Données brutes POS (Area)'!AW122/('Données brutes POS (Area)'!AW$91)*50),IF($C181="TG (17:0/17:1/17:0)D5",('Données brutes POS (Area)'!AW181/('Données brutes POS (Area)'!AW$171)*25)))</f>
        <v>1.207130956247471</v>
      </c>
      <c r="AY181" s="43">
        <f>IF($C181="SM 30:1;O2",('Données brutes POS (Area)'!AX122/('Données brutes POS (Area)'!AX$91)*50),IF($C181="TG (17:0/17:1/17:0)D5",('Données brutes POS (Area)'!AX181/('Données brutes POS (Area)'!AX$171)*25)))</f>
        <v>7.8035614320963939E-2</v>
      </c>
      <c r="AZ181" s="43">
        <f>IF($C181="SM 30:1;O2",('Données brutes POS (Area)'!AY122/('Données brutes POS (Area)'!AY$91)*50),IF($C181="TG (17:0/17:1/17:0)D5",('Données brutes POS (Area)'!AY181/('Données brutes POS (Area)'!AY$171)*25)))</f>
        <v>0.20962171569184387</v>
      </c>
      <c r="BA181" s="43">
        <f>IF($C181="SM 30:1;O2",('Données brutes POS (Area)'!AZ122/('Données brutes POS (Area)'!AZ$91)*50),IF($C181="TG (17:0/17:1/17:0)D5",('Données brutes POS (Area)'!AZ181/('Données brutes POS (Area)'!AZ$171)*25)))</f>
        <v>0.23528237092928597</v>
      </c>
      <c r="BB181" s="43">
        <f>IF($C181="SM 30:1;O2",('Données brutes POS (Area)'!BA122/('Données brutes POS (Area)'!BA$91)*50),IF($C181="TG (17:0/17:1/17:0)D5",('Données brutes POS (Area)'!BA181/('Données brutes POS (Area)'!BA$171)*25)))</f>
        <v>0.11034225240217116</v>
      </c>
      <c r="BC181" s="43">
        <f>IF($C181="SM 30:1;O2",('Données brutes POS (Area)'!BB122/('Données brutes POS (Area)'!BB$91)*50),IF($C181="TG (17:0/17:1/17:0)D5",('Données brutes POS (Area)'!BB181/('Données brutes POS (Area)'!BB$171)*25)))</f>
        <v>0.1679472483735425</v>
      </c>
      <c r="BD181" s="43">
        <f>IF($C181="SM 30:1;O2",('Données brutes POS (Area)'!BC122/('Données brutes POS (Area)'!BC$91)*50),IF($C181="TG (17:0/17:1/17:0)D5",('Données brutes POS (Area)'!BC181/('Données brutes POS (Area)'!BC$171)*25)))</f>
        <v>1.0216786862670493</v>
      </c>
      <c r="BE181" s="43" t="s">
        <v>326</v>
      </c>
      <c r="BF181" s="43" t="s">
        <v>326</v>
      </c>
      <c r="BG181" s="43">
        <f>IF($C181="SM 30:1;O2",('Données brutes POS (Area)'!BF122/('Données brutes POS (Area)'!BF$91)*50),IF($C181="TG (17:0/17:1/17:0)D5",('Données brutes POS (Area)'!BF181/('Données brutes POS (Area)'!BF$171)*25)))</f>
        <v>0.27095056321932781</v>
      </c>
      <c r="BH181" s="43" t="s">
        <v>326</v>
      </c>
      <c r="BI181" s="43" t="s">
        <v>326</v>
      </c>
      <c r="BJ181" s="43">
        <f>IF($C181="SM 30:1;O2",('Données brutes POS (Area)'!BI122/('Données brutes POS (Area)'!BI$91)*50),IF($C181="TG (17:0/17:1/17:0)D5",('Données brutes POS (Area)'!BI181/('Données brutes POS (Area)'!BI$171)*25)))</f>
        <v>6.4009674392343355E-2</v>
      </c>
      <c r="BK181" s="43" t="s">
        <v>326</v>
      </c>
      <c r="BL181" s="43">
        <f>IF($C181="SM 30:1;O2",('Données brutes POS (Area)'!BK122/('Données brutes POS (Area)'!BK$91)*50),IF($C181="TG (17:0/17:1/17:0)D5",('Données brutes POS (Area)'!BK181/('Données brutes POS (Area)'!BK$171)*25)))</f>
        <v>0.32387279543553094</v>
      </c>
      <c r="BM181" s="43" t="s">
        <v>326</v>
      </c>
      <c r="BN181" s="43">
        <f>IF($C181="SM 30:1;O2",('Données brutes POS (Area)'!BM122/('Données brutes POS (Area)'!BM$91)*50),IF($C181="TG (17:0/17:1/17:0)D5",('Données brutes POS (Area)'!BM181/('Données brutes POS (Area)'!BM$171)*25)))</f>
        <v>0.18687979900213098</v>
      </c>
      <c r="BO181" s="43">
        <f>IF($C181="SM 30:1;O2",('Données brutes POS (Area)'!BN122/('Données brutes POS (Area)'!BN$91)*50),IF($C181="TG (17:0/17:1/17:0)D5",('Données brutes POS (Area)'!BN181/('Données brutes POS (Area)'!BN$171)*25)))</f>
        <v>0.15741111691716789</v>
      </c>
      <c r="BP181" s="43">
        <f>IF($C181="SM 30:1;O2",('Données brutes POS (Area)'!BO122/('Données brutes POS (Area)'!BO$91)*50),IF($C181="TG (17:0/17:1/17:0)D5",('Données brutes POS (Area)'!BO181/('Données brutes POS (Area)'!BO$171)*25)))</f>
        <v>6.4789733029045199E-2</v>
      </c>
      <c r="BQ181" s="43">
        <f>IF($C181="SM 30:1;O2",('Données brutes POS (Area)'!BP122/('Données brutes POS (Area)'!BP$91)*50),IF($C181="TG (17:0/17:1/17:0)D5",('Données brutes POS (Area)'!BP181/('Données brutes POS (Area)'!BP$171)*25)))</f>
        <v>0.13833960260640366</v>
      </c>
    </row>
    <row r="182" spans="1:69" x14ac:dyDescent="0.25">
      <c r="A182" s="11" t="s">
        <v>79</v>
      </c>
      <c r="B182" s="11" t="s">
        <v>88</v>
      </c>
      <c r="C182" s="12" t="s">
        <v>117</v>
      </c>
      <c r="D182" s="44">
        <f>IF($C182="SM 30:1;O2",('Données brutes POS (Area)'!C123/('Données brutes POS (Area)'!C$91)*50),IF($C182="TG (17:0/17:1/17:0)D5",('Données brutes POS (Area)'!C182/('Données brutes POS (Area)'!C$171)*25)))</f>
        <v>3.3280609000637504</v>
      </c>
      <c r="E182" s="44">
        <f>IF($C182="SM 30:1;O2",('Données brutes POS (Area)'!D123/('Données brutes POS (Area)'!D$91)*50),IF($C182="TG (17:0/17:1/17:0)D5",('Données brutes POS (Area)'!D182/('Données brutes POS (Area)'!D$171)*25)))</f>
        <v>1.9122364137512244</v>
      </c>
      <c r="F182" s="44">
        <f>IF($C182="SM 30:1;O2",('Données brutes POS (Area)'!E123/('Données brutes POS (Area)'!E$91)*50),IF($C182="TG (17:0/17:1/17:0)D5",('Données brutes POS (Area)'!E182/('Données brutes POS (Area)'!E$171)*25)))</f>
        <v>3.4067317483129229</v>
      </c>
      <c r="G182" s="44">
        <f>IF($C182="SM 30:1;O2",('Données brutes POS (Area)'!F123/('Données brutes POS (Area)'!F$91)*50),IF($C182="TG (17:0/17:1/17:0)D5",('Données brutes POS (Area)'!F182/('Données brutes POS (Area)'!F$171)*25)))</f>
        <v>4.2267963117977319</v>
      </c>
      <c r="H182" s="44">
        <f>IF($C182="SM 30:1;O2",('Données brutes POS (Area)'!G123/('Données brutes POS (Area)'!G$91)*50),IF($C182="TG (17:0/17:1/17:0)D5",('Données brutes POS (Area)'!G182/('Données brutes POS (Area)'!G$171)*25)))</f>
        <v>2.5222974902981066</v>
      </c>
      <c r="I182" s="44">
        <f>IF($C182="SM 30:1;O2",('Données brutes POS (Area)'!H123/('Données brutes POS (Area)'!H$91)*50),IF($C182="TG (17:0/17:1/17:0)D5",('Données brutes POS (Area)'!H182/('Données brutes POS (Area)'!H$171)*25)))</f>
        <v>4.5578533923256304</v>
      </c>
      <c r="J182" s="44">
        <f>IF($C182="SM 30:1;O2",('Données brutes POS (Area)'!I123/('Données brutes POS (Area)'!I$91)*50),IF($C182="TG (17:0/17:1/17:0)D5",('Données brutes POS (Area)'!I182/('Données brutes POS (Area)'!I$171)*25)))</f>
        <v>7.4916649250100855</v>
      </c>
      <c r="K182" s="44">
        <f>IF($C182="SM 30:1;O2",('Données brutes POS (Area)'!J123/('Données brutes POS (Area)'!J$91)*50),IF($C182="TG (17:0/17:1/17:0)D5",('Données brutes POS (Area)'!J182/('Données brutes POS (Area)'!J$171)*25)))</f>
        <v>2.8572168368238611</v>
      </c>
      <c r="L182" s="44">
        <f>IF($C182="SM 30:1;O2",('Données brutes POS (Area)'!K123/('Données brutes POS (Area)'!K$91)*50),IF($C182="TG (17:0/17:1/17:0)D5",('Données brutes POS (Area)'!K182/('Données brutes POS (Area)'!K$171)*25)))</f>
        <v>2.0708731802417137</v>
      </c>
      <c r="M182" s="44">
        <f>IF($C182="SM 30:1;O2",('Données brutes POS (Area)'!L123/('Données brutes POS (Area)'!L$91)*50),IF($C182="TG (17:0/17:1/17:0)D5",('Données brutes POS (Area)'!L182/('Données brutes POS (Area)'!L$171)*25)))</f>
        <v>1.9497661700663096</v>
      </c>
      <c r="N182" s="44">
        <f>IF($C182="SM 30:1;O2",('Données brutes POS (Area)'!M123/('Données brutes POS (Area)'!M$91)*50),IF($C182="TG (17:0/17:1/17:0)D5",('Données brutes POS (Area)'!M182/('Données brutes POS (Area)'!M$171)*25)))</f>
        <v>1.9219163641297876</v>
      </c>
      <c r="O182" s="44">
        <f>IF($C182="SM 30:1;O2",('Données brutes POS (Area)'!N123/('Données brutes POS (Area)'!N$91)*50),IF($C182="TG (17:0/17:1/17:0)D5",('Données brutes POS (Area)'!N182/('Données brutes POS (Area)'!N$171)*25)))</f>
        <v>2.9838021133431503</v>
      </c>
      <c r="P182" s="44">
        <f>IF($C182="SM 30:1;O2",('Données brutes POS (Area)'!O123/('Données brutes POS (Area)'!O$91)*50),IF($C182="TG (17:0/17:1/17:0)D5",('Données brutes POS (Area)'!O182/('Données brutes POS (Area)'!O$171)*25)))</f>
        <v>2.8975097331255233</v>
      </c>
      <c r="Q182" s="44">
        <f>IF($C182="SM 30:1;O2",('Données brutes POS (Area)'!P123/('Données brutes POS (Area)'!P$91)*50),IF($C182="TG (17:0/17:1/17:0)D5",('Données brutes POS (Area)'!P182/('Données brutes POS (Area)'!P$171)*25)))</f>
        <v>1.9596036924071611</v>
      </c>
      <c r="R182" s="44">
        <f>IF($C182="SM 30:1;O2",('Données brutes POS (Area)'!Q123/('Données brutes POS (Area)'!Q$91)*50),IF($C182="TG (17:0/17:1/17:0)D5",('Données brutes POS (Area)'!Q182/('Données brutes POS (Area)'!Q$171)*25)))</f>
        <v>2.9819505018954797</v>
      </c>
      <c r="S182" s="44">
        <f>IF($C182="SM 30:1;O2",('Données brutes POS (Area)'!R123/('Données brutes POS (Area)'!R$91)*50),IF($C182="TG (17:0/17:1/17:0)D5",('Données brutes POS (Area)'!R182/('Données brutes POS (Area)'!R$171)*25)))</f>
        <v>1.6338736358013459</v>
      </c>
      <c r="T182" s="44">
        <f>IF($C182="SM 30:1;O2",('Données brutes POS (Area)'!S123/('Données brutes POS (Area)'!S$91)*50),IF($C182="TG (17:0/17:1/17:0)D5",('Données brutes POS (Area)'!S182/('Données brutes POS (Area)'!S$171)*25)))</f>
        <v>1.867839662024632</v>
      </c>
      <c r="U182" s="44">
        <f>IF($C182="SM 30:1;O2",('Données brutes POS (Area)'!T123/('Données brutes POS (Area)'!T$91)*50),IF($C182="TG (17:0/17:1/17:0)D5",('Données brutes POS (Area)'!T182/('Données brutes POS (Area)'!T$171)*25)))</f>
        <v>2.7930904050944489</v>
      </c>
      <c r="V182" s="44">
        <f>IF($C182="SM 30:1;O2",('Données brutes POS (Area)'!U123/('Données brutes POS (Area)'!U$91)*50),IF($C182="TG (17:0/17:1/17:0)D5",('Données brutes POS (Area)'!U182/('Données brutes POS (Area)'!U$171)*25)))</f>
        <v>2.6751161008130677</v>
      </c>
      <c r="W182" s="44">
        <f>IF($C182="SM 30:1;O2",('Données brutes POS (Area)'!V123/('Données brutes POS (Area)'!V$91)*50),IF($C182="TG (17:0/17:1/17:0)D5",('Données brutes POS (Area)'!V182/('Données brutes POS (Area)'!V$171)*25)))</f>
        <v>2.0781585852806796</v>
      </c>
      <c r="X182" s="44">
        <f>IF($C182="SM 30:1;O2",('Données brutes POS (Area)'!W123/('Données brutes POS (Area)'!W$91)*50),IF($C182="TG (17:0/17:1/17:0)D5",('Données brutes POS (Area)'!W182/('Données brutes POS (Area)'!W$171)*25)))</f>
        <v>6.6706682764055527</v>
      </c>
      <c r="Y182" s="44">
        <f>IF($C182="SM 30:1;O2",('Données brutes POS (Area)'!X123/('Données brutes POS (Area)'!X$91)*50),IF($C182="TG (17:0/17:1/17:0)D5",('Données brutes POS (Area)'!X182/('Données brutes POS (Area)'!X$171)*25)))</f>
        <v>0.52587868490346124</v>
      </c>
      <c r="Z182" s="44">
        <f>IF($C182="SM 30:1;O2",('Données brutes POS (Area)'!Y123/('Données brutes POS (Area)'!Y$91)*50),IF($C182="TG (17:0/17:1/17:0)D5",('Données brutes POS (Area)'!Y182/('Données brutes POS (Area)'!Y$171)*25)))</f>
        <v>1.6995519850463559</v>
      </c>
      <c r="AA182" s="44">
        <f>IF($C182="SM 30:1;O2",('Données brutes POS (Area)'!Z123/('Données brutes POS (Area)'!Z$91)*50),IF($C182="TG (17:0/17:1/17:0)D5",('Données brutes POS (Area)'!Z182/('Données brutes POS (Area)'!Z$171)*25)))</f>
        <v>7.227294389883947</v>
      </c>
      <c r="AB182" s="44">
        <f>IF($C182="SM 30:1;O2",('Données brutes POS (Area)'!AA123/('Données brutes POS (Area)'!AA$91)*50),IF($C182="TG (17:0/17:1/17:0)D5",('Données brutes POS (Area)'!AA182/('Données brutes POS (Area)'!AA$171)*25)))</f>
        <v>4.0135921506924719</v>
      </c>
      <c r="AC182" s="44">
        <f>IF($C182="SM 30:1;O2",('Données brutes POS (Area)'!AB123/('Données brutes POS (Area)'!AB$91)*50),IF($C182="TG (17:0/17:1/17:0)D5",('Données brutes POS (Area)'!AB182/('Données brutes POS (Area)'!AB$171)*25)))</f>
        <v>7.5132894654850038</v>
      </c>
      <c r="AD182" s="44">
        <f>IF($C182="SM 30:1;O2",('Données brutes POS (Area)'!AC123/('Données brutes POS (Area)'!AC$91)*50),IF($C182="TG (17:0/17:1/17:0)D5",('Données brutes POS (Area)'!AC182/('Données brutes POS (Area)'!AC$171)*25)))</f>
        <v>6.4683993399454698</v>
      </c>
      <c r="AE182" s="44">
        <f>IF($C182="SM 30:1;O2",('Données brutes POS (Area)'!AD123/('Données brutes POS (Area)'!AD$91)*50),IF($C182="TG (17:0/17:1/17:0)D5",('Données brutes POS (Area)'!AD182/('Données brutes POS (Area)'!AD$171)*25)))</f>
        <v>0.61050696440251784</v>
      </c>
      <c r="AF182" s="44">
        <f>IF($C182="SM 30:1;O2",('Données brutes POS (Area)'!AE123/('Données brutes POS (Area)'!AE$91)*50),IF($C182="TG (17:0/17:1/17:0)D5",('Données brutes POS (Area)'!AE182/('Données brutes POS (Area)'!AE$171)*25)))</f>
        <v>3.730481593589964</v>
      </c>
      <c r="AG182" s="44">
        <f>IF($C182="SM 30:1;O2",('Données brutes POS (Area)'!AF123/('Données brutes POS (Area)'!AF$91)*50),IF($C182="TG (17:0/17:1/17:0)D5",('Données brutes POS (Area)'!AF182/('Données brutes POS (Area)'!AF$171)*25)))</f>
        <v>3.0339172787780164</v>
      </c>
      <c r="AH182" s="44">
        <f>IF($C182="SM 30:1;O2",('Données brutes POS (Area)'!AG123/('Données brutes POS (Area)'!AG$91)*50),IF($C182="TG (17:0/17:1/17:0)D5",('Données brutes POS (Area)'!AG182/('Données brutes POS (Area)'!AG$171)*25)))</f>
        <v>2.0770996499934324</v>
      </c>
      <c r="AI182" s="44">
        <f>IF($C182="SM 30:1;O2",('Données brutes POS (Area)'!AH123/('Données brutes POS (Area)'!AH$91)*50),IF($C182="TG (17:0/17:1/17:0)D5",('Données brutes POS (Area)'!AH182/('Données brutes POS (Area)'!AH$171)*25)))</f>
        <v>4.0060773583444353</v>
      </c>
      <c r="AJ182" s="44">
        <f>IF($C182="SM 30:1;O2",('Données brutes POS (Area)'!AI123/('Données brutes POS (Area)'!AI$91)*50),IF($C182="TG (17:0/17:1/17:0)D5",('Données brutes POS (Area)'!AI182/('Données brutes POS (Area)'!AI$171)*25)))</f>
        <v>1.2989027770217521</v>
      </c>
      <c r="AK182" s="44">
        <f>IF($C182="SM 30:1;O2",('Données brutes POS (Area)'!AJ123/('Données brutes POS (Area)'!AJ$91)*50),IF($C182="TG (17:0/17:1/17:0)D5",('Données brutes POS (Area)'!AJ182/('Données brutes POS (Area)'!AJ$171)*25)))</f>
        <v>1.1464968291342035</v>
      </c>
      <c r="AL182" s="44">
        <f>IF($C182="SM 30:1;O2",('Données brutes POS (Area)'!AK123/('Données brutes POS (Area)'!AK$91)*50),IF($C182="TG (17:0/17:1/17:0)D5",('Données brutes POS (Area)'!AK182/('Données brutes POS (Area)'!AK$171)*25)))</f>
        <v>1.2865512059961479</v>
      </c>
      <c r="AM182" s="44">
        <f>IF($C182="SM 30:1;O2",('Données brutes POS (Area)'!AL123/('Données brutes POS (Area)'!AL$91)*50),IF($C182="TG (17:0/17:1/17:0)D5",('Données brutes POS (Area)'!AL182/('Données brutes POS (Area)'!AL$171)*25)))</f>
        <v>12.530667107375576</v>
      </c>
      <c r="AN182" s="44">
        <f>IF($C182="SM 30:1;O2",('Données brutes POS (Area)'!AM123/('Données brutes POS (Area)'!AM$91)*50),IF($C182="TG (17:0/17:1/17:0)D5",('Données brutes POS (Area)'!AM182/('Données brutes POS (Area)'!AM$171)*25)))</f>
        <v>2.7134088068008784</v>
      </c>
      <c r="AO182" s="44">
        <f>IF($C182="SM 30:1;O2",('Données brutes POS (Area)'!AN123/('Données brutes POS (Area)'!AN$91)*50),IF($C182="TG (17:0/17:1/17:0)D5",('Données brutes POS (Area)'!AN182/('Données brutes POS (Area)'!AN$171)*25)))</f>
        <v>3.0234823134018098</v>
      </c>
      <c r="AP182" s="44">
        <f>IF($C182="SM 30:1;O2",('Données brutes POS (Area)'!AO123/('Données brutes POS (Area)'!AO$91)*50),IF($C182="TG (17:0/17:1/17:0)D5",('Données brutes POS (Area)'!AO182/('Données brutes POS (Area)'!AO$171)*25)))</f>
        <v>3.8831339138924239</v>
      </c>
      <c r="AQ182" s="44">
        <f>IF($C182="SM 30:1;O2",('Données brutes POS (Area)'!AP123/('Données brutes POS (Area)'!AP$91)*50),IF($C182="TG (17:0/17:1/17:0)D5",('Données brutes POS (Area)'!AP182/('Données brutes POS (Area)'!AP$171)*25)))</f>
        <v>0.88775553060330226</v>
      </c>
      <c r="AR182" s="44">
        <f>IF($C182="SM 30:1;O2",('Données brutes POS (Area)'!AQ123/('Données brutes POS (Area)'!AQ$91)*50),IF($C182="TG (17:0/17:1/17:0)D5",('Données brutes POS (Area)'!AQ182/('Données brutes POS (Area)'!AQ$171)*25)))</f>
        <v>20.973048721043817</v>
      </c>
      <c r="AS182" s="44">
        <f>IF($C182="SM 30:1;O2",('Données brutes POS (Area)'!AR123/('Données brutes POS (Area)'!AR$91)*50),IF($C182="TG (17:0/17:1/17:0)D5",('Données brutes POS (Area)'!AR182/('Données brutes POS (Area)'!AR$171)*25)))</f>
        <v>3.0551689449451587</v>
      </c>
      <c r="AT182" s="44">
        <f>IF($C182="SM 30:1;O2",('Données brutes POS (Area)'!AS123/('Données brutes POS (Area)'!AS$91)*50),IF($C182="TG (17:0/17:1/17:0)D5",('Données brutes POS (Area)'!AS182/('Données brutes POS (Area)'!AS$171)*25)))</f>
        <v>1.4850698785678664</v>
      </c>
      <c r="AU182" s="44">
        <f>IF($C182="SM 30:1;O2",('Données brutes POS (Area)'!AT123/('Données brutes POS (Area)'!AT$91)*50),IF($C182="TG (17:0/17:1/17:0)D5",('Données brutes POS (Area)'!AT182/('Données brutes POS (Area)'!AT$171)*25)))</f>
        <v>4.5216020816851552</v>
      </c>
      <c r="AV182" s="44">
        <f>IF($C182="SM 30:1;O2",('Données brutes POS (Area)'!AU123/('Données brutes POS (Area)'!AU$91)*50),IF($C182="TG (17:0/17:1/17:0)D5",('Données brutes POS (Area)'!AU182/('Données brutes POS (Area)'!AU$171)*25)))</f>
        <v>2.0897522533216595</v>
      </c>
      <c r="AW182" s="44">
        <f>IF($C182="SM 30:1;O2",('Données brutes POS (Area)'!AV123/('Données brutes POS (Area)'!AV$91)*50),IF($C182="TG (17:0/17:1/17:0)D5",('Données brutes POS (Area)'!AV182/('Données brutes POS (Area)'!AV$171)*25)))</f>
        <v>9.6815785976078015</v>
      </c>
      <c r="AX182" s="44">
        <f>IF($C182="SM 30:1;O2",('Données brutes POS (Area)'!AW123/('Données brutes POS (Area)'!AW$91)*50),IF($C182="TG (17:0/17:1/17:0)D5",('Données brutes POS (Area)'!AW182/('Données brutes POS (Area)'!AW$171)*25)))</f>
        <v>9.5120709969382702</v>
      </c>
      <c r="AY182" s="44">
        <f>IF($C182="SM 30:1;O2",('Données brutes POS (Area)'!AX123/('Données brutes POS (Area)'!AX$91)*50),IF($C182="TG (17:0/17:1/17:0)D5",('Données brutes POS (Area)'!AX182/('Données brutes POS (Area)'!AX$171)*25)))</f>
        <v>2.1698318282535647</v>
      </c>
      <c r="AZ182" s="44">
        <f>IF($C182="SM 30:1;O2",('Données brutes POS (Area)'!AY123/('Données brutes POS (Area)'!AY$91)*50),IF($C182="TG (17:0/17:1/17:0)D5",('Données brutes POS (Area)'!AY182/('Données brutes POS (Area)'!AY$171)*25)))</f>
        <v>5.8032763137539973</v>
      </c>
      <c r="BA182" s="44">
        <f>IF($C182="SM 30:1;O2",('Données brutes POS (Area)'!AZ123/('Données brutes POS (Area)'!AZ$91)*50),IF($C182="TG (17:0/17:1/17:0)D5",('Données brutes POS (Area)'!AZ182/('Données brutes POS (Area)'!AZ$171)*25)))</f>
        <v>4.4737997960631386</v>
      </c>
      <c r="BB182" s="44">
        <f>IF($C182="SM 30:1;O2",('Données brutes POS (Area)'!BA123/('Données brutes POS (Area)'!BA$91)*50),IF($C182="TG (17:0/17:1/17:0)D5",('Données brutes POS (Area)'!BA182/('Données brutes POS (Area)'!BA$171)*25)))</f>
        <v>2.6412585274726377</v>
      </c>
      <c r="BC182" s="44">
        <f>IF($C182="SM 30:1;O2",('Données brutes POS (Area)'!BB123/('Données brutes POS (Area)'!BB$91)*50),IF($C182="TG (17:0/17:1/17:0)D5",('Données brutes POS (Area)'!BB182/('Données brutes POS (Area)'!BB$171)*25)))</f>
        <v>1.8461918220113587</v>
      </c>
      <c r="BD182" s="44">
        <f>IF($C182="SM 30:1;O2",('Données brutes POS (Area)'!BC123/('Données brutes POS (Area)'!BC$91)*50),IF($C182="TG (17:0/17:1/17:0)D5",('Données brutes POS (Area)'!BC182/('Données brutes POS (Area)'!BC$171)*25)))</f>
        <v>10.098567327114603</v>
      </c>
      <c r="BE182" s="44">
        <f>IF($C182="SM 30:1;O2",('Données brutes POS (Area)'!BD123/('Données brutes POS (Area)'!BD$91)*50),IF($C182="TG (17:0/17:1/17:0)D5",('Données brutes POS (Area)'!BD182/('Données brutes POS (Area)'!BD$171)*25)))</f>
        <v>1.720597602898855</v>
      </c>
      <c r="BF182" s="44">
        <f>IF($C182="SM 30:1;O2",('Données brutes POS (Area)'!BE123/('Données brutes POS (Area)'!BE$91)*50),IF($C182="TG (17:0/17:1/17:0)D5",('Données brutes POS (Area)'!BE182/('Données brutes POS (Area)'!BE$171)*25)))</f>
        <v>0.66246884818976859</v>
      </c>
      <c r="BG182" s="44">
        <f>IF($C182="SM 30:1;O2",('Données brutes POS (Area)'!BF123/('Données brutes POS (Area)'!BF$91)*50),IF($C182="TG (17:0/17:1/17:0)D5",('Données brutes POS (Area)'!BF182/('Données brutes POS (Area)'!BF$171)*25)))</f>
        <v>6.0466448118215652</v>
      </c>
      <c r="BH182" s="44">
        <f>IF($C182="SM 30:1;O2",('Données brutes POS (Area)'!BG123/('Données brutes POS (Area)'!BG$91)*50),IF($C182="TG (17:0/17:1/17:0)D5",('Données brutes POS (Area)'!BG182/('Données brutes POS (Area)'!BG$171)*25)))</f>
        <v>0.51006320700563235</v>
      </c>
      <c r="BI182" s="44">
        <f>IF($C182="SM 30:1;O2",('Données brutes POS (Area)'!BH123/('Données brutes POS (Area)'!BH$91)*50),IF($C182="TG (17:0/17:1/17:0)D5",('Données brutes POS (Area)'!BH182/('Données brutes POS (Area)'!BH$171)*25)))</f>
        <v>1.4372007575147274</v>
      </c>
      <c r="BJ182" s="44">
        <f>IF($C182="SM 30:1;O2",('Données brutes POS (Area)'!BI123/('Données brutes POS (Area)'!BI$91)*50),IF($C182="TG (17:0/17:1/17:0)D5",('Données brutes POS (Area)'!BI182/('Données brutes POS (Area)'!BI$171)*25)))</f>
        <v>2.0767667737593869</v>
      </c>
      <c r="BK182" s="44">
        <f>IF($C182="SM 30:1;O2",('Données brutes POS (Area)'!BJ123/('Données brutes POS (Area)'!BJ$91)*50),IF($C182="TG (17:0/17:1/17:0)D5",('Données brutes POS (Area)'!BJ182/('Données brutes POS (Area)'!BJ$171)*25)))</f>
        <v>1.3627642723287539</v>
      </c>
      <c r="BL182" s="44">
        <f>IF($C182="SM 30:1;O2",('Données brutes POS (Area)'!BK123/('Données brutes POS (Area)'!BK$91)*50),IF($C182="TG (17:0/17:1/17:0)D5",('Données brutes POS (Area)'!BK182/('Données brutes POS (Area)'!BK$171)*25)))</f>
        <v>4.3315029290650333</v>
      </c>
      <c r="BM182" s="44">
        <f>IF($C182="SM 30:1;O2",('Données brutes POS (Area)'!BL123/('Données brutes POS (Area)'!BL$91)*50),IF($C182="TG (17:0/17:1/17:0)D5",('Données brutes POS (Area)'!BL182/('Données brutes POS (Area)'!BL$171)*25)))</f>
        <v>1.5223471816965872</v>
      </c>
      <c r="BN182" s="44">
        <f>IF($C182="SM 30:1;O2",('Données brutes POS (Area)'!BM123/('Données brutes POS (Area)'!BM$91)*50),IF($C182="TG (17:0/17:1/17:0)D5",('Données brutes POS (Area)'!BM182/('Données brutes POS (Area)'!BM$171)*25)))</f>
        <v>3.6462074831692624</v>
      </c>
      <c r="BO182" s="44">
        <f>IF($C182="SM 30:1;O2",('Données brutes POS (Area)'!BN123/('Données brutes POS (Area)'!BN$91)*50),IF($C182="TG (17:0/17:1/17:0)D5",('Données brutes POS (Area)'!BN182/('Données brutes POS (Area)'!BN$171)*25)))</f>
        <v>4.7831959860325099</v>
      </c>
      <c r="BP182" s="44">
        <f>IF($C182="SM 30:1;O2",('Données brutes POS (Area)'!BO123/('Données brutes POS (Area)'!BO$91)*50),IF($C182="TG (17:0/17:1/17:0)D5",('Données brutes POS (Area)'!BO182/('Données brutes POS (Area)'!BO$171)*25)))</f>
        <v>2.6137900809075103</v>
      </c>
      <c r="BQ182" s="44">
        <f>IF($C182="SM 30:1;O2",('Données brutes POS (Area)'!BP123/('Données brutes POS (Area)'!BP$91)*50),IF($C182="TG (17:0/17:1/17:0)D5",('Données brutes POS (Area)'!BP182/('Données brutes POS (Area)'!BP$171)*25)))</f>
        <v>2.6507671922605085</v>
      </c>
    </row>
    <row r="183" spans="1:69" x14ac:dyDescent="0.25">
      <c r="A183" s="9" t="s">
        <v>79</v>
      </c>
      <c r="B183" s="9" t="s">
        <v>89</v>
      </c>
      <c r="C183" s="10" t="s">
        <v>117</v>
      </c>
      <c r="D183" s="43">
        <f>IF($C183="SM 30:1;O2",('Données brutes POS (Area)'!C124/('Données brutes POS (Area)'!C$91)*50),IF($C183="TG (17:0/17:1/17:0)D5",('Données brutes POS (Area)'!C183/('Données brutes POS (Area)'!C$171)*25)))</f>
        <v>15.370588944518751</v>
      </c>
      <c r="E183" s="43">
        <f>IF($C183="SM 30:1;O2",('Données brutes POS (Area)'!D124/('Données brutes POS (Area)'!D$91)*50),IF($C183="TG (17:0/17:1/17:0)D5",('Données brutes POS (Area)'!D183/('Données brutes POS (Area)'!D$171)*25)))</f>
        <v>6.503987596456537</v>
      </c>
      <c r="F183" s="43">
        <f>IF($C183="SM 30:1;O2",('Données brutes POS (Area)'!E124/('Données brutes POS (Area)'!E$91)*50),IF($C183="TG (17:0/17:1/17:0)D5",('Données brutes POS (Area)'!E183/('Données brutes POS (Area)'!E$171)*25)))</f>
        <v>16.808703331897529</v>
      </c>
      <c r="G183" s="43">
        <f>IF($C183="SM 30:1;O2",('Données brutes POS (Area)'!F124/('Données brutes POS (Area)'!F$91)*50),IF($C183="TG (17:0/17:1/17:0)D5",('Données brutes POS (Area)'!F183/('Données brutes POS (Area)'!F$171)*25)))</f>
        <v>17.283867112912887</v>
      </c>
      <c r="H183" s="43">
        <f>IF($C183="SM 30:1;O2",('Données brutes POS (Area)'!G124/('Données brutes POS (Area)'!G$91)*50),IF($C183="TG (17:0/17:1/17:0)D5",('Données brutes POS (Area)'!G183/('Données brutes POS (Area)'!G$171)*25)))</f>
        <v>9.6574767935212336</v>
      </c>
      <c r="I183" s="43">
        <f>IF($C183="SM 30:1;O2",('Données brutes POS (Area)'!H124/('Données brutes POS (Area)'!H$91)*50),IF($C183="TG (17:0/17:1/17:0)D5",('Données brutes POS (Area)'!H183/('Données brutes POS (Area)'!H$171)*25)))</f>
        <v>21.224937034575973</v>
      </c>
      <c r="J183" s="43">
        <f>IF($C183="SM 30:1;O2",('Données brutes POS (Area)'!I124/('Données brutes POS (Area)'!I$91)*50),IF($C183="TG (17:0/17:1/17:0)D5",('Données brutes POS (Area)'!I183/('Données brutes POS (Area)'!I$171)*25)))</f>
        <v>30.487085421296051</v>
      </c>
      <c r="K183" s="43">
        <f>IF($C183="SM 30:1;O2",('Données brutes POS (Area)'!J124/('Données brutes POS (Area)'!J$91)*50),IF($C183="TG (17:0/17:1/17:0)D5",('Données brutes POS (Area)'!J183/('Données brutes POS (Area)'!J$171)*25)))</f>
        <v>9.9186581357813193</v>
      </c>
      <c r="L183" s="43">
        <f>IF($C183="SM 30:1;O2",('Données brutes POS (Area)'!K124/('Données brutes POS (Area)'!K$91)*50),IF($C183="TG (17:0/17:1/17:0)D5",('Données brutes POS (Area)'!K183/('Données brutes POS (Area)'!K$171)*25)))</f>
        <v>6.0454811453526336</v>
      </c>
      <c r="M183" s="43">
        <f>IF($C183="SM 30:1;O2",('Données brutes POS (Area)'!L124/('Données brutes POS (Area)'!L$91)*50),IF($C183="TG (17:0/17:1/17:0)D5",('Données brutes POS (Area)'!L183/('Données brutes POS (Area)'!L$171)*25)))</f>
        <v>6.7779369696885832</v>
      </c>
      <c r="N183" s="43">
        <f>IF($C183="SM 30:1;O2",('Données brutes POS (Area)'!M124/('Données brutes POS (Area)'!M$91)*50),IF($C183="TG (17:0/17:1/17:0)D5",('Données brutes POS (Area)'!M183/('Données brutes POS (Area)'!M$171)*25)))</f>
        <v>8.6360825291463303</v>
      </c>
      <c r="O183" s="43">
        <f>IF($C183="SM 30:1;O2",('Données brutes POS (Area)'!N124/('Données brutes POS (Area)'!N$91)*50),IF($C183="TG (17:0/17:1/17:0)D5",('Données brutes POS (Area)'!N183/('Données brutes POS (Area)'!N$171)*25)))</f>
        <v>15.063574905797642</v>
      </c>
      <c r="P183" s="43">
        <f>IF($C183="SM 30:1;O2",('Données brutes POS (Area)'!O124/('Données brutes POS (Area)'!O$91)*50),IF($C183="TG (17:0/17:1/17:0)D5",('Données brutes POS (Area)'!O183/('Données brutes POS (Area)'!O$171)*25)))</f>
        <v>11.147263966543598</v>
      </c>
      <c r="Q183" s="43">
        <f>IF($C183="SM 30:1;O2",('Données brutes POS (Area)'!P124/('Données brutes POS (Area)'!P$91)*50),IF($C183="TG (17:0/17:1/17:0)D5",('Données brutes POS (Area)'!P183/('Données brutes POS (Area)'!P$171)*25)))</f>
        <v>5.1485410057218806</v>
      </c>
      <c r="R183" s="43">
        <f>IF($C183="SM 30:1;O2",('Données brutes POS (Area)'!Q124/('Données brutes POS (Area)'!Q$91)*50),IF($C183="TG (17:0/17:1/17:0)D5",('Données brutes POS (Area)'!Q183/('Données brutes POS (Area)'!Q$171)*25)))</f>
        <v>12.001052519013415</v>
      </c>
      <c r="S183" s="43">
        <f>IF($C183="SM 30:1;O2",('Données brutes POS (Area)'!R124/('Données brutes POS (Area)'!R$91)*50),IF($C183="TG (17:0/17:1/17:0)D5",('Données brutes POS (Area)'!R183/('Données brutes POS (Area)'!R$171)*25)))</f>
        <v>3.8956566867522047</v>
      </c>
      <c r="T183" s="43">
        <f>IF($C183="SM 30:1;O2",('Données brutes POS (Area)'!S124/('Données brutes POS (Area)'!S$91)*50),IF($C183="TG (17:0/17:1/17:0)D5",('Données brutes POS (Area)'!S183/('Données brutes POS (Area)'!S$171)*25)))</f>
        <v>8.0098112251331379</v>
      </c>
      <c r="U183" s="43">
        <f>IF($C183="SM 30:1;O2",('Données brutes POS (Area)'!T124/('Données brutes POS (Area)'!T$91)*50),IF($C183="TG (17:0/17:1/17:0)D5",('Données brutes POS (Area)'!T183/('Données brutes POS (Area)'!T$171)*25)))</f>
        <v>8.5478961240078046</v>
      </c>
      <c r="V183" s="43">
        <f>IF($C183="SM 30:1;O2",('Données brutes POS (Area)'!U124/('Données brutes POS (Area)'!U$91)*50),IF($C183="TG (17:0/17:1/17:0)D5",('Données brutes POS (Area)'!U183/('Données brutes POS (Area)'!U$171)*25)))</f>
        <v>15.135953950940287</v>
      </c>
      <c r="W183" s="43">
        <f>IF($C183="SM 30:1;O2",('Données brutes POS (Area)'!V124/('Données brutes POS (Area)'!V$91)*50),IF($C183="TG (17:0/17:1/17:0)D5",('Données brutes POS (Area)'!V183/('Données brutes POS (Area)'!V$171)*25)))</f>
        <v>9.6541471814925135</v>
      </c>
      <c r="X183" s="43">
        <f>IF($C183="SM 30:1;O2",('Données brutes POS (Area)'!W124/('Données brutes POS (Area)'!W$91)*50),IF($C183="TG (17:0/17:1/17:0)D5",('Données brutes POS (Area)'!W183/('Données brutes POS (Area)'!W$171)*25)))</f>
        <v>34.7034132199556</v>
      </c>
      <c r="Y183" s="43">
        <f>IF($C183="SM 30:1;O2",('Données brutes POS (Area)'!X124/('Données brutes POS (Area)'!X$91)*50),IF($C183="TG (17:0/17:1/17:0)D5",('Données brutes POS (Area)'!X183/('Données brutes POS (Area)'!X$171)*25)))</f>
        <v>2.3904506861425383</v>
      </c>
      <c r="Z183" s="43">
        <f>IF($C183="SM 30:1;O2",('Données brutes POS (Area)'!Y124/('Données brutes POS (Area)'!Y$91)*50),IF($C183="TG (17:0/17:1/17:0)D5",('Données brutes POS (Area)'!Y183/('Données brutes POS (Area)'!Y$171)*25)))</f>
        <v>9.7276761897772275</v>
      </c>
      <c r="AA183" s="43">
        <f>IF($C183="SM 30:1;O2",('Données brutes POS (Area)'!Z124/('Données brutes POS (Area)'!Z$91)*50),IF($C183="TG (17:0/17:1/17:0)D5",('Données brutes POS (Area)'!Z183/('Données brutes POS (Area)'!Z$171)*25)))</f>
        <v>27.583348462711832</v>
      </c>
      <c r="AB183" s="43">
        <f>IF($C183="SM 30:1;O2",('Données brutes POS (Area)'!AA124/('Données brutes POS (Area)'!AA$91)*50),IF($C183="TG (17:0/17:1/17:0)D5",('Données brutes POS (Area)'!AA183/('Données brutes POS (Area)'!AA$171)*25)))</f>
        <v>15.552788997737165</v>
      </c>
      <c r="AC183" s="43">
        <f>IF($C183="SM 30:1;O2",('Données brutes POS (Area)'!AB124/('Données brutes POS (Area)'!AB$91)*50),IF($C183="TG (17:0/17:1/17:0)D5",('Données brutes POS (Area)'!AB183/('Données brutes POS (Area)'!AB$171)*25)))</f>
        <v>41.781895228830528</v>
      </c>
      <c r="AD183" s="43">
        <f>IF($C183="SM 30:1;O2",('Données brutes POS (Area)'!AC124/('Données brutes POS (Area)'!AC$91)*50),IF($C183="TG (17:0/17:1/17:0)D5",('Données brutes POS (Area)'!AC183/('Données brutes POS (Area)'!AC$171)*25)))</f>
        <v>27.246425107614307</v>
      </c>
      <c r="AE183" s="43">
        <f>IF($C183="SM 30:1;O2",('Données brutes POS (Area)'!AD124/('Données brutes POS (Area)'!AD$91)*50),IF($C183="TG (17:0/17:1/17:0)D5",('Données brutes POS (Area)'!AD183/('Données brutes POS (Area)'!AD$171)*25)))</f>
        <v>2.8080817457979186</v>
      </c>
      <c r="AF183" s="43">
        <f>IF($C183="SM 30:1;O2",('Données brutes POS (Area)'!AE124/('Données brutes POS (Area)'!AE$91)*50),IF($C183="TG (17:0/17:1/17:0)D5",('Données brutes POS (Area)'!AE183/('Données brutes POS (Area)'!AE$171)*25)))</f>
        <v>12.424487378353909</v>
      </c>
      <c r="AG183" s="43">
        <f>IF($C183="SM 30:1;O2",('Données brutes POS (Area)'!AF124/('Données brutes POS (Area)'!AF$91)*50),IF($C183="TG (17:0/17:1/17:0)D5",('Données brutes POS (Area)'!AF183/('Données brutes POS (Area)'!AF$171)*25)))</f>
        <v>11.083571851094346</v>
      </c>
      <c r="AH183" s="43">
        <f>IF($C183="SM 30:1;O2",('Données brutes POS (Area)'!AG124/('Données brutes POS (Area)'!AG$91)*50),IF($C183="TG (17:0/17:1/17:0)D5",('Données brutes POS (Area)'!AG183/('Données brutes POS (Area)'!AG$171)*25)))</f>
        <v>8.4500699424796508</v>
      </c>
      <c r="AI183" s="43">
        <f>IF($C183="SM 30:1;O2",('Données brutes POS (Area)'!AH124/('Données brutes POS (Area)'!AH$91)*50),IF($C183="TG (17:0/17:1/17:0)D5",('Données brutes POS (Area)'!AH183/('Données brutes POS (Area)'!AH$171)*25)))</f>
        <v>17.925164918223459</v>
      </c>
      <c r="AJ183" s="43">
        <f>IF($C183="SM 30:1;O2",('Données brutes POS (Area)'!AI124/('Données brutes POS (Area)'!AI$91)*50),IF($C183="TG (17:0/17:1/17:0)D5",('Données brutes POS (Area)'!AI183/('Données brutes POS (Area)'!AI$171)*25)))</f>
        <v>3.7256810469236417</v>
      </c>
      <c r="AK183" s="43">
        <f>IF($C183="SM 30:1;O2",('Données brutes POS (Area)'!AJ124/('Données brutes POS (Area)'!AJ$91)*50),IF($C183="TG (17:0/17:1/17:0)D5",('Données brutes POS (Area)'!AJ183/('Données brutes POS (Area)'!AJ$171)*25)))</f>
        <v>4.4626861853430144</v>
      </c>
      <c r="AL183" s="43">
        <f>IF($C183="SM 30:1;O2",('Données brutes POS (Area)'!AK124/('Données brutes POS (Area)'!AK$91)*50),IF($C183="TG (17:0/17:1/17:0)D5",('Données brutes POS (Area)'!AK183/('Données brutes POS (Area)'!AK$171)*25)))</f>
        <v>2.1676368026760864</v>
      </c>
      <c r="AM183" s="43">
        <f>IF($C183="SM 30:1;O2",('Données brutes POS (Area)'!AL124/('Données brutes POS (Area)'!AL$91)*50),IF($C183="TG (17:0/17:1/17:0)D5",('Données brutes POS (Area)'!AL183/('Données brutes POS (Area)'!AL$171)*25)))</f>
        <v>68.921599822970208</v>
      </c>
      <c r="AN183" s="43">
        <f>IF($C183="SM 30:1;O2",('Données brutes POS (Area)'!AM124/('Données brutes POS (Area)'!AM$91)*50),IF($C183="TG (17:0/17:1/17:0)D5",('Données brutes POS (Area)'!AM183/('Données brutes POS (Area)'!AM$171)*25)))</f>
        <v>10.336393675368859</v>
      </c>
      <c r="AO183" s="43">
        <f>IF($C183="SM 30:1;O2",('Données brutes POS (Area)'!AN124/('Données brutes POS (Area)'!AN$91)*50),IF($C183="TG (17:0/17:1/17:0)D5",('Données brutes POS (Area)'!AN183/('Données brutes POS (Area)'!AN$171)*25)))</f>
        <v>11.458953544151807</v>
      </c>
      <c r="AP183" s="43">
        <f>IF($C183="SM 30:1;O2",('Données brutes POS (Area)'!AO124/('Données brutes POS (Area)'!AO$91)*50),IF($C183="TG (17:0/17:1/17:0)D5",('Données brutes POS (Area)'!AO183/('Données brutes POS (Area)'!AO$171)*25)))</f>
        <v>17.253268174152002</v>
      </c>
      <c r="AQ183" s="43">
        <f>IF($C183="SM 30:1;O2",('Données brutes POS (Area)'!AP124/('Données brutes POS (Area)'!AP$91)*50),IF($C183="TG (17:0/17:1/17:0)D5",('Données brutes POS (Area)'!AP183/('Données brutes POS (Area)'!AP$171)*25)))</f>
        <v>3.6093766683958495</v>
      </c>
      <c r="AR183" s="43">
        <f>IF($C183="SM 30:1;O2",('Données brutes POS (Area)'!AQ124/('Données brutes POS (Area)'!AQ$91)*50),IF($C183="TG (17:0/17:1/17:0)D5",('Données brutes POS (Area)'!AQ183/('Données brutes POS (Area)'!AQ$171)*25)))</f>
        <v>131.56040064385596</v>
      </c>
      <c r="AS183" s="43">
        <f>IF($C183="SM 30:1;O2",('Données brutes POS (Area)'!AR124/('Données brutes POS (Area)'!AR$91)*50),IF($C183="TG (17:0/17:1/17:0)D5",('Données brutes POS (Area)'!AR183/('Données brutes POS (Area)'!AR$171)*25)))</f>
        <v>15.574934879217341</v>
      </c>
      <c r="AT183" s="43">
        <f>IF($C183="SM 30:1;O2",('Données brutes POS (Area)'!AS124/('Données brutes POS (Area)'!AS$91)*50),IF($C183="TG (17:0/17:1/17:0)D5",('Données brutes POS (Area)'!AS183/('Données brutes POS (Area)'!AS$171)*25)))</f>
        <v>4.3464066178773155</v>
      </c>
      <c r="AU183" s="43">
        <f>IF($C183="SM 30:1;O2",('Données brutes POS (Area)'!AT124/('Données brutes POS (Area)'!AT$91)*50),IF($C183="TG (17:0/17:1/17:0)D5",('Données brutes POS (Area)'!AT183/('Données brutes POS (Area)'!AT$171)*25)))</f>
        <v>22.800231914063286</v>
      </c>
      <c r="AV183" s="43">
        <f>IF($C183="SM 30:1;O2",('Données brutes POS (Area)'!AU124/('Données brutes POS (Area)'!AU$91)*50),IF($C183="TG (17:0/17:1/17:0)D5",('Données brutes POS (Area)'!AU183/('Données brutes POS (Area)'!AU$171)*25)))</f>
        <v>12.012066547772571</v>
      </c>
      <c r="AW183" s="43">
        <f>IF($C183="SM 30:1;O2",('Données brutes POS (Area)'!AV124/('Données brutes POS (Area)'!AV$91)*50),IF($C183="TG (17:0/17:1/17:0)D5",('Données brutes POS (Area)'!AV183/('Données brutes POS (Area)'!AV$171)*25)))</f>
        <v>52.006844616762749</v>
      </c>
      <c r="AX183" s="43">
        <f>IF($C183="SM 30:1;O2",('Données brutes POS (Area)'!AW124/('Données brutes POS (Area)'!AW$91)*50),IF($C183="TG (17:0/17:1/17:0)D5",('Données brutes POS (Area)'!AW183/('Données brutes POS (Area)'!AW$171)*25)))</f>
        <v>55.039950048691288</v>
      </c>
      <c r="AY183" s="43">
        <f>IF($C183="SM 30:1;O2",('Données brutes POS (Area)'!AX124/('Données brutes POS (Area)'!AX$91)*50),IF($C183="TG (17:0/17:1/17:0)D5",('Données brutes POS (Area)'!AX183/('Données brutes POS (Area)'!AX$171)*25)))</f>
        <v>8.9025147607705879</v>
      </c>
      <c r="AZ183" s="43">
        <f>IF($C183="SM 30:1;O2",('Données brutes POS (Area)'!AY124/('Données brutes POS (Area)'!AY$91)*50),IF($C183="TG (17:0/17:1/17:0)D5",('Données brutes POS (Area)'!AY183/('Données brutes POS (Area)'!AY$171)*25)))</f>
        <v>25.250822533994814</v>
      </c>
      <c r="BA183" s="43">
        <f>IF($C183="SM 30:1;O2",('Données brutes POS (Area)'!AZ124/('Données brutes POS (Area)'!AZ$91)*50),IF($C183="TG (17:0/17:1/17:0)D5",('Données brutes POS (Area)'!AZ183/('Données brutes POS (Area)'!AZ$171)*25)))</f>
        <v>18.466270930341132</v>
      </c>
      <c r="BB183" s="43">
        <f>IF($C183="SM 30:1;O2",('Données brutes POS (Area)'!BA124/('Données brutes POS (Area)'!BA$91)*50),IF($C183="TG (17:0/17:1/17:0)D5",('Données brutes POS (Area)'!BA183/('Données brutes POS (Area)'!BA$171)*25)))</f>
        <v>10.662481649518316</v>
      </c>
      <c r="BC183" s="43">
        <f>IF($C183="SM 30:1;O2",('Données brutes POS (Area)'!BB124/('Données brutes POS (Area)'!BB$91)*50),IF($C183="TG (17:0/17:1/17:0)D5",('Données brutes POS (Area)'!BB183/('Données brutes POS (Area)'!BB$171)*25)))</f>
        <v>10.192048479923031</v>
      </c>
      <c r="BD183" s="43">
        <f>IF($C183="SM 30:1;O2",('Données brutes POS (Area)'!BC124/('Données brutes POS (Area)'!BC$91)*50),IF($C183="TG (17:0/17:1/17:0)D5",('Données brutes POS (Area)'!BC183/('Données brutes POS (Area)'!BC$171)*25)))</f>
        <v>53.231298333124386</v>
      </c>
      <c r="BE183" s="43">
        <f>IF($C183="SM 30:1;O2",('Données brutes POS (Area)'!BD124/('Données brutes POS (Area)'!BD$91)*50),IF($C183="TG (17:0/17:1/17:0)D5",('Données brutes POS (Area)'!BD183/('Données brutes POS (Area)'!BD$171)*25)))</f>
        <v>8.1530883251272961</v>
      </c>
      <c r="BF183" s="43">
        <f>IF($C183="SM 30:1;O2",('Données brutes POS (Area)'!BE124/('Données brutes POS (Area)'!BE$91)*50),IF($C183="TG (17:0/17:1/17:0)D5",('Données brutes POS (Area)'!BE183/('Données brutes POS (Area)'!BE$171)*25)))</f>
        <v>3.3320508441986418</v>
      </c>
      <c r="BG183" s="43">
        <f>IF($C183="SM 30:1;O2",('Données brutes POS (Area)'!BF124/('Données brutes POS (Area)'!BF$91)*50),IF($C183="TG (17:0/17:1/17:0)D5",('Données brutes POS (Area)'!BF183/('Données brutes POS (Area)'!BF$171)*25)))</f>
        <v>24.40002089625407</v>
      </c>
      <c r="BH183" s="43">
        <f>IF($C183="SM 30:1;O2",('Données brutes POS (Area)'!BG124/('Données brutes POS (Area)'!BG$91)*50),IF($C183="TG (17:0/17:1/17:0)D5",('Données brutes POS (Area)'!BG183/('Données brutes POS (Area)'!BG$171)*25)))</f>
        <v>2.0130844516821145</v>
      </c>
      <c r="BI183" s="43">
        <f>IF($C183="SM 30:1;O2",('Données brutes POS (Area)'!BH124/('Données brutes POS (Area)'!BH$91)*50),IF($C183="TG (17:0/17:1/17:0)D5",('Données brutes POS (Area)'!BH183/('Données brutes POS (Area)'!BH$171)*25)))</f>
        <v>2.6280236602044758</v>
      </c>
      <c r="BJ183" s="43">
        <f>IF($C183="SM 30:1;O2",('Données brutes POS (Area)'!BI124/('Données brutes POS (Area)'!BI$91)*50),IF($C183="TG (17:0/17:1/17:0)D5",('Données brutes POS (Area)'!BI183/('Données brutes POS (Area)'!BI$171)*25)))</f>
        <v>7.8287723622615228</v>
      </c>
      <c r="BK183" s="43">
        <f>IF($C183="SM 30:1;O2",('Données brutes POS (Area)'!BJ124/('Données brutes POS (Area)'!BJ$91)*50),IF($C183="TG (17:0/17:1/17:0)D5",('Données brutes POS (Area)'!BJ183/('Données brutes POS (Area)'!BJ$171)*25)))</f>
        <v>8.4081841976779668</v>
      </c>
      <c r="BL183" s="43">
        <f>IF($C183="SM 30:1;O2",('Données brutes POS (Area)'!BK124/('Données brutes POS (Area)'!BK$91)*50),IF($C183="TG (17:0/17:1/17:0)D5",('Données brutes POS (Area)'!BK183/('Données brutes POS (Area)'!BK$171)*25)))</f>
        <v>19.836742106447989</v>
      </c>
      <c r="BM183" s="43">
        <f>IF($C183="SM 30:1;O2",('Données brutes POS (Area)'!BL124/('Données brutes POS (Area)'!BL$91)*50),IF($C183="TG (17:0/17:1/17:0)D5",('Données brutes POS (Area)'!BL183/('Données brutes POS (Area)'!BL$171)*25)))</f>
        <v>5.9111880283300851</v>
      </c>
      <c r="BN183" s="43">
        <f>IF($C183="SM 30:1;O2",('Données brutes POS (Area)'!BM124/('Données brutes POS (Area)'!BM$91)*50),IF($C183="TG (17:0/17:1/17:0)D5",('Données brutes POS (Area)'!BM183/('Données brutes POS (Area)'!BM$171)*25)))</f>
        <v>17.574666177381648</v>
      </c>
      <c r="BO183" s="43">
        <f>IF($C183="SM 30:1;O2",('Données brutes POS (Area)'!BN124/('Données brutes POS (Area)'!BN$91)*50),IF($C183="TG (17:0/17:1/17:0)D5",('Données brutes POS (Area)'!BN183/('Données brutes POS (Area)'!BN$171)*25)))</f>
        <v>14.80842487130804</v>
      </c>
      <c r="BP183" s="43">
        <f>IF($C183="SM 30:1;O2",('Données brutes POS (Area)'!BO124/('Données brutes POS (Area)'!BO$91)*50),IF($C183="TG (17:0/17:1/17:0)D5",('Données brutes POS (Area)'!BO183/('Données brutes POS (Area)'!BO$171)*25)))</f>
        <v>7.6794738041659194</v>
      </c>
      <c r="BQ183" s="43">
        <f>IF($C183="SM 30:1;O2",('Données brutes POS (Area)'!BP124/('Données brutes POS (Area)'!BP$91)*50),IF($C183="TG (17:0/17:1/17:0)D5",('Données brutes POS (Area)'!BP183/('Données brutes POS (Area)'!BP$171)*25)))</f>
        <v>10.601731602524172</v>
      </c>
    </row>
    <row r="184" spans="1:69" x14ac:dyDescent="0.25">
      <c r="A184" s="11" t="s">
        <v>79</v>
      </c>
      <c r="B184" s="11" t="s">
        <v>90</v>
      </c>
      <c r="C184" s="12" t="s">
        <v>117</v>
      </c>
      <c r="D184" s="44">
        <f>IF($C184="SM 30:1;O2",('Données brutes POS (Area)'!C125/('Données brutes POS (Area)'!C$91)*50),IF($C184="TG (17:0/17:1/17:0)D5",('Données brutes POS (Area)'!C184/('Données brutes POS (Area)'!C$171)*25)))</f>
        <v>7.7793826470245211</v>
      </c>
      <c r="E184" s="44">
        <f>IF($C184="SM 30:1;O2",('Données brutes POS (Area)'!D125/('Données brutes POS (Area)'!D$91)*50),IF($C184="TG (17:0/17:1/17:0)D5",('Données brutes POS (Area)'!D184/('Données brutes POS (Area)'!D$171)*25)))</f>
        <v>4.3835757369298598</v>
      </c>
      <c r="F184" s="44">
        <f>IF($C184="SM 30:1;O2",('Données brutes POS (Area)'!E125/('Données brutes POS (Area)'!E$91)*50),IF($C184="TG (17:0/17:1/17:0)D5",('Données brutes POS (Area)'!E184/('Données brutes POS (Area)'!E$171)*25)))</f>
        <v>11.043492890229334</v>
      </c>
      <c r="G184" s="44">
        <f>IF($C184="SM 30:1;O2",('Données brutes POS (Area)'!F125/('Données brutes POS (Area)'!F$91)*50),IF($C184="TG (17:0/17:1/17:0)D5",('Données brutes POS (Area)'!F184/('Données brutes POS (Area)'!F$171)*25)))</f>
        <v>11.139344171571244</v>
      </c>
      <c r="H184" s="44">
        <f>IF($C184="SM 30:1;O2",('Données brutes POS (Area)'!G125/('Données brutes POS (Area)'!G$91)*50),IF($C184="TG (17:0/17:1/17:0)D5",('Données brutes POS (Area)'!G184/('Données brutes POS (Area)'!G$171)*25)))</f>
        <v>5.7786139026319416</v>
      </c>
      <c r="I184" s="44">
        <f>IF($C184="SM 30:1;O2",('Données brutes POS (Area)'!H125/('Données brutes POS (Area)'!H$91)*50),IF($C184="TG (17:0/17:1/17:0)D5",('Données brutes POS (Area)'!H184/('Données brutes POS (Area)'!H$171)*25)))</f>
        <v>21.16556833594138</v>
      </c>
      <c r="J184" s="44">
        <f>IF($C184="SM 30:1;O2",('Données brutes POS (Area)'!I125/('Données brutes POS (Area)'!I$91)*50),IF($C184="TG (17:0/17:1/17:0)D5",('Données brutes POS (Area)'!I184/('Données brutes POS (Area)'!I$171)*25)))</f>
        <v>19.40192817953217</v>
      </c>
      <c r="K184" s="44">
        <f>IF($C184="SM 30:1;O2",('Données brutes POS (Area)'!J125/('Données brutes POS (Area)'!J$91)*50),IF($C184="TG (17:0/17:1/17:0)D5",('Données brutes POS (Area)'!J184/('Données brutes POS (Area)'!J$171)*25)))</f>
        <v>9.7935904719772751</v>
      </c>
      <c r="L184" s="44">
        <f>IF($C184="SM 30:1;O2",('Données brutes POS (Area)'!K125/('Données brutes POS (Area)'!K$91)*50),IF($C184="TG (17:0/17:1/17:0)D5",('Données brutes POS (Area)'!K184/('Données brutes POS (Area)'!K$171)*25)))</f>
        <v>4.540107100892282</v>
      </c>
      <c r="M184" s="44">
        <f>IF($C184="SM 30:1;O2",('Données brutes POS (Area)'!L125/('Données brutes POS (Area)'!L$91)*50),IF($C184="TG (17:0/17:1/17:0)D5",('Données brutes POS (Area)'!L184/('Données brutes POS (Area)'!L$171)*25)))</f>
        <v>4.9790447217043292</v>
      </c>
      <c r="N184" s="44">
        <f>IF($C184="SM 30:1;O2",('Données brutes POS (Area)'!M125/('Données brutes POS (Area)'!M$91)*50),IF($C184="TG (17:0/17:1/17:0)D5",('Données brutes POS (Area)'!M184/('Données brutes POS (Area)'!M$171)*25)))</f>
        <v>5.9282390908165876</v>
      </c>
      <c r="O184" s="44">
        <f>IF($C184="SM 30:1;O2",('Données brutes POS (Area)'!N125/('Données brutes POS (Area)'!N$91)*50),IF($C184="TG (17:0/17:1/17:0)D5",('Données brutes POS (Area)'!N184/('Données brutes POS (Area)'!N$171)*25)))</f>
        <v>14.009156995684771</v>
      </c>
      <c r="P184" s="44">
        <f>IF($C184="SM 30:1;O2",('Données brutes POS (Area)'!O125/('Données brutes POS (Area)'!O$91)*50),IF($C184="TG (17:0/17:1/17:0)D5",('Données brutes POS (Area)'!O184/('Données brutes POS (Area)'!O$171)*25)))</f>
        <v>8.1854932441121147</v>
      </c>
      <c r="Q184" s="44">
        <f>IF($C184="SM 30:1;O2",('Données brutes POS (Area)'!P125/('Données brutes POS (Area)'!P$91)*50),IF($C184="TG (17:0/17:1/17:0)D5",('Données brutes POS (Area)'!P184/('Données brutes POS (Area)'!P$171)*25)))</f>
        <v>3.9486287621531826</v>
      </c>
      <c r="R184" s="44">
        <f>IF($C184="SM 30:1;O2",('Données brutes POS (Area)'!Q125/('Données brutes POS (Area)'!Q$91)*50),IF($C184="TG (17:0/17:1/17:0)D5",('Données brutes POS (Area)'!Q184/('Données brutes POS (Area)'!Q$171)*25)))</f>
        <v>11.068579354192615</v>
      </c>
      <c r="S184" s="44">
        <f>IF($C184="SM 30:1;O2",('Données brutes POS (Area)'!R125/('Données brutes POS (Area)'!R$91)*50),IF($C184="TG (17:0/17:1/17:0)D5",('Données brutes POS (Area)'!R184/('Données brutes POS (Area)'!R$171)*25)))</f>
        <v>3.1134372540947233</v>
      </c>
      <c r="T184" s="44">
        <f>IF($C184="SM 30:1;O2",('Données brutes POS (Area)'!S125/('Données brutes POS (Area)'!S$91)*50),IF($C184="TG (17:0/17:1/17:0)D5",('Données brutes POS (Area)'!S184/('Données brutes POS (Area)'!S$171)*25)))</f>
        <v>5.4593397533654775</v>
      </c>
      <c r="U184" s="44">
        <f>IF($C184="SM 30:1;O2",('Données brutes POS (Area)'!T125/('Données brutes POS (Area)'!T$91)*50),IF($C184="TG (17:0/17:1/17:0)D5",('Données brutes POS (Area)'!T184/('Données brutes POS (Area)'!T$171)*25)))</f>
        <v>5.6491076731129315</v>
      </c>
      <c r="V184" s="44">
        <f>IF($C184="SM 30:1;O2",('Données brutes POS (Area)'!U125/('Données brutes POS (Area)'!U$91)*50),IF($C184="TG (17:0/17:1/17:0)D5",('Données brutes POS (Area)'!U184/('Données brutes POS (Area)'!U$171)*25)))</f>
        <v>16.464699928250699</v>
      </c>
      <c r="W184" s="44">
        <f>IF($C184="SM 30:1;O2",('Données brutes POS (Area)'!V125/('Données brutes POS (Area)'!V$91)*50),IF($C184="TG (17:0/17:1/17:0)D5",('Données brutes POS (Area)'!V184/('Données brutes POS (Area)'!V$171)*25)))</f>
        <v>7.4299026837861923</v>
      </c>
      <c r="X184" s="44">
        <f>IF($C184="SM 30:1;O2",('Données brutes POS (Area)'!W125/('Données brutes POS (Area)'!W$91)*50),IF($C184="TG (17:0/17:1/17:0)D5",('Données brutes POS (Area)'!W184/('Données brutes POS (Area)'!W$171)*25)))</f>
        <v>30.316404812300767</v>
      </c>
      <c r="Y184" s="44">
        <f>IF($C184="SM 30:1;O2",('Données brutes POS (Area)'!X125/('Données brutes POS (Area)'!X$91)*50),IF($C184="TG (17:0/17:1/17:0)D5",('Données brutes POS (Area)'!X184/('Données brutes POS (Area)'!X$171)*25)))</f>
        <v>2.1618388126759709</v>
      </c>
      <c r="Z184" s="44">
        <f>IF($C184="SM 30:1;O2",('Données brutes POS (Area)'!Y125/('Données brutes POS (Area)'!Y$91)*50),IF($C184="TG (17:0/17:1/17:0)D5",('Données brutes POS (Area)'!Y184/('Données brutes POS (Area)'!Y$171)*25)))</f>
        <v>9.5850695986170145</v>
      </c>
      <c r="AA184" s="44">
        <f>IF($C184="SM 30:1;O2",('Données brutes POS (Area)'!Z125/('Données brutes POS (Area)'!Z$91)*50),IF($C184="TG (17:0/17:1/17:0)D5",('Données brutes POS (Area)'!Z184/('Données brutes POS (Area)'!Z$171)*25)))</f>
        <v>15.230444725671941</v>
      </c>
      <c r="AB184" s="44">
        <f>IF($C184="SM 30:1;O2",('Données brutes POS (Area)'!AA125/('Données brutes POS (Area)'!AA$91)*50),IF($C184="TG (17:0/17:1/17:0)D5",('Données brutes POS (Area)'!AA184/('Données brutes POS (Area)'!AA$171)*25)))</f>
        <v>5.8811906840206154</v>
      </c>
      <c r="AC184" s="44">
        <f>IF($C184="SM 30:1;O2",('Données brutes POS (Area)'!AB125/('Données brutes POS (Area)'!AB$91)*50),IF($C184="TG (17:0/17:1/17:0)D5",('Données brutes POS (Area)'!AB184/('Données brutes POS (Area)'!AB$171)*25)))</f>
        <v>24.947593572914499</v>
      </c>
      <c r="AD184" s="44">
        <f>IF($C184="SM 30:1;O2",('Données brutes POS (Area)'!AC125/('Données brutes POS (Area)'!AC$91)*50),IF($C184="TG (17:0/17:1/17:0)D5",('Données brutes POS (Area)'!AC184/('Données brutes POS (Area)'!AC$171)*25)))</f>
        <v>15.065330036797315</v>
      </c>
      <c r="AE184" s="44">
        <f>IF($C184="SM 30:1;O2",('Données brutes POS (Area)'!AD125/('Données brutes POS (Area)'!AD$91)*50),IF($C184="TG (17:0/17:1/17:0)D5",('Données brutes POS (Area)'!AD184/('Données brutes POS (Area)'!AD$171)*25)))</f>
        <v>3.217442414202675</v>
      </c>
      <c r="AF184" s="44">
        <f>IF($C184="SM 30:1;O2",('Données brutes POS (Area)'!AE125/('Données brutes POS (Area)'!AE$91)*50),IF($C184="TG (17:0/17:1/17:0)D5",('Données brutes POS (Area)'!AE184/('Données brutes POS (Area)'!AE$171)*25)))</f>
        <v>27.688818472753862</v>
      </c>
      <c r="AG184" s="44">
        <f>IF($C184="SM 30:1;O2",('Données brutes POS (Area)'!AF125/('Données brutes POS (Area)'!AF$91)*50),IF($C184="TG (17:0/17:1/17:0)D5",('Données brutes POS (Area)'!AF184/('Données brutes POS (Area)'!AF$171)*25)))</f>
        <v>7.8700121914815151</v>
      </c>
      <c r="AH184" s="44">
        <f>IF($C184="SM 30:1;O2",('Données brutes POS (Area)'!AG125/('Données brutes POS (Area)'!AG$91)*50),IF($C184="TG (17:0/17:1/17:0)D5",('Données brutes POS (Area)'!AG184/('Données brutes POS (Area)'!AG$171)*25)))</f>
        <v>7.1822976398954532</v>
      </c>
      <c r="AI184" s="44">
        <f>IF($C184="SM 30:1;O2",('Données brutes POS (Area)'!AH125/('Données brutes POS (Area)'!AH$91)*50),IF($C184="TG (17:0/17:1/17:0)D5",('Données brutes POS (Area)'!AH184/('Données brutes POS (Area)'!AH$171)*25)))</f>
        <v>9.3881429185916687</v>
      </c>
      <c r="AJ184" s="44">
        <f>IF($C184="SM 30:1;O2",('Données brutes POS (Area)'!AI125/('Données brutes POS (Area)'!AI$91)*50),IF($C184="TG (17:0/17:1/17:0)D5",('Données brutes POS (Area)'!AI184/('Données brutes POS (Area)'!AI$171)*25)))</f>
        <v>3.3152019828258439</v>
      </c>
      <c r="AK184" s="44">
        <f>IF($C184="SM 30:1;O2",('Données brutes POS (Area)'!AJ125/('Données brutes POS (Area)'!AJ$91)*50),IF($C184="TG (17:0/17:1/17:0)D5",('Données brutes POS (Area)'!AJ184/('Données brutes POS (Area)'!AJ$171)*25)))</f>
        <v>3.8685979601219516</v>
      </c>
      <c r="AL184" s="44">
        <f>IF($C184="SM 30:1;O2",('Données brutes POS (Area)'!AK125/('Données brutes POS (Area)'!AK$91)*50),IF($C184="TG (17:0/17:1/17:0)D5",('Données brutes POS (Area)'!AK184/('Données brutes POS (Area)'!AK$171)*25)))</f>
        <v>1.738114435900314</v>
      </c>
      <c r="AM184" s="44">
        <f>IF($C184="SM 30:1;O2",('Données brutes POS (Area)'!AL125/('Données brutes POS (Area)'!AL$91)*50),IF($C184="TG (17:0/17:1/17:0)D5",('Données brutes POS (Area)'!AL184/('Données brutes POS (Area)'!AL$171)*25)))</f>
        <v>41.762926081554411</v>
      </c>
      <c r="AN184" s="44">
        <f>IF($C184="SM 30:1;O2",('Données brutes POS (Area)'!AM125/('Données brutes POS (Area)'!AM$91)*50),IF($C184="TG (17:0/17:1/17:0)D5",('Données brutes POS (Area)'!AM184/('Données brutes POS (Area)'!AM$171)*25)))</f>
        <v>6.3697806420924703</v>
      </c>
      <c r="AO184" s="44">
        <f>IF($C184="SM 30:1;O2",('Données brutes POS (Area)'!AN125/('Données brutes POS (Area)'!AN$91)*50),IF($C184="TG (17:0/17:1/17:0)D5",('Données brutes POS (Area)'!AN184/('Données brutes POS (Area)'!AN$171)*25)))</f>
        <v>5.7808016606533883</v>
      </c>
      <c r="AP184" s="44">
        <f>IF($C184="SM 30:1;O2",('Données brutes POS (Area)'!AO125/('Données brutes POS (Area)'!AO$91)*50),IF($C184="TG (17:0/17:1/17:0)D5",('Données brutes POS (Area)'!AO184/('Données brutes POS (Area)'!AO$171)*25)))</f>
        <v>11.419496434166174</v>
      </c>
      <c r="AQ184" s="44">
        <f>IF($C184="SM 30:1;O2",('Données brutes POS (Area)'!AP125/('Données brutes POS (Area)'!AP$91)*50),IF($C184="TG (17:0/17:1/17:0)D5",('Données brutes POS (Area)'!AP184/('Données brutes POS (Area)'!AP$171)*25)))</f>
        <v>3.8445070638984329</v>
      </c>
      <c r="AR184" s="44">
        <f>IF($C184="SM 30:1;O2",('Données brutes POS (Area)'!AQ125/('Données brutes POS (Area)'!AQ$91)*50),IF($C184="TG (17:0/17:1/17:0)D5",('Données brutes POS (Area)'!AQ184/('Données brutes POS (Area)'!AQ$171)*25)))</f>
        <v>101.48548495153251</v>
      </c>
      <c r="AS184" s="44">
        <f>IF($C184="SM 30:1;O2",('Données brutes POS (Area)'!AR125/('Données brutes POS (Area)'!AR$91)*50),IF($C184="TG (17:0/17:1/17:0)D5",('Données brutes POS (Area)'!AR184/('Données brutes POS (Area)'!AR$171)*25)))</f>
        <v>14.071116213798774</v>
      </c>
      <c r="AT184" s="44">
        <f>IF($C184="SM 30:1;O2",('Données brutes POS (Area)'!AS125/('Données brutes POS (Area)'!AS$91)*50),IF($C184="TG (17:0/17:1/17:0)D5",('Données brutes POS (Area)'!AS184/('Données brutes POS (Area)'!AS$171)*25)))</f>
        <v>3.8481865206852159</v>
      </c>
      <c r="AU184" s="44">
        <f>IF($C184="SM 30:1;O2",('Données brutes POS (Area)'!AT125/('Données brutes POS (Area)'!AT$91)*50),IF($C184="TG (17:0/17:1/17:0)D5",('Données brutes POS (Area)'!AT184/('Données brutes POS (Area)'!AT$171)*25)))</f>
        <v>16.451995203729492</v>
      </c>
      <c r="AV184" s="44">
        <f>IF($C184="SM 30:1;O2",('Données brutes POS (Area)'!AU125/('Données brutes POS (Area)'!AU$91)*50),IF($C184="TG (17:0/17:1/17:0)D5",('Données brutes POS (Area)'!AU184/('Données brutes POS (Area)'!AU$171)*25)))</f>
        <v>15.40909197958668</v>
      </c>
      <c r="AW184" s="44">
        <f>IF($C184="SM 30:1;O2",('Données brutes POS (Area)'!AV125/('Données brutes POS (Area)'!AV$91)*50),IF($C184="TG (17:0/17:1/17:0)D5",('Données brutes POS (Area)'!AV184/('Données brutes POS (Area)'!AV$171)*25)))</f>
        <v>33.395042985333404</v>
      </c>
      <c r="AX184" s="44">
        <f>IF($C184="SM 30:1;O2",('Données brutes POS (Area)'!AW125/('Données brutes POS (Area)'!AW$91)*50),IF($C184="TG (17:0/17:1/17:0)D5",('Données brutes POS (Area)'!AW184/('Données brutes POS (Area)'!AW$171)*25)))</f>
        <v>56.699956050832</v>
      </c>
      <c r="AY184" s="44">
        <f>IF($C184="SM 30:1;O2",('Données brutes POS (Area)'!AX125/('Données brutes POS (Area)'!AX$91)*50),IF($C184="TG (17:0/17:1/17:0)D5",('Données brutes POS (Area)'!AX184/('Données brutes POS (Area)'!AX$171)*25)))</f>
        <v>6.5130412838794411</v>
      </c>
      <c r="AZ184" s="44">
        <f>IF($C184="SM 30:1;O2",('Données brutes POS (Area)'!AY125/('Données brutes POS (Area)'!AY$91)*50),IF($C184="TG (17:0/17:1/17:0)D5",('Données brutes POS (Area)'!AY184/('Données brutes POS (Area)'!AY$171)*25)))</f>
        <v>18.020382075017498</v>
      </c>
      <c r="BA184" s="44">
        <f>IF($C184="SM 30:1;O2",('Données brutes POS (Area)'!AZ125/('Données brutes POS (Area)'!AZ$91)*50),IF($C184="TG (17:0/17:1/17:0)D5",('Données brutes POS (Area)'!AZ184/('Données brutes POS (Area)'!AZ$171)*25)))</f>
        <v>10.136294457823302</v>
      </c>
      <c r="BB184" s="44">
        <f>IF($C184="SM 30:1;O2",('Données brutes POS (Area)'!BA125/('Données brutes POS (Area)'!BA$91)*50),IF($C184="TG (17:0/17:1/17:0)D5",('Données brutes POS (Area)'!BA184/('Données brutes POS (Area)'!BA$171)*25)))</f>
        <v>6.2927440288501346</v>
      </c>
      <c r="BC184" s="44">
        <f>IF($C184="SM 30:1;O2",('Données brutes POS (Area)'!BB125/('Données brutes POS (Area)'!BB$91)*50),IF($C184="TG (17:0/17:1/17:0)D5",('Données brutes POS (Area)'!BB184/('Données brutes POS (Area)'!BB$171)*25)))</f>
        <v>10.547683286513644</v>
      </c>
      <c r="BD184" s="44">
        <f>IF($C184="SM 30:1;O2",('Données brutes POS (Area)'!BC125/('Données brutes POS (Area)'!BC$91)*50),IF($C184="TG (17:0/17:1/17:0)D5",('Données brutes POS (Area)'!BC184/('Données brutes POS (Area)'!BC$171)*25)))</f>
        <v>33.672036477638798</v>
      </c>
      <c r="BE184" s="44">
        <f>IF($C184="SM 30:1;O2",('Données brutes POS (Area)'!BD125/('Données brutes POS (Area)'!BD$91)*50),IF($C184="TG (17:0/17:1/17:0)D5",('Données brutes POS (Area)'!BD184/('Données brutes POS (Area)'!BD$171)*25)))</f>
        <v>7.2693246579729367</v>
      </c>
      <c r="BF184" s="44">
        <f>IF($C184="SM 30:1;O2",('Données brutes POS (Area)'!BE125/('Données brutes POS (Area)'!BE$91)*50),IF($C184="TG (17:0/17:1/17:0)D5",('Données brutes POS (Area)'!BE184/('Données brutes POS (Area)'!BE$171)*25)))</f>
        <v>3.1212661129729766</v>
      </c>
      <c r="BG184" s="44">
        <f>IF($C184="SM 30:1;O2",('Données brutes POS (Area)'!BF125/('Données brutes POS (Area)'!BF$91)*50),IF($C184="TG (17:0/17:1/17:0)D5",('Données brutes POS (Area)'!BF184/('Données brutes POS (Area)'!BF$171)*25)))</f>
        <v>13.16640593932663</v>
      </c>
      <c r="BH184" s="44">
        <f>IF($C184="SM 30:1;O2",('Données brutes POS (Area)'!BG125/('Données brutes POS (Area)'!BG$91)*50),IF($C184="TG (17:0/17:1/17:0)D5",('Données brutes POS (Area)'!BG184/('Données brutes POS (Area)'!BG$171)*25)))</f>
        <v>3.771339544751811</v>
      </c>
      <c r="BI184" s="44">
        <f>IF($C184="SM 30:1;O2",('Données brutes POS (Area)'!BH125/('Données brutes POS (Area)'!BH$91)*50),IF($C184="TG (17:0/17:1/17:0)D5",('Données brutes POS (Area)'!BH184/('Données brutes POS (Area)'!BH$171)*25)))</f>
        <v>1.8212854486840711</v>
      </c>
      <c r="BJ184" s="44">
        <f>IF($C184="SM 30:1;O2",('Données brutes POS (Area)'!BI125/('Données brutes POS (Area)'!BI$91)*50),IF($C184="TG (17:0/17:1/17:0)D5",('Données brutes POS (Area)'!BI184/('Données brutes POS (Area)'!BI$171)*25)))</f>
        <v>6.1497867315572403</v>
      </c>
      <c r="BK184" s="44">
        <f>IF($C184="SM 30:1;O2",('Données brutes POS (Area)'!BJ125/('Données brutes POS (Area)'!BJ$91)*50),IF($C184="TG (17:0/17:1/17:0)D5",('Données brutes POS (Area)'!BJ184/('Données brutes POS (Area)'!BJ$171)*25)))</f>
        <v>8.6597022311614502</v>
      </c>
      <c r="BL184" s="44">
        <f>IF($C184="SM 30:1;O2",('Données brutes POS (Area)'!BK125/('Données brutes POS (Area)'!BK$91)*50),IF($C184="TG (17:0/17:1/17:0)D5",('Données brutes POS (Area)'!BK184/('Données brutes POS (Area)'!BK$171)*25)))</f>
        <v>15.64867918862257</v>
      </c>
      <c r="BM184" s="44">
        <f>IF($C184="SM 30:1;O2",('Données brutes POS (Area)'!BL125/('Données brutes POS (Area)'!BL$91)*50),IF($C184="TG (17:0/17:1/17:0)D5",('Données brutes POS (Area)'!BL184/('Données brutes POS (Area)'!BL$171)*25)))</f>
        <v>5.0850772654633127</v>
      </c>
      <c r="BN184" s="44">
        <f>IF($C184="SM 30:1;O2",('Données brutes POS (Area)'!BM125/('Données brutes POS (Area)'!BM$91)*50),IF($C184="TG (17:0/17:1/17:0)D5",('Données brutes POS (Area)'!BM184/('Données brutes POS (Area)'!BM$171)*25)))</f>
        <v>13.902525855278707</v>
      </c>
      <c r="BO184" s="44">
        <f>IF($C184="SM 30:1;O2",('Données brutes POS (Area)'!BN125/('Données brutes POS (Area)'!BN$91)*50),IF($C184="TG (17:0/17:1/17:0)D5",('Données brutes POS (Area)'!BN184/('Données brutes POS (Area)'!BN$171)*25)))</f>
        <v>9.8340626990742077</v>
      </c>
      <c r="BP184" s="44">
        <f>IF($C184="SM 30:1;O2",('Données brutes POS (Area)'!BO125/('Données brutes POS (Area)'!BO$91)*50),IF($C184="TG (17:0/17:1/17:0)D5",('Données brutes POS (Area)'!BO184/('Données brutes POS (Area)'!BO$171)*25)))</f>
        <v>1.1863199296084612</v>
      </c>
      <c r="BQ184" s="44">
        <f>IF($C184="SM 30:1;O2",('Données brutes POS (Area)'!BP125/('Données brutes POS (Area)'!BP$91)*50),IF($C184="TG (17:0/17:1/17:0)D5",('Données brutes POS (Area)'!BP184/('Données brutes POS (Area)'!BP$171)*25)))</f>
        <v>8.1129568211996119</v>
      </c>
    </row>
    <row r="185" spans="1:69" x14ac:dyDescent="0.25">
      <c r="A185" s="9" t="s">
        <v>79</v>
      </c>
      <c r="B185" s="9" t="s">
        <v>91</v>
      </c>
      <c r="C185" s="10" t="s">
        <v>117</v>
      </c>
      <c r="D185" s="43">
        <f>IF($C185="SM 30:1;O2",('Données brutes POS (Area)'!C126/('Données brutes POS (Area)'!C$91)*50),IF($C185="TG (17:0/17:1/17:0)D5",('Données brutes POS (Area)'!C185/('Données brutes POS (Area)'!C$171)*25)))</f>
        <v>1.4945744837663035</v>
      </c>
      <c r="E185" s="43">
        <f>IF($C185="SM 30:1;O2",('Données brutes POS (Area)'!D126/('Données brutes POS (Area)'!D$91)*50),IF($C185="TG (17:0/17:1/17:0)D5",('Données brutes POS (Area)'!D185/('Données brutes POS (Area)'!D$171)*25)))</f>
        <v>0.89796973404425195</v>
      </c>
      <c r="F185" s="43">
        <f>IF($C185="SM 30:1;O2",('Données brutes POS (Area)'!E126/('Données brutes POS (Area)'!E$91)*50),IF($C185="TG (17:0/17:1/17:0)D5",('Données brutes POS (Area)'!E185/('Données brutes POS (Area)'!E$171)*25)))</f>
        <v>2.0069268616858791</v>
      </c>
      <c r="G185" s="43">
        <f>IF($C185="SM 30:1;O2",('Données brutes POS (Area)'!F126/('Données brutes POS (Area)'!F$91)*50),IF($C185="TG (17:0/17:1/17:0)D5",('Données brutes POS (Area)'!F185/('Données brutes POS (Area)'!F$171)*25)))</f>
        <v>2.2267440988834006</v>
      </c>
      <c r="H185" s="43">
        <f>IF($C185="SM 30:1;O2",('Données brutes POS (Area)'!G126/('Données brutes POS (Area)'!G$91)*50),IF($C185="TG (17:0/17:1/17:0)D5",('Données brutes POS (Area)'!G185/('Données brutes POS (Area)'!G$171)*25)))</f>
        <v>1.1772548623011283</v>
      </c>
      <c r="I185" s="43">
        <f>IF($C185="SM 30:1;O2",('Données brutes POS (Area)'!H126/('Données brutes POS (Area)'!H$91)*50),IF($C185="TG (17:0/17:1/17:0)D5",('Données brutes POS (Area)'!H185/('Données brutes POS (Area)'!H$171)*25)))</f>
        <v>4.6269838881810532</v>
      </c>
      <c r="J185" s="43">
        <f>IF($C185="SM 30:1;O2",('Données brutes POS (Area)'!I126/('Données brutes POS (Area)'!I$91)*50),IF($C185="TG (17:0/17:1/17:0)D5",('Données brutes POS (Area)'!I185/('Données brutes POS (Area)'!I$171)*25)))</f>
        <v>3.4152805952356231</v>
      </c>
      <c r="K185" s="43">
        <f>IF($C185="SM 30:1;O2",('Données brutes POS (Area)'!J126/('Données brutes POS (Area)'!J$91)*50),IF($C185="TG (17:0/17:1/17:0)D5",('Données brutes POS (Area)'!J185/('Données brutes POS (Area)'!J$171)*25)))</f>
        <v>2.8232710798308935</v>
      </c>
      <c r="L185" s="43">
        <f>IF($C185="SM 30:1;O2",('Données brutes POS (Area)'!K126/('Données brutes POS (Area)'!K$91)*50),IF($C185="TG (17:0/17:1/17:0)D5",('Données brutes POS (Area)'!K185/('Données brutes POS (Area)'!K$171)*25)))</f>
        <v>1.0513620560749377</v>
      </c>
      <c r="M185" s="43">
        <f>IF($C185="SM 30:1;O2",('Données brutes POS (Area)'!L126/('Données brutes POS (Area)'!L$91)*50),IF($C185="TG (17:0/17:1/17:0)D5",('Données brutes POS (Area)'!L185/('Données brutes POS (Area)'!L$171)*25)))</f>
        <v>1.1958306670033449</v>
      </c>
      <c r="N185" s="43">
        <f>IF($C185="SM 30:1;O2",('Données brutes POS (Area)'!M126/('Données brutes POS (Area)'!M$91)*50),IF($C185="TG (17:0/17:1/17:0)D5",('Données brutes POS (Area)'!M185/('Données brutes POS (Area)'!M$171)*25)))</f>
        <v>1.2914004410605886</v>
      </c>
      <c r="O185" s="43">
        <f>IF($C185="SM 30:1;O2",('Données brutes POS (Area)'!N126/('Données brutes POS (Area)'!N$91)*50),IF($C185="TG (17:0/17:1/17:0)D5",('Données brutes POS (Area)'!N185/('Données brutes POS (Area)'!N$171)*25)))</f>
        <v>2.3445377015113515</v>
      </c>
      <c r="P185" s="43">
        <f>IF($C185="SM 30:1;O2",('Données brutes POS (Area)'!O126/('Données brutes POS (Area)'!O$91)*50),IF($C185="TG (17:0/17:1/17:0)D5",('Données brutes POS (Area)'!O185/('Données brutes POS (Area)'!O$171)*25)))</f>
        <v>1.8589192383033131</v>
      </c>
      <c r="Q185" s="43">
        <f>IF($C185="SM 30:1;O2",('Données brutes POS (Area)'!P126/('Données brutes POS (Area)'!P$91)*50),IF($C185="TG (17:0/17:1/17:0)D5",('Données brutes POS (Area)'!P185/('Données brutes POS (Area)'!P$171)*25)))</f>
        <v>0.84017981380222606</v>
      </c>
      <c r="R185" s="43">
        <f>IF($C185="SM 30:1;O2",('Données brutes POS (Area)'!Q126/('Données brutes POS (Area)'!Q$91)*50),IF($C185="TG (17:0/17:1/17:0)D5",('Données brutes POS (Area)'!Q185/('Données brutes POS (Area)'!Q$171)*25)))</f>
        <v>2.4100130170092604</v>
      </c>
      <c r="S185" s="43">
        <f>IF($C185="SM 30:1;O2",('Données brutes POS (Area)'!R126/('Données brutes POS (Area)'!R$91)*50),IF($C185="TG (17:0/17:1/17:0)D5",('Données brutes POS (Area)'!R185/('Données brutes POS (Area)'!R$171)*25)))</f>
        <v>0.78234957726944721</v>
      </c>
      <c r="T185" s="43">
        <f>IF($C185="SM 30:1;O2",('Données brutes POS (Area)'!S126/('Données brutes POS (Area)'!S$91)*50),IF($C185="TG (17:0/17:1/17:0)D5",('Données brutes POS (Area)'!S185/('Données brutes POS (Area)'!S$171)*25)))</f>
        <v>1.0853244134556157</v>
      </c>
      <c r="U185" s="43">
        <f>IF($C185="SM 30:1;O2",('Données brutes POS (Area)'!T126/('Données brutes POS (Area)'!T$91)*50),IF($C185="TG (17:0/17:1/17:0)D5",('Données brutes POS (Area)'!T185/('Données brutes POS (Area)'!T$171)*25)))</f>
        <v>0.82871050466941498</v>
      </c>
      <c r="V185" s="43">
        <f>IF($C185="SM 30:1;O2",('Données brutes POS (Area)'!U126/('Données brutes POS (Area)'!U$91)*50),IF($C185="TG (17:0/17:1/17:0)D5",('Données brutes POS (Area)'!U185/('Données brutes POS (Area)'!U$171)*25)))</f>
        <v>4.7058096346603282</v>
      </c>
      <c r="W185" s="43">
        <f>IF($C185="SM 30:1;O2",('Données brutes POS (Area)'!V126/('Données brutes POS (Area)'!V$91)*50),IF($C185="TG (17:0/17:1/17:0)D5",('Données brutes POS (Area)'!V185/('Données brutes POS (Area)'!V$171)*25)))</f>
        <v>1.5617257112002467</v>
      </c>
      <c r="X185" s="43">
        <f>IF($C185="SM 30:1;O2",('Données brutes POS (Area)'!W126/('Données brutes POS (Area)'!W$91)*50),IF($C185="TG (17:0/17:1/17:0)D5",('Données brutes POS (Area)'!W185/('Données brutes POS (Area)'!W$171)*25)))</f>
        <v>6.8966561073071029</v>
      </c>
      <c r="Y185" s="43">
        <f>IF($C185="SM 30:1;O2",('Données brutes POS (Area)'!X126/('Données brutes POS (Area)'!X$91)*50),IF($C185="TG (17:0/17:1/17:0)D5",('Données brutes POS (Area)'!X185/('Données brutes POS (Area)'!X$171)*25)))</f>
        <v>0.53423671040773035</v>
      </c>
      <c r="Z185" s="43">
        <f>IF($C185="SM 30:1;O2",('Données brutes POS (Area)'!Y126/('Données brutes POS (Area)'!Y$91)*50),IF($C185="TG (17:0/17:1/17:0)D5",('Données brutes POS (Area)'!Y185/('Données brutes POS (Area)'!Y$171)*25)))</f>
        <v>2.692815925392007</v>
      </c>
      <c r="AA185" s="43">
        <f>IF($C185="SM 30:1;O2",('Données brutes POS (Area)'!Z126/('Données brutes POS (Area)'!Z$91)*50),IF($C185="TG (17:0/17:1/17:0)D5",('Données brutes POS (Area)'!Z185/('Données brutes POS (Area)'!Z$171)*25)))</f>
        <v>6.7979400774264658</v>
      </c>
      <c r="AB185" s="43">
        <f>IF($C185="SM 30:1;O2",('Données brutes POS (Area)'!AA126/('Données brutes POS (Area)'!AA$91)*50),IF($C185="TG (17:0/17:1/17:0)D5",('Données brutes POS (Area)'!AA185/('Données brutes POS (Area)'!AA$171)*25)))</f>
        <v>0.75032253715327779</v>
      </c>
      <c r="AC185" s="43">
        <f>IF($C185="SM 30:1;O2",('Données brutes POS (Area)'!AB126/('Données brutes POS (Area)'!AB$91)*50),IF($C185="TG (17:0/17:1/17:0)D5",('Données brutes POS (Area)'!AB185/('Données brutes POS (Area)'!AB$171)*25)))</f>
        <v>5.1442028214015307</v>
      </c>
      <c r="AD185" s="43">
        <f>IF($C185="SM 30:1;O2",('Données brutes POS (Area)'!AC126/('Données brutes POS (Area)'!AC$91)*50),IF($C185="TG (17:0/17:1/17:0)D5",('Données brutes POS (Area)'!AC185/('Données brutes POS (Area)'!AC$171)*25)))</f>
        <v>3.170749969035755</v>
      </c>
      <c r="AE185" s="43">
        <f>IF($C185="SM 30:1;O2",('Données brutes POS (Area)'!AD126/('Données brutes POS (Area)'!AD$91)*50),IF($C185="TG (17:0/17:1/17:0)D5",('Données brutes POS (Area)'!AD185/('Données brutes POS (Area)'!AD$171)*25)))</f>
        <v>1.0569026521615867</v>
      </c>
      <c r="AF185" s="43">
        <f>IF($C185="SM 30:1;O2",('Données brutes POS (Area)'!AE126/('Données brutes POS (Area)'!AE$91)*50),IF($C185="TG (17:0/17:1/17:0)D5",('Données brutes POS (Area)'!AE185/('Données brutes POS (Area)'!AE$171)*25)))</f>
        <v>10.2117989635146</v>
      </c>
      <c r="AG185" s="43">
        <f>IF($C185="SM 30:1;O2",('Données brutes POS (Area)'!AF126/('Données brutes POS (Area)'!AF$91)*50),IF($C185="TG (17:0/17:1/17:0)D5",('Données brutes POS (Area)'!AF185/('Données brutes POS (Area)'!AF$171)*25)))</f>
        <v>1.2739723506761249</v>
      </c>
      <c r="AH185" s="43">
        <f>IF($C185="SM 30:1;O2",('Données brutes POS (Area)'!AG126/('Données brutes POS (Area)'!AG$91)*50),IF($C185="TG (17:0/17:1/17:0)D5",('Données brutes POS (Area)'!AG185/('Données brutes POS (Area)'!AG$171)*25)))</f>
        <v>1.3396292310585716</v>
      </c>
      <c r="AI185" s="43">
        <f>IF($C185="SM 30:1;O2",('Données brutes POS (Area)'!AH126/('Données brutes POS (Area)'!AH$91)*50),IF($C185="TG (17:0/17:1/17:0)D5",('Données brutes POS (Area)'!AH185/('Données brutes POS (Area)'!AH$171)*25)))</f>
        <v>1.5956107481767789</v>
      </c>
      <c r="AJ185" s="43">
        <f>IF($C185="SM 30:1;O2",('Données brutes POS (Area)'!AI126/('Données brutes POS (Area)'!AI$91)*50),IF($C185="TG (17:0/17:1/17:0)D5",('Données brutes POS (Area)'!AI185/('Données brutes POS (Area)'!AI$171)*25)))</f>
        <v>0.75551403025210184</v>
      </c>
      <c r="AK185" s="43">
        <f>IF($C185="SM 30:1;O2",('Données brutes POS (Area)'!AJ126/('Données brutes POS (Area)'!AJ$91)*50),IF($C185="TG (17:0/17:1/17:0)D5",('Données brutes POS (Area)'!AJ185/('Données brutes POS (Area)'!AJ$171)*25)))</f>
        <v>0.87978476585590604</v>
      </c>
      <c r="AL185" s="43">
        <f>IF($C185="SM 30:1;O2",('Données brutes POS (Area)'!AK126/('Données brutes POS (Area)'!AK$91)*50),IF($C185="TG (17:0/17:1/17:0)D5",('Données brutes POS (Area)'!AK185/('Données brutes POS (Area)'!AK$171)*25)))</f>
        <v>0.42707804764109653</v>
      </c>
      <c r="AM185" s="43">
        <f>IF($C185="SM 30:1;O2",('Données brutes POS (Area)'!AL126/('Données brutes POS (Area)'!AL$91)*50),IF($C185="TG (17:0/17:1/17:0)D5",('Données brutes POS (Area)'!AL185/('Données brutes POS (Area)'!AL$171)*25)))</f>
        <v>6.4243842642960995</v>
      </c>
      <c r="AN185" s="43">
        <f>IF($C185="SM 30:1;O2",('Données brutes POS (Area)'!AM126/('Données brutes POS (Area)'!AM$91)*50),IF($C185="TG (17:0/17:1/17:0)D5",('Données brutes POS (Area)'!AM185/('Données brutes POS (Area)'!AM$171)*25)))</f>
        <v>1.1638619231449712</v>
      </c>
      <c r="AO185" s="43">
        <f>IF($C185="SM 30:1;O2",('Données brutes POS (Area)'!AN126/('Données brutes POS (Area)'!AN$91)*50),IF($C185="TG (17:0/17:1/17:0)D5",('Données brutes POS (Area)'!AN185/('Données brutes POS (Area)'!AN$171)*25)))</f>
        <v>1.1287538412785172</v>
      </c>
      <c r="AP185" s="43">
        <f>IF($C185="SM 30:1;O2",('Données brutes POS (Area)'!AO126/('Données brutes POS (Area)'!AO$91)*50),IF($C185="TG (17:0/17:1/17:0)D5",('Données brutes POS (Area)'!AO185/('Données brutes POS (Area)'!AO$171)*25)))</f>
        <v>2.2767637431857928</v>
      </c>
      <c r="AQ185" s="43">
        <f>IF($C185="SM 30:1;O2",('Données brutes POS (Area)'!AP126/('Données brutes POS (Area)'!AP$91)*50),IF($C185="TG (17:0/17:1/17:0)D5",('Données brutes POS (Area)'!AP185/('Données brutes POS (Area)'!AP$171)*25)))</f>
        <v>1.2736502476398477</v>
      </c>
      <c r="AR185" s="43">
        <f>IF($C185="SM 30:1;O2",('Données brutes POS (Area)'!AQ126/('Données brutes POS (Area)'!AQ$91)*50),IF($C185="TG (17:0/17:1/17:0)D5",('Données brutes POS (Area)'!AQ185/('Données brutes POS (Area)'!AQ$171)*25)))</f>
        <v>26.257492306289826</v>
      </c>
      <c r="AS185" s="43">
        <f>IF($C185="SM 30:1;O2",('Données brutes POS (Area)'!AR126/('Données brutes POS (Area)'!AR$91)*50),IF($C185="TG (17:0/17:1/17:0)D5",('Données brutes POS (Area)'!AR185/('Données brutes POS (Area)'!AR$171)*25)))</f>
        <v>3.9771743116672411</v>
      </c>
      <c r="AT185" s="43">
        <f>IF($C185="SM 30:1;O2",('Données brutes POS (Area)'!AS126/('Données brutes POS (Area)'!AS$91)*50),IF($C185="TG (17:0/17:1/17:0)D5",('Données brutes POS (Area)'!AS185/('Données brutes POS (Area)'!AS$171)*25)))</f>
        <v>0.77031999164936615</v>
      </c>
      <c r="AU185" s="43">
        <f>IF($C185="SM 30:1;O2",('Données brutes POS (Area)'!AT126/('Données brutes POS (Area)'!AT$91)*50),IF($C185="TG (17:0/17:1/17:0)D5",('Données brutes POS (Area)'!AT185/('Données brutes POS (Area)'!AT$171)*25)))</f>
        <v>3.5595340024688769</v>
      </c>
      <c r="AV185" s="43">
        <f>IF($C185="SM 30:1;O2",('Données brutes POS (Area)'!AU126/('Données brutes POS (Area)'!AU$91)*50),IF($C185="TG (17:0/17:1/17:0)D5",('Données brutes POS (Area)'!AU185/('Données brutes POS (Area)'!AU$171)*25)))</f>
        <v>4.1850144059378671</v>
      </c>
      <c r="AW185" s="43">
        <f>IF($C185="SM 30:1;O2",('Données brutes POS (Area)'!AV126/('Données brutes POS (Area)'!AV$91)*50),IF($C185="TG (17:0/17:1/17:0)D5",('Données brutes POS (Area)'!AV185/('Données brutes POS (Area)'!AV$171)*25)))</f>
        <v>6.7750275640191076</v>
      </c>
      <c r="AX185" s="43">
        <f>IF($C185="SM 30:1;O2",('Données brutes POS (Area)'!AW126/('Données brutes POS (Area)'!AW$91)*50),IF($C185="TG (17:0/17:1/17:0)D5",('Données brutes POS (Area)'!AW185/('Données brutes POS (Area)'!AW$171)*25)))</f>
        <v>9.9968439290429298</v>
      </c>
      <c r="AY185" s="43">
        <f>IF($C185="SM 30:1;O2",('Données brutes POS (Area)'!AX126/('Données brutes POS (Area)'!AX$91)*50),IF($C185="TG (17:0/17:1/17:0)D5",('Données brutes POS (Area)'!AX185/('Données brutes POS (Area)'!AX$171)*25)))</f>
        <v>1.0094118034763371</v>
      </c>
      <c r="AZ185" s="43">
        <f>IF($C185="SM 30:1;O2",('Données brutes POS (Area)'!AY126/('Données brutes POS (Area)'!AY$91)*50),IF($C185="TG (17:0/17:1/17:0)D5",('Données brutes POS (Area)'!AY185/('Données brutes POS (Area)'!AY$171)*25)))</f>
        <v>2.8996327000864039</v>
      </c>
      <c r="BA185" s="43">
        <f>IF($C185="SM 30:1;O2",('Données brutes POS (Area)'!AZ126/('Données brutes POS (Area)'!AZ$91)*50),IF($C185="TG (17:0/17:1/17:0)D5",('Données brutes POS (Area)'!AZ185/('Données brutes POS (Area)'!AZ$171)*25)))</f>
        <v>1.8204615153216259</v>
      </c>
      <c r="BB185" s="43">
        <f>IF($C185="SM 30:1;O2",('Données brutes POS (Area)'!BA126/('Données brutes POS (Area)'!BA$91)*50),IF($C185="TG (17:0/17:1/17:0)D5",('Données brutes POS (Area)'!BA185/('Données brutes POS (Area)'!BA$171)*25)))</f>
        <v>1.0445255496127441</v>
      </c>
      <c r="BC185" s="43">
        <f>IF($C185="SM 30:1;O2",('Données brutes POS (Area)'!BB126/('Données brutes POS (Area)'!BB$91)*50),IF($C185="TG (17:0/17:1/17:0)D5",('Données brutes POS (Area)'!BB185/('Données brutes POS (Area)'!BB$171)*25)))</f>
        <v>3.3479821903170857</v>
      </c>
      <c r="BD185" s="43">
        <f>IF($C185="SM 30:1;O2",('Données brutes POS (Area)'!BC126/('Données brutes POS (Area)'!BC$91)*50),IF($C185="TG (17:0/17:1/17:0)D5",('Données brutes POS (Area)'!BC185/('Données brutes POS (Area)'!BC$171)*25)))</f>
        <v>6.5367596357008662</v>
      </c>
      <c r="BE185" s="43">
        <f>IF($C185="SM 30:1;O2",('Données brutes POS (Area)'!BD126/('Données brutes POS (Area)'!BD$91)*50),IF($C185="TG (17:0/17:1/17:0)D5",('Données brutes POS (Area)'!BD185/('Données brutes POS (Area)'!BD$171)*25)))</f>
        <v>1.2774279900921157</v>
      </c>
      <c r="BF185" s="43">
        <f>IF($C185="SM 30:1;O2",('Données brutes POS (Area)'!BE126/('Données brutes POS (Area)'!BE$91)*50),IF($C185="TG (17:0/17:1/17:0)D5",('Données brutes POS (Area)'!BE185/('Données brutes POS (Area)'!BE$171)*25)))</f>
        <v>0.61705454773261248</v>
      </c>
      <c r="BG185" s="43">
        <f>IF($C185="SM 30:1;O2",('Données brutes POS (Area)'!BF126/('Données brutes POS (Area)'!BF$91)*50),IF($C185="TG (17:0/17:1/17:0)D5",('Données brutes POS (Area)'!BF185/('Données brutes POS (Area)'!BF$171)*25)))</f>
        <v>1.9255502208444801</v>
      </c>
      <c r="BH185" s="43">
        <f>IF($C185="SM 30:1;O2",('Données brutes POS (Area)'!BG126/('Données brutes POS (Area)'!BG$91)*50),IF($C185="TG (17:0/17:1/17:0)D5",('Données brutes POS (Area)'!BG185/('Données brutes POS (Area)'!BG$171)*25)))</f>
        <v>0.49084615804420395</v>
      </c>
      <c r="BI185" s="43">
        <f>IF($C185="SM 30:1;O2",('Données brutes POS (Area)'!BH126/('Données brutes POS (Area)'!BH$91)*50),IF($C185="TG (17:0/17:1/17:0)D5",('Données brutes POS (Area)'!BH185/('Données brutes POS (Area)'!BH$171)*25)))</f>
        <v>0.37379693128300107</v>
      </c>
      <c r="BJ185" s="43">
        <f>IF($C185="SM 30:1;O2",('Données brutes POS (Area)'!BI126/('Données brutes POS (Area)'!BI$91)*50),IF($C185="TG (17:0/17:1/17:0)D5",('Données brutes POS (Area)'!BI185/('Données brutes POS (Area)'!BI$171)*25)))</f>
        <v>0.9799226003078837</v>
      </c>
      <c r="BK185" s="43">
        <f>IF($C185="SM 30:1;O2",('Données brutes POS (Area)'!BJ126/('Données brutes POS (Area)'!BJ$91)*50),IF($C185="TG (17:0/17:1/17:0)D5",('Données brutes POS (Area)'!BJ185/('Données brutes POS (Area)'!BJ$171)*25)))</f>
        <v>2.2965939871797314</v>
      </c>
      <c r="BL185" s="43">
        <f>IF($C185="SM 30:1;O2",('Données brutes POS (Area)'!BK126/('Données brutes POS (Area)'!BK$91)*50),IF($C185="TG (17:0/17:1/17:0)D5",('Données brutes POS (Area)'!BK185/('Données brutes POS (Area)'!BK$171)*25)))</f>
        <v>2.7052387464037606</v>
      </c>
      <c r="BM185" s="43">
        <f>IF($C185="SM 30:1;O2",('Données brutes POS (Area)'!BL126/('Données brutes POS (Area)'!BL$91)*50),IF($C185="TG (17:0/17:1/17:0)D5",('Données brutes POS (Area)'!BL185/('Données brutes POS (Area)'!BL$171)*25)))</f>
        <v>1.1121740418411763</v>
      </c>
      <c r="BN185" s="43">
        <f>IF($C185="SM 30:1;O2",('Données brutes POS (Area)'!BM126/('Données brutes POS (Area)'!BM$91)*50),IF($C185="TG (17:0/17:1/17:0)D5",('Données brutes POS (Area)'!BM185/('Données brutes POS (Area)'!BM$171)*25)))</f>
        <v>2.8237276002283243</v>
      </c>
      <c r="BO185" s="43">
        <f>IF($C185="SM 30:1;O2",('Données brutes POS (Area)'!BN126/('Données brutes POS (Area)'!BN$91)*50),IF($C185="TG (17:0/17:1/17:0)D5",('Données brutes POS (Area)'!BN185/('Données brutes POS (Area)'!BN$171)*25)))</f>
        <v>2.1351839455112964</v>
      </c>
      <c r="BP185" s="43">
        <f>IF($C185="SM 30:1;O2",('Données brutes POS (Area)'!BO126/('Données brutes POS (Area)'!BO$91)*50),IF($C185="TG (17:0/17:1/17:0)D5",('Données brutes POS (Area)'!BO185/('Données brutes POS (Area)'!BO$171)*25)))</f>
        <v>0.55077668319967332</v>
      </c>
      <c r="BQ185" s="43">
        <f>IF($C185="SM 30:1;O2",('Données brutes POS (Area)'!BP126/('Données brutes POS (Area)'!BP$91)*50),IF($C185="TG (17:0/17:1/17:0)D5",('Données brutes POS (Area)'!BP185/('Données brutes POS (Area)'!BP$171)*25)))</f>
        <v>1.7803473112504131</v>
      </c>
    </row>
    <row r="186" spans="1:69" x14ac:dyDescent="0.25">
      <c r="A186" s="11" t="s">
        <v>79</v>
      </c>
      <c r="B186" s="11" t="s">
        <v>92</v>
      </c>
      <c r="C186" s="12" t="s">
        <v>117</v>
      </c>
      <c r="D186" s="44">
        <f>IF($C186="SM 30:1;O2",('Données brutes POS (Area)'!C127/('Données brutes POS (Area)'!C$91)*50),IF($C186="TG (17:0/17:1/17:0)D5",('Données brutes POS (Area)'!C186/('Données brutes POS (Area)'!C$171)*25)))</f>
        <v>2.9843010838738788</v>
      </c>
      <c r="E186" s="44">
        <f>IF($C186="SM 30:1;O2",('Données brutes POS (Area)'!D127/('Données brutes POS (Area)'!D$91)*50),IF($C186="TG (17:0/17:1/17:0)D5",('Données brutes POS (Area)'!D186/('Données brutes POS (Area)'!D$171)*25)))</f>
        <v>1.6069054220530936</v>
      </c>
      <c r="F186" s="44">
        <f>IF($C186="SM 30:1;O2",('Données brutes POS (Area)'!E127/('Données brutes POS (Area)'!E$91)*50),IF($C186="TG (17:0/17:1/17:0)D5",('Données brutes POS (Area)'!E186/('Données brutes POS (Area)'!E$171)*25)))</f>
        <v>3.4421690676823902</v>
      </c>
      <c r="G186" s="44">
        <f>IF($C186="SM 30:1;O2",('Données brutes POS (Area)'!F127/('Données brutes POS (Area)'!F$91)*50),IF($C186="TG (17:0/17:1/17:0)D5",('Données brutes POS (Area)'!F186/('Données brutes POS (Area)'!F$171)*25)))</f>
        <v>3.1313576151694331</v>
      </c>
      <c r="H186" s="44">
        <f>IF($C186="SM 30:1;O2",('Données brutes POS (Area)'!G127/('Données brutes POS (Area)'!G$91)*50),IF($C186="TG (17:0/17:1/17:0)D5",('Données brutes POS (Area)'!G186/('Données brutes POS (Area)'!G$171)*25)))</f>
        <v>1.7718750118275048</v>
      </c>
      <c r="I186" s="44">
        <f>IF($C186="SM 30:1;O2",('Données brutes POS (Area)'!H127/('Données brutes POS (Area)'!H$91)*50),IF($C186="TG (17:0/17:1/17:0)D5",('Données brutes POS (Area)'!H186/('Données brutes POS (Area)'!H$171)*25)))</f>
        <v>4.498600377840944</v>
      </c>
      <c r="J186" s="44">
        <f>IF($C186="SM 30:1;O2",('Données brutes POS (Area)'!I127/('Données brutes POS (Area)'!I$91)*50),IF($C186="TG (17:0/17:1/17:0)D5",('Données brutes POS (Area)'!I186/('Données brutes POS (Area)'!I$171)*25)))</f>
        <v>6.0382037415643799</v>
      </c>
      <c r="K186" s="44">
        <f>IF($C186="SM 30:1;O2",('Données brutes POS (Area)'!J127/('Données brutes POS (Area)'!J$91)*50),IF($C186="TG (17:0/17:1/17:0)D5",('Données brutes POS (Area)'!J186/('Données brutes POS (Area)'!J$171)*25)))</f>
        <v>2.0279376732448942</v>
      </c>
      <c r="L186" s="44">
        <f>IF($C186="SM 30:1;O2",('Données brutes POS (Area)'!K127/('Données brutes POS (Area)'!K$91)*50),IF($C186="TG (17:0/17:1/17:0)D5",('Données brutes POS (Area)'!K186/('Données brutes POS (Area)'!K$171)*25)))</f>
        <v>1.0685032284679628</v>
      </c>
      <c r="M186" s="44">
        <f>IF($C186="SM 30:1;O2",('Données brutes POS (Area)'!L127/('Données brutes POS (Area)'!L$91)*50),IF($C186="TG (17:0/17:1/17:0)D5",('Données brutes POS (Area)'!L186/('Données brutes POS (Area)'!L$171)*25)))</f>
        <v>1.6015253713549105</v>
      </c>
      <c r="N186" s="44">
        <f>IF($C186="SM 30:1;O2",('Données brutes POS (Area)'!M127/('Données brutes POS (Area)'!M$91)*50),IF($C186="TG (17:0/17:1/17:0)D5",('Données brutes POS (Area)'!M186/('Données brutes POS (Area)'!M$171)*25)))</f>
        <v>1.2402110848741112</v>
      </c>
      <c r="O186" s="44">
        <f>IF($C186="SM 30:1;O2",('Données brutes POS (Area)'!N127/('Données brutes POS (Area)'!N$91)*50),IF($C186="TG (17:0/17:1/17:0)D5",('Données brutes POS (Area)'!N186/('Données brutes POS (Area)'!N$171)*25)))</f>
        <v>3.1942213156370878</v>
      </c>
      <c r="P186" s="44">
        <f>IF($C186="SM 30:1;O2",('Données brutes POS (Area)'!O127/('Données brutes POS (Area)'!O$91)*50),IF($C186="TG (17:0/17:1/17:0)D5",('Données brutes POS (Area)'!O186/('Données brutes POS (Area)'!O$171)*25)))</f>
        <v>2.0295431740541137</v>
      </c>
      <c r="Q186" s="44">
        <f>IF($C186="SM 30:1;O2",('Données brutes POS (Area)'!P127/('Données brutes POS (Area)'!P$91)*50),IF($C186="TG (17:0/17:1/17:0)D5",('Données brutes POS (Area)'!P186/('Données brutes POS (Area)'!P$171)*25)))</f>
        <v>1.0356523434397742</v>
      </c>
      <c r="R186" s="44">
        <f>IF($C186="SM 30:1;O2",('Données brutes POS (Area)'!Q127/('Données brutes POS (Area)'!Q$91)*50),IF($C186="TG (17:0/17:1/17:0)D5",('Données brutes POS (Area)'!Q186/('Données brutes POS (Area)'!Q$171)*25)))</f>
        <v>2.1613531482258641</v>
      </c>
      <c r="S186" s="44">
        <f>IF($C186="SM 30:1;O2",('Données brutes POS (Area)'!R127/('Données brutes POS (Area)'!R$91)*50),IF($C186="TG (17:0/17:1/17:0)D5",('Données brutes POS (Area)'!R186/('Données brutes POS (Area)'!R$171)*25)))</f>
        <v>0.76045047385503495</v>
      </c>
      <c r="T186" s="44">
        <f>IF($C186="SM 30:1;O2",('Données brutes POS (Area)'!S127/('Données brutes POS (Area)'!S$91)*50),IF($C186="TG (17:0/17:1/17:0)D5",('Données brutes POS (Area)'!S186/('Données brutes POS (Area)'!S$171)*25)))</f>
        <v>1.7616936602280184</v>
      </c>
      <c r="U186" s="44">
        <f>IF($C186="SM 30:1;O2",('Données brutes POS (Area)'!T127/('Données brutes POS (Area)'!T$91)*50),IF($C186="TG (17:0/17:1/17:0)D5",('Données brutes POS (Area)'!T186/('Données brutes POS (Area)'!T$171)*25)))</f>
        <v>1.7881585018170876</v>
      </c>
      <c r="V186" s="44">
        <f>IF($C186="SM 30:1;O2",('Données brutes POS (Area)'!U127/('Données brutes POS (Area)'!U$91)*50),IF($C186="TG (17:0/17:1/17:0)D5",('Données brutes POS (Area)'!U186/('Données brutes POS (Area)'!U$171)*25)))</f>
        <v>2.4598364701725868</v>
      </c>
      <c r="W186" s="44">
        <f>IF($C186="SM 30:1;O2",('Données brutes POS (Area)'!V127/('Données brutes POS (Area)'!V$91)*50),IF($C186="TG (17:0/17:1/17:0)D5",('Données brutes POS (Area)'!V186/('Données brutes POS (Area)'!V$171)*25)))</f>
        <v>1.7927167314850672</v>
      </c>
      <c r="X186" s="44">
        <f>IF($C186="SM 30:1;O2",('Données brutes POS (Area)'!W127/('Données brutes POS (Area)'!W$91)*50),IF($C186="TG (17:0/17:1/17:0)D5",('Données brutes POS (Area)'!W186/('Données brutes POS (Area)'!W$171)*25)))</f>
        <v>5.9433930830392585</v>
      </c>
      <c r="Y186" s="44">
        <f>IF($C186="SM 30:1;O2",('Données brutes POS (Area)'!X127/('Données brutes POS (Area)'!X$91)*50),IF($C186="TG (17:0/17:1/17:0)D5",('Données brutes POS (Area)'!X186/('Données brutes POS (Area)'!X$171)*25)))</f>
        <v>0.66304492198857901</v>
      </c>
      <c r="Z186" s="44">
        <f>IF($C186="SM 30:1;O2",('Données brutes POS (Area)'!Y127/('Données brutes POS (Area)'!Y$91)*50),IF($C186="TG (17:0/17:1/17:0)D5",('Données brutes POS (Area)'!Y186/('Données brutes POS (Area)'!Y$171)*25)))</f>
        <v>1.8600927968405185</v>
      </c>
      <c r="AA186" s="44">
        <f>IF($C186="SM 30:1;O2",('Données brutes POS (Area)'!Z127/('Données brutes POS (Area)'!Z$91)*50),IF($C186="TG (17:0/17:1/17:0)D5",('Données brutes POS (Area)'!Z186/('Données brutes POS (Area)'!Z$171)*25)))</f>
        <v>3.576144797601466</v>
      </c>
      <c r="AB186" s="44">
        <f>IF($C186="SM 30:1;O2",('Données brutes POS (Area)'!AA127/('Données brutes POS (Area)'!AA$91)*50),IF($C186="TG (17:0/17:1/17:0)D5",('Données brutes POS (Area)'!AA186/('Données brutes POS (Area)'!AA$171)*25)))</f>
        <v>2.949750504550686</v>
      </c>
      <c r="AC186" s="44">
        <f>IF($C186="SM 30:1;O2",('Données brutes POS (Area)'!AB127/('Données brutes POS (Area)'!AB$91)*50),IF($C186="TG (17:0/17:1/17:0)D5",('Données brutes POS (Area)'!AB186/('Données brutes POS (Area)'!AB$171)*25)))</f>
        <v>7.8016369605420675</v>
      </c>
      <c r="AD186" s="44">
        <f>IF($C186="SM 30:1;O2",('Données brutes POS (Area)'!AC127/('Données brutes POS (Area)'!AC$91)*50),IF($C186="TG (17:0/17:1/17:0)D5",('Données brutes POS (Area)'!AC186/('Données brutes POS (Area)'!AC$171)*25)))</f>
        <v>4.8108821846653171</v>
      </c>
      <c r="AE186" s="44">
        <f>IF($C186="SM 30:1;O2",('Données brutes POS (Area)'!AD127/('Données brutes POS (Area)'!AD$91)*50),IF($C186="TG (17:0/17:1/17:0)D5",('Données brutes POS (Area)'!AD186/('Données brutes POS (Area)'!AD$171)*25)))</f>
        <v>0.45833412084725383</v>
      </c>
      <c r="AF186" s="44">
        <f>IF($C186="SM 30:1;O2",('Données brutes POS (Area)'!AE127/('Données brutes POS (Area)'!AE$91)*50),IF($C186="TG (17:0/17:1/17:0)D5",('Données brutes POS (Area)'!AE186/('Données brutes POS (Area)'!AE$171)*25)))</f>
        <v>3.9045136717909026</v>
      </c>
      <c r="AG186" s="44">
        <f>IF($C186="SM 30:1;O2",('Données brutes POS (Area)'!AF127/('Données brutes POS (Area)'!AF$91)*50),IF($C186="TG (17:0/17:1/17:0)D5",('Données brutes POS (Area)'!AF186/('Données brutes POS (Area)'!AF$171)*25)))</f>
        <v>1.8432145141707053</v>
      </c>
      <c r="AH186" s="44">
        <f>IF($C186="SM 30:1;O2",('Données brutes POS (Area)'!AG127/('Données brutes POS (Area)'!AG$91)*50),IF($C186="TG (17:0/17:1/17:0)D5",('Données brutes POS (Area)'!AG186/('Données brutes POS (Area)'!AG$171)*25)))</f>
        <v>1.1797637588215513</v>
      </c>
      <c r="AI186" s="44">
        <f>IF($C186="SM 30:1;O2",('Données brutes POS (Area)'!AH127/('Données brutes POS (Area)'!AH$91)*50),IF($C186="TG (17:0/17:1/17:0)D5",('Données brutes POS (Area)'!AH186/('Données brutes POS (Area)'!AH$171)*25)))</f>
        <v>3.4698246952680347</v>
      </c>
      <c r="AJ186" s="44">
        <f>IF($C186="SM 30:1;O2",('Données brutes POS (Area)'!AI127/('Données brutes POS (Area)'!AI$91)*50),IF($C186="TG (17:0/17:1/17:0)D5",('Données brutes POS (Area)'!AI186/('Données brutes POS (Area)'!AI$171)*25)))</f>
        <v>0.7725907754076291</v>
      </c>
      <c r="AK186" s="44">
        <f>IF($C186="SM 30:1;O2",('Données brutes POS (Area)'!AJ127/('Données brutes POS (Area)'!AJ$91)*50),IF($C186="TG (17:0/17:1/17:0)D5",('Données brutes POS (Area)'!AJ186/('Données brutes POS (Area)'!AJ$171)*25)))</f>
        <v>0.77845427326300132</v>
      </c>
      <c r="AL186" s="44">
        <f>IF($C186="SM 30:1;O2",('Données brutes POS (Area)'!AK127/('Données brutes POS (Area)'!AK$91)*50),IF($C186="TG (17:0/17:1/17:0)D5",('Données brutes POS (Area)'!AK186/('Données brutes POS (Area)'!AK$171)*25)))</f>
        <v>0.56779074607357627</v>
      </c>
      <c r="AM186" s="44">
        <f>IF($C186="SM 30:1;O2",('Données brutes POS (Area)'!AL127/('Données brutes POS (Area)'!AL$91)*50),IF($C186="TG (17:0/17:1/17:0)D5",('Données brutes POS (Area)'!AL186/('Données brutes POS (Area)'!AL$171)*25)))</f>
        <v>9.2216042623616801</v>
      </c>
      <c r="AN186" s="44">
        <f>IF($C186="SM 30:1;O2",('Données brutes POS (Area)'!AM127/('Données brutes POS (Area)'!AM$91)*50),IF($C186="TG (17:0/17:1/17:0)D5",('Données brutes POS (Area)'!AM186/('Données brutes POS (Area)'!AM$171)*25)))</f>
        <v>2.3637131321803242</v>
      </c>
      <c r="AO186" s="44">
        <f>IF($C186="SM 30:1;O2",('Données brutes POS (Area)'!AN127/('Données brutes POS (Area)'!AN$91)*50),IF($C186="TG (17:0/17:1/17:0)D5",('Données brutes POS (Area)'!AN186/('Données brutes POS (Area)'!AN$171)*25)))</f>
        <v>2.173294414192307</v>
      </c>
      <c r="AP186" s="44">
        <f>IF($C186="SM 30:1;O2",('Données brutes POS (Area)'!AO127/('Données brutes POS (Area)'!AO$91)*50),IF($C186="TG (17:0/17:1/17:0)D5",('Données brutes POS (Area)'!AO186/('Données brutes POS (Area)'!AO$171)*25)))</f>
        <v>4.1755588487252737</v>
      </c>
      <c r="AQ186" s="44">
        <f>IF($C186="SM 30:1;O2",('Données brutes POS (Area)'!AP127/('Données brutes POS (Area)'!AP$91)*50),IF($C186="TG (17:0/17:1/17:0)D5",('Données brutes POS (Area)'!AP186/('Données brutes POS (Area)'!AP$171)*25)))</f>
        <v>0.20968158424323147</v>
      </c>
      <c r="AR186" s="44">
        <f>IF($C186="SM 30:1;O2",('Données brutes POS (Area)'!AQ127/('Données brutes POS (Area)'!AQ$91)*50),IF($C186="TG (17:0/17:1/17:0)D5",('Données brutes POS (Area)'!AQ186/('Données brutes POS (Area)'!AQ$171)*25)))</f>
        <v>15.681970741017468</v>
      </c>
      <c r="AS186" s="44">
        <f>IF($C186="SM 30:1;O2",('Données brutes POS (Area)'!AR127/('Données brutes POS (Area)'!AR$91)*50),IF($C186="TG (17:0/17:1/17:0)D5",('Données brutes POS (Area)'!AR186/('Données brutes POS (Area)'!AR$171)*25)))</f>
        <v>2.4428706387530106</v>
      </c>
      <c r="AT186" s="44">
        <f>IF($C186="SM 30:1;O2",('Données brutes POS (Area)'!AS127/('Données brutes POS (Area)'!AS$91)*50),IF($C186="TG (17:0/17:1/17:0)D5",('Données brutes POS (Area)'!AS186/('Données brutes POS (Area)'!AS$171)*25)))</f>
        <v>0.71661573166629933</v>
      </c>
      <c r="AU186" s="44">
        <f>IF($C186="SM 30:1;O2",('Données brutes POS (Area)'!AT127/('Données brutes POS (Area)'!AT$91)*50),IF($C186="TG (17:0/17:1/17:0)D5",('Données brutes POS (Area)'!AT186/('Données brutes POS (Area)'!AT$171)*25)))</f>
        <v>4.4703366939453568</v>
      </c>
      <c r="AV186" s="44">
        <f>IF($C186="SM 30:1;O2",('Données brutes POS (Area)'!AU127/('Données brutes POS (Area)'!AU$91)*50),IF($C186="TG (17:0/17:1/17:0)D5",('Données brutes POS (Area)'!AU186/('Données brutes POS (Area)'!AU$171)*25)))</f>
        <v>2.2991771110507564</v>
      </c>
      <c r="AW186" s="44">
        <f>IF($C186="SM 30:1;O2",('Données brutes POS (Area)'!AV127/('Données brutes POS (Area)'!AV$91)*50),IF($C186="TG (17:0/17:1/17:0)D5",('Données brutes POS (Area)'!AV186/('Données brutes POS (Area)'!AV$171)*25)))</f>
        <v>7.2799736419328953</v>
      </c>
      <c r="AX186" s="44">
        <f>IF($C186="SM 30:1;O2",('Données brutes POS (Area)'!AW127/('Données brutes POS (Area)'!AW$91)*50),IF($C186="TG (17:0/17:1/17:0)D5",('Données brutes POS (Area)'!AW186/('Données brutes POS (Area)'!AW$171)*25)))</f>
        <v>7.7246986918778529</v>
      </c>
      <c r="AY186" s="44">
        <f>IF($C186="SM 30:1;O2",('Données brutes POS (Area)'!AX127/('Données brutes POS (Area)'!AX$91)*50),IF($C186="TG (17:0/17:1/17:0)D5",('Données brutes POS (Area)'!AX186/('Données brutes POS (Area)'!AX$171)*25)))</f>
        <v>1.4258281641123378</v>
      </c>
      <c r="AZ186" s="44">
        <f>IF($C186="SM 30:1;O2",('Données brutes POS (Area)'!AY127/('Données brutes POS (Area)'!AY$91)*50),IF($C186="TG (17:0/17:1/17:0)D5",('Données brutes POS (Area)'!AY186/('Données brutes POS (Area)'!AY$171)*25)))</f>
        <v>5.1913418795211497</v>
      </c>
      <c r="BA186" s="44">
        <f>IF($C186="SM 30:1;O2",('Données brutes POS (Area)'!AZ127/('Données brutes POS (Area)'!AZ$91)*50),IF($C186="TG (17:0/17:1/17:0)D5",('Données brutes POS (Area)'!AZ186/('Données brutes POS (Area)'!AZ$171)*25)))</f>
        <v>3.3758773648799534</v>
      </c>
      <c r="BB186" s="44">
        <f>IF($C186="SM 30:1;O2",('Données brutes POS (Area)'!BA127/('Données brutes POS (Area)'!BA$91)*50),IF($C186="TG (17:0/17:1/17:0)D5",('Données brutes POS (Area)'!BA186/('Données brutes POS (Area)'!BA$171)*25)))</f>
        <v>3.2790522212045072</v>
      </c>
      <c r="BC186" s="44">
        <f>IF($C186="SM 30:1;O2",('Données brutes POS (Area)'!BB127/('Données brutes POS (Area)'!BB$91)*50),IF($C186="TG (17:0/17:1/17:0)D5",('Données brutes POS (Area)'!BB186/('Données brutes POS (Area)'!BB$171)*25)))</f>
        <v>2.0394622128415794</v>
      </c>
      <c r="BD186" s="44">
        <f>IF($C186="SM 30:1;O2",('Données brutes POS (Area)'!BC127/('Données brutes POS (Area)'!BC$91)*50),IF($C186="TG (17:0/17:1/17:0)D5",('Données brutes POS (Area)'!BC186/('Données brutes POS (Area)'!BC$171)*25)))</f>
        <v>8.1695819481537502</v>
      </c>
      <c r="BE186" s="44">
        <f>IF($C186="SM 30:1;O2",('Données brutes POS (Area)'!BD127/('Données brutes POS (Area)'!BD$91)*50),IF($C186="TG (17:0/17:1/17:0)D5",('Données brutes POS (Area)'!BD186/('Données brutes POS (Area)'!BD$171)*25)))</f>
        <v>1.1612398947307578</v>
      </c>
      <c r="BF186" s="44">
        <f>IF($C186="SM 30:1;O2",('Données brutes POS (Area)'!BE127/('Données brutes POS (Area)'!BE$91)*50),IF($C186="TG (17:0/17:1/17:0)D5",('Données brutes POS (Area)'!BE186/('Données brutes POS (Area)'!BE$171)*25)))</f>
        <v>0.6139726824300531</v>
      </c>
      <c r="BG186" s="44">
        <f>IF($C186="SM 30:1;O2",('Données brutes POS (Area)'!BF127/('Données brutes POS (Area)'!BF$91)*50),IF($C186="TG (17:0/17:1/17:0)D5",('Données brutes POS (Area)'!BF186/('Données brutes POS (Area)'!BF$171)*25)))</f>
        <v>4.3888454678329296</v>
      </c>
      <c r="BH186" s="44">
        <f>IF($C186="SM 30:1;O2",('Données brutes POS (Area)'!BG127/('Données brutes POS (Area)'!BG$91)*50),IF($C186="TG (17:0/17:1/17:0)D5",('Données brutes POS (Area)'!BG186/('Données brutes POS (Area)'!BG$171)*25)))</f>
        <v>0.74034679999346698</v>
      </c>
      <c r="BI186" s="44">
        <f>IF($C186="SM 30:1;O2",('Données brutes POS (Area)'!BH127/('Données brutes POS (Area)'!BH$91)*50),IF($C186="TG (17:0/17:1/17:0)D5",('Données brutes POS (Area)'!BH186/('Données brutes POS (Area)'!BH$171)*25)))</f>
        <v>0.43742902407588313</v>
      </c>
      <c r="BJ186" s="44">
        <f>IF($C186="SM 30:1;O2",('Données brutes POS (Area)'!BI127/('Données brutes POS (Area)'!BI$91)*50),IF($C186="TG (17:0/17:1/17:0)D5",('Données brutes POS (Area)'!BI186/('Données brutes POS (Area)'!BI$171)*25)))</f>
        <v>1.336918226417056</v>
      </c>
      <c r="BK186" s="44">
        <f>IF($C186="SM 30:1;O2",('Données brutes POS (Area)'!BJ127/('Données brutes POS (Area)'!BJ$91)*50),IF($C186="TG (17:0/17:1/17:0)D5",('Données brutes POS (Area)'!BJ186/('Données brutes POS (Area)'!BJ$171)*25)))</f>
        <v>2.1239223039416575</v>
      </c>
      <c r="BL186" s="44">
        <f>IF($C186="SM 30:1;O2",('Données brutes POS (Area)'!BK127/('Données brutes POS (Area)'!BK$91)*50),IF($C186="TG (17:0/17:1/17:0)D5",('Données brutes POS (Area)'!BK186/('Données brutes POS (Area)'!BK$171)*25)))</f>
        <v>4.2192335215912298</v>
      </c>
      <c r="BM186" s="44">
        <f>IF($C186="SM 30:1;O2",('Données brutes POS (Area)'!BL127/('Données brutes POS (Area)'!BL$91)*50),IF($C186="TG (17:0/17:1/17:0)D5",('Données brutes POS (Area)'!BL186/('Données brutes POS (Area)'!BL$171)*25)))</f>
        <v>0.76723165629727696</v>
      </c>
      <c r="BN186" s="44">
        <f>IF($C186="SM 30:1;O2",('Données brutes POS (Area)'!BM127/('Données brutes POS (Area)'!BM$91)*50),IF($C186="TG (17:0/17:1/17:0)D5",('Données brutes POS (Area)'!BM186/('Données brutes POS (Area)'!BM$171)*25)))</f>
        <v>3.0419916663230326</v>
      </c>
      <c r="BO186" s="44">
        <f>IF($C186="SM 30:1;O2",('Données brutes POS (Area)'!BN127/('Données brutes POS (Area)'!BN$91)*50),IF($C186="TG (17:0/17:1/17:0)D5",('Données brutes POS (Area)'!BN186/('Données brutes POS (Area)'!BN$171)*25)))</f>
        <v>3.7619058811186825</v>
      </c>
      <c r="BP186" s="44">
        <f>IF($C186="SM 30:1;O2",('Données brutes POS (Area)'!BO127/('Données brutes POS (Area)'!BO$91)*50),IF($C186="TG (17:0/17:1/17:0)D5",('Données brutes POS (Area)'!BO186/('Données brutes POS (Area)'!BO$171)*25)))</f>
        <v>0.71196367492674117</v>
      </c>
      <c r="BQ186" s="44">
        <f>IF($C186="SM 30:1;O2",('Données brutes POS (Area)'!BP127/('Données brutes POS (Area)'!BP$91)*50),IF($C186="TG (17:0/17:1/17:0)D5",('Données brutes POS (Area)'!BP186/('Données brutes POS (Area)'!BP$171)*25)))</f>
        <v>2.4920105444832208</v>
      </c>
    </row>
    <row r="187" spans="1:69" x14ac:dyDescent="0.25">
      <c r="A187" s="9" t="s">
        <v>79</v>
      </c>
      <c r="B187" s="9" t="s">
        <v>93</v>
      </c>
      <c r="C187" s="10" t="s">
        <v>117</v>
      </c>
      <c r="D187" s="43">
        <f>IF($C187="SM 30:1;O2",('Données brutes POS (Area)'!C128/('Données brutes POS (Area)'!C$91)*50),IF($C187="TG (17:0/17:1/17:0)D5",('Données brutes POS (Area)'!C187/('Données brutes POS (Area)'!C$171)*25)))</f>
        <v>1.706337098342765</v>
      </c>
      <c r="E187" s="43">
        <f>IF($C187="SM 30:1;O2",('Données brutes POS (Area)'!D128/('Données brutes POS (Area)'!D$91)*50),IF($C187="TG (17:0/17:1/17:0)D5",('Données brutes POS (Area)'!D187/('Données brutes POS (Area)'!D$171)*25)))</f>
        <v>1.0479162658833101</v>
      </c>
      <c r="F187" s="43">
        <f>IF($C187="SM 30:1;O2",('Données brutes POS (Area)'!E128/('Données brutes POS (Area)'!E$91)*50),IF($C187="TG (17:0/17:1/17:0)D5",('Données brutes POS (Area)'!E187/('Données brutes POS (Area)'!E$171)*25)))</f>
        <v>2.244369536934542</v>
      </c>
      <c r="G187" s="43">
        <f>IF($C187="SM 30:1;O2",('Données brutes POS (Area)'!F128/('Données brutes POS (Area)'!F$91)*50),IF($C187="TG (17:0/17:1/17:0)D5",('Données brutes POS (Area)'!F187/('Données brutes POS (Area)'!F$171)*25)))</f>
        <v>2.1016161118475063</v>
      </c>
      <c r="H187" s="43">
        <f>IF($C187="SM 30:1;O2",('Données brutes POS (Area)'!G128/('Données brutes POS (Area)'!G$91)*50),IF($C187="TG (17:0/17:1/17:0)D5",('Données brutes POS (Area)'!G187/('Données brutes POS (Area)'!G$171)*25)))</f>
        <v>1.2222467898601541</v>
      </c>
      <c r="I187" s="43">
        <f>IF($C187="SM 30:1;O2",('Données brutes POS (Area)'!H128/('Données brutes POS (Area)'!H$91)*50),IF($C187="TG (17:0/17:1/17:0)D5",('Données brutes POS (Area)'!H187/('Données brutes POS (Area)'!H$171)*25)))</f>
        <v>4.0302622001273463</v>
      </c>
      <c r="J187" s="43">
        <f>IF($C187="SM 30:1;O2",('Données brutes POS (Area)'!I128/('Données brutes POS (Area)'!I$91)*50),IF($C187="TG (17:0/17:1/17:0)D5",('Données brutes POS (Area)'!I187/('Données brutes POS (Area)'!I$171)*25)))</f>
        <v>3.754317194767872</v>
      </c>
      <c r="K187" s="43">
        <f>IF($C187="SM 30:1;O2",('Données brutes POS (Area)'!J128/('Données brutes POS (Area)'!J$91)*50),IF($C187="TG (17:0/17:1/17:0)D5",('Données brutes POS (Area)'!J187/('Données brutes POS (Area)'!J$171)*25)))</f>
        <v>2.2233670463761577</v>
      </c>
      <c r="L187" s="43">
        <f>IF($C187="SM 30:1;O2",('Données brutes POS (Area)'!K128/('Données brutes POS (Area)'!K$91)*50),IF($C187="TG (17:0/17:1/17:0)D5",('Données brutes POS (Area)'!K187/('Données brutes POS (Area)'!K$171)*25)))</f>
        <v>0.94437326413223921</v>
      </c>
      <c r="M187" s="43">
        <f>IF($C187="SM 30:1;O2",('Données brutes POS (Area)'!L128/('Données brutes POS (Area)'!L$91)*50),IF($C187="TG (17:0/17:1/17:0)D5",('Données brutes POS (Area)'!L187/('Données brutes POS (Area)'!L$171)*25)))</f>
        <v>1.3507640981117195</v>
      </c>
      <c r="N187" s="43">
        <f>IF($C187="SM 30:1;O2",('Données brutes POS (Area)'!M128/('Données brutes POS (Area)'!M$91)*50),IF($C187="TG (17:0/17:1/17:0)D5",('Données brutes POS (Area)'!M187/('Données brutes POS (Area)'!M$171)*25)))</f>
        <v>0.76948857961481953</v>
      </c>
      <c r="O187" s="43">
        <f>IF($C187="SM 30:1;O2",('Données brutes POS (Area)'!N128/('Données brutes POS (Area)'!N$91)*50),IF($C187="TG (17:0/17:1/17:0)D5",('Données brutes POS (Area)'!N187/('Données brutes POS (Area)'!N$171)*25)))</f>
        <v>2.4945879993429778</v>
      </c>
      <c r="P187" s="43">
        <f>IF($C187="SM 30:1;O2",('Données brutes POS (Area)'!O128/('Données brutes POS (Area)'!O$91)*50),IF($C187="TG (17:0/17:1/17:0)D5",('Données brutes POS (Area)'!O187/('Données brutes POS (Area)'!O$171)*25)))</f>
        <v>1.47642755951316</v>
      </c>
      <c r="Q187" s="43">
        <f>IF($C187="SM 30:1;O2",('Données brutes POS (Area)'!P128/('Données brutes POS (Area)'!P$91)*50),IF($C187="TG (17:0/17:1/17:0)D5",('Données brutes POS (Area)'!P187/('Données brutes POS (Area)'!P$171)*25)))</f>
        <v>0.30874948916419759</v>
      </c>
      <c r="R187" s="43">
        <f>IF($C187="SM 30:1;O2",('Données brutes POS (Area)'!Q128/('Données brutes POS (Area)'!Q$91)*50),IF($C187="TG (17:0/17:1/17:0)D5",('Données brutes POS (Area)'!Q187/('Données brutes POS (Area)'!Q$171)*25)))</f>
        <v>0.48612465785839226</v>
      </c>
      <c r="S187" s="43">
        <f>IF($C187="SM 30:1;O2",('Données brutes POS (Area)'!R128/('Données brutes POS (Area)'!R$91)*50),IF($C187="TG (17:0/17:1/17:0)D5",('Données brutes POS (Area)'!R187/('Données brutes POS (Area)'!R$171)*25)))</f>
        <v>0.71161148923307416</v>
      </c>
      <c r="T187" s="43">
        <f>IF($C187="SM 30:1;O2",('Données brutes POS (Area)'!S128/('Données brutes POS (Area)'!S$91)*50),IF($C187="TG (17:0/17:1/17:0)D5",('Données brutes POS (Area)'!S187/('Données brutes POS (Area)'!S$171)*25)))</f>
        <v>1.1616252082065799</v>
      </c>
      <c r="U187" s="43">
        <f>IF($C187="SM 30:1;O2",('Données brutes POS (Area)'!T128/('Données brutes POS (Area)'!T$91)*50),IF($C187="TG (17:0/17:1/17:0)D5",('Données brutes POS (Area)'!T187/('Données brutes POS (Area)'!T$171)*25)))</f>
        <v>0.47931879663504484</v>
      </c>
      <c r="V187" s="43">
        <f>IF($C187="SM 30:1;O2",('Données brutes POS (Area)'!U128/('Données brutes POS (Area)'!U$91)*50),IF($C187="TG (17:0/17:1/17:0)D5",('Données brutes POS (Area)'!U187/('Données brutes POS (Area)'!U$171)*25)))</f>
        <v>2.2700016502366975</v>
      </c>
      <c r="W187" s="43">
        <f>IF($C187="SM 30:1;O2",('Données brutes POS (Area)'!V128/('Données brutes POS (Area)'!V$91)*50),IF($C187="TG (17:0/17:1/17:0)D5",('Données brutes POS (Area)'!V187/('Données brutes POS (Area)'!V$171)*25)))</f>
        <v>1.3999619798380121</v>
      </c>
      <c r="X187" s="43">
        <f>IF($C187="SM 30:1;O2",('Données brutes POS (Area)'!W128/('Données brutes POS (Area)'!W$91)*50),IF($C187="TG (17:0/17:1/17:0)D5",('Données brutes POS (Area)'!W187/('Données brutes POS (Area)'!W$171)*25)))</f>
        <v>3.7730176824664214</v>
      </c>
      <c r="Y187" s="43">
        <f>IF($C187="SM 30:1;O2",('Données brutes POS (Area)'!X128/('Données brutes POS (Area)'!X$91)*50),IF($C187="TG (17:0/17:1/17:0)D5",('Données brutes POS (Area)'!X187/('Données brutes POS (Area)'!X$171)*25)))</f>
        <v>0.55652965085666284</v>
      </c>
      <c r="Z187" s="43">
        <f>IF($C187="SM 30:1;O2",('Données brutes POS (Area)'!Y128/('Données brutes POS (Area)'!Y$91)*50),IF($C187="TG (17:0/17:1/17:0)D5",('Données brutes POS (Area)'!Y187/('Données brutes POS (Area)'!Y$171)*25)))</f>
        <v>1.6302074947378116</v>
      </c>
      <c r="AA187" s="43">
        <f>IF($C187="SM 30:1;O2",('Données brutes POS (Area)'!Z128/('Données brutes POS (Area)'!Z$91)*50),IF($C187="TG (17:0/17:1/17:0)D5",('Données brutes POS (Area)'!Z187/('Données brutes POS (Area)'!Z$171)*25)))</f>
        <v>0.8849429348344916</v>
      </c>
      <c r="AB187" s="43">
        <f>IF($C187="SM 30:1;O2",('Données brutes POS (Area)'!AA128/('Données brutes POS (Area)'!AA$91)*50),IF($C187="TG (17:0/17:1/17:0)D5",('Données brutes POS (Area)'!AA187/('Données brutes POS (Area)'!AA$171)*25)))</f>
        <v>1.2157579657850697</v>
      </c>
      <c r="AC187" s="43">
        <f>IF($C187="SM 30:1;O2",('Données brutes POS (Area)'!AB128/('Données brutes POS (Area)'!AB$91)*50),IF($C187="TG (17:0/17:1/17:0)D5",('Données brutes POS (Area)'!AB187/('Données brutes POS (Area)'!AB$171)*25)))</f>
        <v>5.0016864528530869</v>
      </c>
      <c r="AD187" s="43">
        <f>IF($C187="SM 30:1;O2",('Données brutes POS (Area)'!AC128/('Données brutes POS (Area)'!AC$91)*50),IF($C187="TG (17:0/17:1/17:0)D5",('Données brutes POS (Area)'!AC187/('Données brutes POS (Area)'!AC$171)*25)))</f>
        <v>2.8906294089069786</v>
      </c>
      <c r="AE187" s="43">
        <f>IF($C187="SM 30:1;O2",('Données brutes POS (Area)'!AD128/('Données brutes POS (Area)'!AD$91)*50),IF($C187="TG (17:0/17:1/17:0)D5",('Données brutes POS (Area)'!AD187/('Données brutes POS (Area)'!AD$171)*25)))</f>
        <v>0.56007920537065969</v>
      </c>
      <c r="AF187" s="43">
        <f>IF($C187="SM 30:1;O2",('Données brutes POS (Area)'!AE128/('Données brutes POS (Area)'!AE$91)*50),IF($C187="TG (17:0/17:1/17:0)D5",('Données brutes POS (Area)'!AE187/('Données brutes POS (Area)'!AE$171)*25)))</f>
        <v>3.4363992909977541</v>
      </c>
      <c r="AG187" s="43">
        <f>IF($C187="SM 30:1;O2",('Données brutes POS (Area)'!AF128/('Données brutes POS (Area)'!AF$91)*50),IF($C187="TG (17:0/17:1/17:0)D5",('Données brutes POS (Area)'!AF187/('Données brutes POS (Area)'!AF$171)*25)))</f>
        <v>0.93581767753780409</v>
      </c>
      <c r="AH187" s="43">
        <f>IF($C187="SM 30:1;O2",('Données brutes POS (Area)'!AG128/('Données brutes POS (Area)'!AG$91)*50),IF($C187="TG (17:0/17:1/17:0)D5",('Données brutes POS (Area)'!AG187/('Données brutes POS (Area)'!AG$171)*25)))</f>
        <v>0.23022534006260983</v>
      </c>
      <c r="AI187" s="43">
        <f>IF($C187="SM 30:1;O2",('Données brutes POS (Area)'!AH128/('Données brutes POS (Area)'!AH$91)*50),IF($C187="TG (17:0/17:1/17:0)D5",('Données brutes POS (Area)'!AH187/('Données brutes POS (Area)'!AH$171)*25)))</f>
        <v>1.3438872944041815</v>
      </c>
      <c r="AJ187" s="43">
        <f>IF($C187="SM 30:1;O2",('Données brutes POS (Area)'!AI128/('Données brutes POS (Area)'!AI$91)*50),IF($C187="TG (17:0/17:1/17:0)D5",('Données brutes POS (Area)'!AI187/('Données brutes POS (Area)'!AI$171)*25)))</f>
        <v>0.38411486082865265</v>
      </c>
      <c r="AK187" s="43">
        <f>IF($C187="SM 30:1;O2",('Données brutes POS (Area)'!AJ128/('Données brutes POS (Area)'!AJ$91)*50),IF($C187="TG (17:0/17:1/17:0)D5",('Données brutes POS (Area)'!AJ187/('Données brutes POS (Area)'!AJ$171)*25)))</f>
        <v>0.60733101152263169</v>
      </c>
      <c r="AL187" s="43">
        <f>IF($C187="SM 30:1;O2",('Données brutes POS (Area)'!AK128/('Données brutes POS (Area)'!AK$91)*50),IF($C187="TG (17:0/17:1/17:0)D5",('Données brutes POS (Area)'!AK187/('Données brutes POS (Area)'!AK$171)*25)))</f>
        <v>0.50910473328538652</v>
      </c>
      <c r="AM187" s="43">
        <f>IF($C187="SM 30:1;O2",('Données brutes POS (Area)'!AL128/('Données brutes POS (Area)'!AL$91)*50),IF($C187="TG (17:0/17:1/17:0)D5",('Données brutes POS (Area)'!AL187/('Données brutes POS (Area)'!AL$171)*25)))</f>
        <v>6.7840514782487773</v>
      </c>
      <c r="AN187" s="43">
        <f>IF($C187="SM 30:1;O2",('Données brutes POS (Area)'!AM128/('Données brutes POS (Area)'!AM$91)*50),IF($C187="TG (17:0/17:1/17:0)D5",('Données brutes POS (Area)'!AM187/('Données brutes POS (Area)'!AM$171)*25)))</f>
        <v>1.5252294948358225</v>
      </c>
      <c r="AO187" s="43">
        <f>IF($C187="SM 30:1;O2",('Données brutes POS (Area)'!AN128/('Données brutes POS (Area)'!AN$91)*50),IF($C187="TG (17:0/17:1/17:0)D5",('Données brutes POS (Area)'!AN187/('Données brutes POS (Area)'!AN$171)*25)))</f>
        <v>1.0897281377830625</v>
      </c>
      <c r="AP187" s="43">
        <f>IF($C187="SM 30:1;O2",('Données brutes POS (Area)'!AO128/('Données brutes POS (Area)'!AO$91)*50),IF($C187="TG (17:0/17:1/17:0)D5",('Données brutes POS (Area)'!AO187/('Données brutes POS (Area)'!AO$171)*25)))</f>
        <v>3.2002844688434777</v>
      </c>
      <c r="AQ187" s="43">
        <f>IF($C187="SM 30:1;O2",('Données brutes POS (Area)'!AP128/('Données brutes POS (Area)'!AP$91)*50),IF($C187="TG (17:0/17:1/17:0)D5",('Données brutes POS (Area)'!AP187/('Données brutes POS (Area)'!AP$171)*25)))</f>
        <v>0.31377661859472872</v>
      </c>
      <c r="AR187" s="43">
        <f>IF($C187="SM 30:1;O2",('Données brutes POS (Area)'!AQ128/('Données brutes POS (Area)'!AQ$91)*50),IF($C187="TG (17:0/17:1/17:0)D5",('Données brutes POS (Area)'!AQ187/('Données brutes POS (Area)'!AQ$171)*25)))</f>
        <v>11.412730534031137</v>
      </c>
      <c r="AS187" s="43">
        <f>IF($C187="SM 30:1;O2",('Données brutes POS (Area)'!AR128/('Données brutes POS (Area)'!AR$91)*50),IF($C187="TG (17:0/17:1/17:0)D5",('Données brutes POS (Area)'!AR187/('Données brutes POS (Area)'!AR$171)*25)))</f>
        <v>2.017819731852367</v>
      </c>
      <c r="AT187" s="43">
        <f>IF($C187="SM 30:1;O2",('Données brutes POS (Area)'!AS128/('Données brutes POS (Area)'!AS$91)*50),IF($C187="TG (17:0/17:1/17:0)D5",('Données brutes POS (Area)'!AS187/('Données brutes POS (Area)'!AS$171)*25)))</f>
        <v>0.46475330835875256</v>
      </c>
      <c r="AU187" s="43">
        <f>IF($C187="SM 30:1;O2",('Données brutes POS (Area)'!AT128/('Données brutes POS (Area)'!AT$91)*50),IF($C187="TG (17:0/17:1/17:0)D5",('Données brutes POS (Area)'!AT187/('Données brutes POS (Area)'!AT$171)*25)))</f>
        <v>0.80418907303937115</v>
      </c>
      <c r="AV187" s="43">
        <f>IF($C187="SM 30:1;O2",('Données brutes POS (Area)'!AU128/('Données brutes POS (Area)'!AU$91)*50),IF($C187="TG (17:0/17:1/17:0)D5",('Données brutes POS (Area)'!AU187/('Données brutes POS (Area)'!AU$171)*25)))</f>
        <v>2.5963119406263906</v>
      </c>
      <c r="AW187" s="43">
        <f>IF($C187="SM 30:1;O2",('Données brutes POS (Area)'!AV128/('Données brutes POS (Area)'!AV$91)*50),IF($C187="TG (17:0/17:1/17:0)D5",('Données brutes POS (Area)'!AV187/('Données brutes POS (Area)'!AV$171)*25)))</f>
        <v>2.4111237154405343</v>
      </c>
      <c r="AX187" s="43">
        <f>IF($C187="SM 30:1;O2",('Données brutes POS (Area)'!AW128/('Données brutes POS (Area)'!AW$91)*50),IF($C187="TG (17:0/17:1/17:0)D5",('Données brutes POS (Area)'!AW187/('Données brutes POS (Area)'!AW$171)*25)))</f>
        <v>7.652907059831648</v>
      </c>
      <c r="AY187" s="43">
        <f>IF($C187="SM 30:1;O2",('Données brutes POS (Area)'!AX128/('Données brutes POS (Area)'!AX$91)*50),IF($C187="TG (17:0/17:1/17:0)D5",('Données brutes POS (Area)'!AX187/('Données brutes POS (Area)'!AX$171)*25)))</f>
        <v>1.051412875527868</v>
      </c>
      <c r="AZ187" s="43">
        <f>IF($C187="SM 30:1;O2",('Données brutes POS (Area)'!AY128/('Données brutes POS (Area)'!AY$91)*50),IF($C187="TG (17:0/17:1/17:0)D5",('Données brutes POS (Area)'!AY187/('Données brutes POS (Area)'!AY$171)*25)))</f>
        <v>2.6670912080187974</v>
      </c>
      <c r="BA187" s="43">
        <f>IF($C187="SM 30:1;O2",('Données brutes POS (Area)'!AZ128/('Données brutes POS (Area)'!AZ$91)*50),IF($C187="TG (17:0/17:1/17:0)D5",('Données brutes POS (Area)'!AZ187/('Données brutes POS (Area)'!AZ$171)*25)))</f>
        <v>1.1125279877771446</v>
      </c>
      <c r="BB187" s="43">
        <f>IF($C187="SM 30:1;O2",('Données brutes POS (Area)'!BA128/('Données brutes POS (Area)'!BA$91)*50),IF($C187="TG (17:0/17:1/17:0)D5",('Données brutes POS (Area)'!BA187/('Données brutes POS (Area)'!BA$171)*25)))</f>
        <v>1.7214056786161762</v>
      </c>
      <c r="BC187" s="43">
        <f>IF($C187="SM 30:1;O2",('Données brutes POS (Area)'!BB128/('Données brutes POS (Area)'!BB$91)*50),IF($C187="TG (17:0/17:1/17:0)D5",('Données brutes POS (Area)'!BB187/('Données brutes POS (Area)'!BB$171)*25)))</f>
        <v>1.6873517119936925</v>
      </c>
      <c r="BD187" s="43">
        <f>IF($C187="SM 30:1;O2",('Données brutes POS (Area)'!BC128/('Données brutes POS (Area)'!BC$91)*50),IF($C187="TG (17:0/17:1/17:0)D5",('Données brutes POS (Area)'!BC187/('Données brutes POS (Area)'!BC$171)*25)))</f>
        <v>4.4262540782467408</v>
      </c>
      <c r="BE187" s="43">
        <f>IF($C187="SM 30:1;O2",('Données brutes POS (Area)'!BD128/('Données brutes POS (Area)'!BD$91)*50),IF($C187="TG (17:0/17:1/17:0)D5",('Données brutes POS (Area)'!BD187/('Données brutes POS (Area)'!BD$171)*25)))</f>
        <v>1.0295312357149942</v>
      </c>
      <c r="BF187" s="43">
        <f>IF($C187="SM 30:1;O2",('Données brutes POS (Area)'!BE128/('Données brutes POS (Area)'!BE$91)*50),IF($C187="TG (17:0/17:1/17:0)D5",('Données brutes POS (Area)'!BE187/('Données brutes POS (Area)'!BE$171)*25)))</f>
        <v>0.59819742346024829</v>
      </c>
      <c r="BG187" s="43">
        <f>IF($C187="SM 30:1;O2",('Données brutes POS (Area)'!BF128/('Données brutes POS (Area)'!BF$91)*50),IF($C187="TG (17:0/17:1/17:0)D5",('Données brutes POS (Area)'!BF187/('Données brutes POS (Area)'!BF$171)*25)))</f>
        <v>2.4320402669794245</v>
      </c>
      <c r="BH187" s="43">
        <f>IF($C187="SM 30:1;O2",('Données brutes POS (Area)'!BG128/('Données brutes POS (Area)'!BG$91)*50),IF($C187="TG (17:0/17:1/17:0)D5",('Données brutes POS (Area)'!BG187/('Données brutes POS (Area)'!BG$171)*25)))</f>
        <v>0.76865072741635243</v>
      </c>
      <c r="BI187" s="43">
        <f>IF($C187="SM 30:1;O2",('Données brutes POS (Area)'!BH128/('Données brutes POS (Area)'!BH$91)*50),IF($C187="TG (17:0/17:1/17:0)D5",('Données brutes POS (Area)'!BH187/('Données brutes POS (Area)'!BH$171)*25)))</f>
        <v>0.38606161639391579</v>
      </c>
      <c r="BJ187" s="43">
        <f>IF($C187="SM 30:1;O2",('Données brutes POS (Area)'!BI128/('Données brutes POS (Area)'!BI$91)*50),IF($C187="TG (17:0/17:1/17:0)D5",('Données brutes POS (Area)'!BI187/('Données brutes POS (Area)'!BI$171)*25)))</f>
        <v>0.46204299822684197</v>
      </c>
      <c r="BK187" s="43">
        <f>IF($C187="SM 30:1;O2",('Données brutes POS (Area)'!BJ128/('Données brutes POS (Area)'!BJ$91)*50),IF($C187="TG (17:0/17:1/17:0)D5",('Données brutes POS (Area)'!BJ187/('Données brutes POS (Area)'!BJ$171)*25)))</f>
        <v>2.4121233055094193</v>
      </c>
      <c r="BL187" s="43">
        <f>IF($C187="SM 30:1;O2",('Données brutes POS (Area)'!BK128/('Données brutes POS (Area)'!BK$91)*50),IF($C187="TG (17:0/17:1/17:0)D5",('Données brutes POS (Area)'!BK187/('Données brutes POS (Area)'!BK$171)*25)))</f>
        <v>3.1498153835743734</v>
      </c>
      <c r="BM187" s="43">
        <f>IF($C187="SM 30:1;O2",('Données brutes POS (Area)'!BL128/('Données brutes POS (Area)'!BL$91)*50),IF($C187="TG (17:0/17:1/17:0)D5",('Données brutes POS (Area)'!BL187/('Données brutes POS (Area)'!BL$171)*25)))</f>
        <v>0.75506210723889577</v>
      </c>
      <c r="BN187" s="43">
        <f>IF($C187="SM 30:1;O2",('Données brutes POS (Area)'!BM128/('Données brutes POS (Area)'!BM$91)*50),IF($C187="TG (17:0/17:1/17:0)D5",('Données brutes POS (Area)'!BM187/('Données brutes POS (Area)'!BM$171)*25)))</f>
        <v>2.2850523540950145</v>
      </c>
      <c r="BO187" s="43">
        <f>IF($C187="SM 30:1;O2",('Données brutes POS (Area)'!BN128/('Données brutes POS (Area)'!BN$91)*50),IF($C187="TG (17:0/17:1/17:0)D5",('Données brutes POS (Area)'!BN187/('Données brutes POS (Area)'!BN$171)*25)))</f>
        <v>2.3992136030614697</v>
      </c>
      <c r="BP187" s="43">
        <f>IF($C187="SM 30:1;O2",('Données brutes POS (Area)'!BO128/('Données brutes POS (Area)'!BO$91)*50),IF($C187="TG (17:0/17:1/17:0)D5",('Données brutes POS (Area)'!BO187/('Données brutes POS (Area)'!BO$171)*25)))</f>
        <v>0.19839016040330429</v>
      </c>
      <c r="BQ187" s="43">
        <f>IF($C187="SM 30:1;O2",('Données brutes POS (Area)'!BP128/('Données brutes POS (Area)'!BP$91)*50),IF($C187="TG (17:0/17:1/17:0)D5",('Données brutes POS (Area)'!BP187/('Données brutes POS (Area)'!BP$171)*25)))</f>
        <v>2.0042698211625765</v>
      </c>
    </row>
    <row r="188" spans="1:69" x14ac:dyDescent="0.25">
      <c r="A188" s="11" t="s">
        <v>79</v>
      </c>
      <c r="B188" s="11" t="s">
        <v>94</v>
      </c>
      <c r="C188" s="12" t="s">
        <v>117</v>
      </c>
      <c r="D188" s="44">
        <f>IF($C188="SM 30:1;O2",('Données brutes POS (Area)'!C129/('Données brutes POS (Area)'!C$91)*50),IF($C188="TG (17:0/17:1/17:0)D5",('Données brutes POS (Area)'!C188/('Données brutes POS (Area)'!C$171)*25)))</f>
        <v>0.21326738128721279</v>
      </c>
      <c r="E188" s="44">
        <f>IF($C188="SM 30:1;O2",('Données brutes POS (Area)'!D129/('Données brutes POS (Area)'!D$91)*50),IF($C188="TG (17:0/17:1/17:0)D5",('Données brutes POS (Area)'!D188/('Données brutes POS (Area)'!D$171)*25)))</f>
        <v>0.13196288882627755</v>
      </c>
      <c r="F188" s="44">
        <f>IF($C188="SM 30:1;O2",('Données brutes POS (Area)'!E129/('Données brutes POS (Area)'!E$91)*50),IF($C188="TG (17:0/17:1/17:0)D5",('Données brutes POS (Area)'!E188/('Données brutes POS (Area)'!E$171)*25)))</f>
        <v>0.27172281687309829</v>
      </c>
      <c r="G188" s="44">
        <f>IF($C188="SM 30:1;O2",('Données brutes POS (Area)'!F129/('Données brutes POS (Area)'!F$91)*50),IF($C188="TG (17:0/17:1/17:0)D5",('Données brutes POS (Area)'!F188/('Données brutes POS (Area)'!F$171)*25)))</f>
        <v>0.24018768842987975</v>
      </c>
      <c r="H188" s="44">
        <f>IF($C188="SM 30:1;O2",('Données brutes POS (Area)'!G129/('Données brutes POS (Area)'!G$91)*50),IF($C188="TG (17:0/17:1/17:0)D5",('Données brutes POS (Area)'!G188/('Données brutes POS (Area)'!G$171)*25)))</f>
        <v>0.15453459933566235</v>
      </c>
      <c r="I188" s="44">
        <f>IF($C188="SM 30:1;O2",('Données brutes POS (Area)'!H129/('Données brutes POS (Area)'!H$91)*50),IF($C188="TG (17:0/17:1/17:0)D5",('Données brutes POS (Area)'!H188/('Données brutes POS (Area)'!H$171)*25)))</f>
        <v>0.80271083041660762</v>
      </c>
      <c r="J188" s="44">
        <f>IF($C188="SM 30:1;O2",('Données brutes POS (Area)'!I129/('Données brutes POS (Area)'!I$91)*50),IF($C188="TG (17:0/17:1/17:0)D5",('Données brutes POS (Area)'!I188/('Données brutes POS (Area)'!I$171)*25)))</f>
        <v>0.66087661957492383</v>
      </c>
      <c r="K188" s="44">
        <f>IF($C188="SM 30:1;O2",('Données brutes POS (Area)'!J129/('Données brutes POS (Area)'!J$91)*50),IF($C188="TG (17:0/17:1/17:0)D5",('Données brutes POS (Area)'!J188/('Données brutes POS (Area)'!J$171)*25)))</f>
        <v>0.26345470152175865</v>
      </c>
      <c r="L188" s="44">
        <f>IF($C188="SM 30:1;O2",('Données brutes POS (Area)'!K129/('Données brutes POS (Area)'!K$91)*50),IF($C188="TG (17:0/17:1/17:0)D5",('Données brutes POS (Area)'!K188/('Données brutes POS (Area)'!K$171)*25)))</f>
        <v>9.4127417533231436E-2</v>
      </c>
      <c r="M188" s="44">
        <f>IF($C188="SM 30:1;O2",('Données brutes POS (Area)'!L129/('Données brutes POS (Area)'!L$91)*50),IF($C188="TG (17:0/17:1/17:0)D5",('Données brutes POS (Area)'!L188/('Données brutes POS (Area)'!L$171)*25)))</f>
        <v>0.15193382428395347</v>
      </c>
      <c r="N188" s="44">
        <f>IF($C188="SM 30:1;O2",('Données brutes POS (Area)'!M129/('Données brutes POS (Area)'!M$91)*50),IF($C188="TG (17:0/17:1/17:0)D5",('Données brutes POS (Area)'!M188/('Données brutes POS (Area)'!M$171)*25)))</f>
        <v>0.13077417086331408</v>
      </c>
      <c r="O188" s="44">
        <f>IF($C188="SM 30:1;O2",('Données brutes POS (Area)'!N129/('Données brutes POS (Area)'!N$91)*50),IF($C188="TG (17:0/17:1/17:0)D5",('Données brutes POS (Area)'!N188/('Données brutes POS (Area)'!N$171)*25)))</f>
        <v>0.41342326437961363</v>
      </c>
      <c r="P188" s="44">
        <f>IF($C188="SM 30:1;O2",('Données brutes POS (Area)'!O129/('Données brutes POS (Area)'!O$91)*50),IF($C188="TG (17:0/17:1/17:0)D5",('Données brutes POS (Area)'!O188/('Données brutes POS (Area)'!O$171)*25)))</f>
        <v>0.21046011091279648</v>
      </c>
      <c r="Q188" s="44">
        <f>IF($C188="SM 30:1;O2",('Données brutes POS (Area)'!P129/('Données brutes POS (Area)'!P$91)*50),IF($C188="TG (17:0/17:1/17:0)D5",('Données brutes POS (Area)'!P188/('Données brutes POS (Area)'!P$171)*25)))</f>
        <v>0.11433038222891609</v>
      </c>
      <c r="R188" s="44">
        <f>IF($C188="SM 30:1;O2",('Données brutes POS (Area)'!Q129/('Données brutes POS (Area)'!Q$91)*50),IF($C188="TG (17:0/17:1/17:0)D5",('Données brutes POS (Area)'!Q188/('Données brutes POS (Area)'!Q$171)*25)))</f>
        <v>0.2498200932012962</v>
      </c>
      <c r="S188" s="44">
        <f>IF($C188="SM 30:1;O2",('Données brutes POS (Area)'!R129/('Données brutes POS (Area)'!R$91)*50),IF($C188="TG (17:0/17:1/17:0)D5",('Données brutes POS (Area)'!R188/('Données brutes POS (Area)'!R$171)*25)))</f>
        <v>8.0719334957054717E-2</v>
      </c>
      <c r="T188" s="44">
        <f>IF($C188="SM 30:1;O2",('Données brutes POS (Area)'!S129/('Données brutes POS (Area)'!S$91)*50),IF($C188="TG (17:0/17:1/17:0)D5",('Données brutes POS (Area)'!S188/('Données brutes POS (Area)'!S$171)*25)))</f>
        <v>0.15223434965110177</v>
      </c>
      <c r="U188" s="44">
        <f>IF($C188="SM 30:1;O2",('Données brutes POS (Area)'!T129/('Données brutes POS (Area)'!T$91)*50),IF($C188="TG (17:0/17:1/17:0)D5",('Données brutes POS (Area)'!T188/('Données brutes POS (Area)'!T$171)*25)))</f>
        <v>0.12603615641785096</v>
      </c>
      <c r="V188" s="44">
        <f>IF($C188="SM 30:1;O2",('Données brutes POS (Area)'!U129/('Données brutes POS (Area)'!U$91)*50),IF($C188="TG (17:0/17:1/17:0)D5",('Données brutes POS (Area)'!U188/('Données brutes POS (Area)'!U$171)*25)))</f>
        <v>0.48745764084229587</v>
      </c>
      <c r="W188" s="44">
        <f>IF($C188="SM 30:1;O2",('Données brutes POS (Area)'!V129/('Données brutes POS (Area)'!V$91)*50),IF($C188="TG (17:0/17:1/17:0)D5",('Données brutes POS (Area)'!V188/('Données brutes POS (Area)'!V$171)*25)))</f>
        <v>0.23501570927431936</v>
      </c>
      <c r="X188" s="44">
        <f>IF($C188="SM 30:1;O2",('Données brutes POS (Area)'!W129/('Données brutes POS (Area)'!W$91)*50),IF($C188="TG (17:0/17:1/17:0)D5",('Données brutes POS (Area)'!W188/('Données brutes POS (Area)'!W$171)*25)))</f>
        <v>0.44943900158422639</v>
      </c>
      <c r="Y188" s="44" t="s">
        <v>326</v>
      </c>
      <c r="Z188" s="44">
        <f>IF($C188="SM 30:1;O2",('Données brutes POS (Area)'!Y129/('Données brutes POS (Area)'!Y$91)*50),IF($C188="TG (17:0/17:1/17:0)D5",('Données brutes POS (Area)'!Y188/('Données brutes POS (Area)'!Y$171)*25)))</f>
        <v>0.3137696667273418</v>
      </c>
      <c r="AA188" s="44">
        <f>IF($C188="SM 30:1;O2",('Données brutes POS (Area)'!Z129/('Données brutes POS (Area)'!Z$91)*50),IF($C188="TG (17:0/17:1/17:0)D5",('Données brutes POS (Area)'!Z188/('Données brutes POS (Area)'!Z$171)*25)))</f>
        <v>0.33785335357795598</v>
      </c>
      <c r="AB188" s="44">
        <f>IF($C188="SM 30:1;O2",('Données brutes POS (Area)'!AA129/('Données brutes POS (Area)'!AA$91)*50),IF($C188="TG (17:0/17:1/17:0)D5",('Données brutes POS (Area)'!AA188/('Données brutes POS (Area)'!AA$171)*25)))</f>
        <v>0.20857173237408469</v>
      </c>
      <c r="AC188" s="44">
        <f>IF($C188="SM 30:1;O2",('Données brutes POS (Area)'!AB129/('Données brutes POS (Area)'!AB$91)*50),IF($C188="TG (17:0/17:1/17:0)D5",('Données brutes POS (Area)'!AB188/('Données brutes POS (Area)'!AB$171)*25)))</f>
        <v>0.93184356340871233</v>
      </c>
      <c r="AD188" s="44">
        <f>IF($C188="SM 30:1;O2",('Données brutes POS (Area)'!AC129/('Données brutes POS (Area)'!AC$91)*50),IF($C188="TG (17:0/17:1/17:0)D5",('Données brutes POS (Area)'!AC188/('Données brutes POS (Area)'!AC$171)*25)))</f>
        <v>0.51183854515496841</v>
      </c>
      <c r="AE188" s="44">
        <f>IF($C188="SM 30:1;O2",('Données brutes POS (Area)'!AD129/('Données brutes POS (Area)'!AD$91)*50),IF($C188="TG (17:0/17:1/17:0)D5",('Données brutes POS (Area)'!AD188/('Données brutes POS (Area)'!AD$171)*25)))</f>
        <v>6.7379968981216412E-2</v>
      </c>
      <c r="AF188" s="44">
        <f>IF($C188="SM 30:1;O2",('Données brutes POS (Area)'!AE129/('Données brutes POS (Area)'!AE$91)*50),IF($C188="TG (17:0/17:1/17:0)D5",('Données brutes POS (Area)'!AE188/('Données brutes POS (Area)'!AE$171)*25)))</f>
        <v>0.42669203655291438</v>
      </c>
      <c r="AG188" s="44">
        <f>IF($C188="SM 30:1;O2",('Données brutes POS (Area)'!AF129/('Données brutes POS (Area)'!AF$91)*50),IF($C188="TG (17:0/17:1/17:0)D5",('Données brutes POS (Area)'!AF188/('Données brutes POS (Area)'!AF$171)*25)))</f>
        <v>0.10983522806793061</v>
      </c>
      <c r="AH188" s="44">
        <f>IF($C188="SM 30:1;O2",('Données brutes POS (Area)'!AG129/('Données brutes POS (Area)'!AG$91)*50),IF($C188="TG (17:0/17:1/17:0)D5",('Données brutes POS (Area)'!AG188/('Données brutes POS (Area)'!AG$171)*25)))</f>
        <v>0.15793479491432277</v>
      </c>
      <c r="AI188" s="44">
        <f>IF($C188="SM 30:1;O2",('Données brutes POS (Area)'!AH129/('Données brutes POS (Area)'!AH$91)*50),IF($C188="TG (17:0/17:1/17:0)D5",('Données brutes POS (Area)'!AH188/('Données brutes POS (Area)'!AH$171)*25)))</f>
        <v>0.18700812673565406</v>
      </c>
      <c r="AJ188" s="44">
        <f>IF($C188="SM 30:1;O2",('Données brutes POS (Area)'!AI129/('Données brutes POS (Area)'!AI$91)*50),IF($C188="TG (17:0/17:1/17:0)D5",('Données brutes POS (Area)'!AI188/('Données brutes POS (Area)'!AI$171)*25)))</f>
        <v>5.8698436000449911E-2</v>
      </c>
      <c r="AK188" s="44">
        <f>IF($C188="SM 30:1;O2",('Données brutes POS (Area)'!AJ129/('Données brutes POS (Area)'!AJ$91)*50),IF($C188="TG (17:0/17:1/17:0)D5",('Données brutes POS (Area)'!AJ188/('Données brutes POS (Area)'!AJ$171)*25)))</f>
        <v>9.3652702234078164E-2</v>
      </c>
      <c r="AL188" s="44">
        <f>IF($C188="SM 30:1;O2",('Données brutes POS (Area)'!AK129/('Données brutes POS (Area)'!AK$91)*50),IF($C188="TG (17:0/17:1/17:0)D5",('Données brutes POS (Area)'!AK188/('Données brutes POS (Area)'!AK$171)*25)))</f>
        <v>4.4301444460506059E-2</v>
      </c>
      <c r="AM188" s="44">
        <f>IF($C188="SM 30:1;O2",('Données brutes POS (Area)'!AL129/('Données brutes POS (Area)'!AL$91)*50),IF($C188="TG (17:0/17:1/17:0)D5",('Données brutes POS (Area)'!AL188/('Données brutes POS (Area)'!AL$171)*25)))</f>
        <v>1.6146906238680747</v>
      </c>
      <c r="AN188" s="44">
        <f>IF($C188="SM 30:1;O2",('Données brutes POS (Area)'!AM129/('Données brutes POS (Area)'!AM$91)*50),IF($C188="TG (17:0/17:1/17:0)D5",('Données brutes POS (Area)'!AM188/('Données brutes POS (Area)'!AM$171)*25)))</f>
        <v>0.17925134651472391</v>
      </c>
      <c r="AO188" s="44">
        <f>IF($C188="SM 30:1;O2",('Données brutes POS (Area)'!AN129/('Données brutes POS (Area)'!AN$91)*50),IF($C188="TG (17:0/17:1/17:0)D5",('Données brutes POS (Area)'!AN188/('Données brutes POS (Area)'!AN$171)*25)))</f>
        <v>0.13699285674829415</v>
      </c>
      <c r="AP188" s="44">
        <f>IF($C188="SM 30:1;O2",('Données brutes POS (Area)'!AO129/('Données brutes POS (Area)'!AO$91)*50),IF($C188="TG (17:0/17:1/17:0)D5",('Données brutes POS (Area)'!AO188/('Données brutes POS (Area)'!AO$171)*25)))</f>
        <v>0.40322194679526852</v>
      </c>
      <c r="AQ188" s="44">
        <f>IF($C188="SM 30:1;O2",('Données brutes POS (Area)'!AP129/('Données brutes POS (Area)'!AP$91)*50),IF($C188="TG (17:0/17:1/17:0)D5",('Données brutes POS (Area)'!AP188/('Données brutes POS (Area)'!AP$171)*25)))</f>
        <v>6.6260494278043924E-2</v>
      </c>
      <c r="AR188" s="44">
        <f>IF($C188="SM 30:1;O2",('Données brutes POS (Area)'!AQ129/('Données brutes POS (Area)'!AQ$91)*50),IF($C188="TG (17:0/17:1/17:0)D5",('Données brutes POS (Area)'!AQ188/('Données brutes POS (Area)'!AQ$171)*25)))</f>
        <v>3.3622093735554262</v>
      </c>
      <c r="AS188" s="44">
        <f>IF($C188="SM 30:1;O2",('Données brutes POS (Area)'!AR129/('Données brutes POS (Area)'!AR$91)*50),IF($C188="TG (17:0/17:1/17:0)D5",('Données brutes POS (Area)'!AR188/('Données brutes POS (Area)'!AR$171)*25)))</f>
        <v>0.18384070086217796</v>
      </c>
      <c r="AT188" s="44">
        <f>IF($C188="SM 30:1;O2",('Données brutes POS (Area)'!AS129/('Données brutes POS (Area)'!AS$91)*50),IF($C188="TG (17:0/17:1/17:0)D5",('Données brutes POS (Area)'!AS188/('Données brutes POS (Area)'!AS$171)*25)))</f>
        <v>6.6463796522888863E-2</v>
      </c>
      <c r="AU188" s="44">
        <f>IF($C188="SM 30:1;O2",('Données brutes POS (Area)'!AT129/('Données brutes POS (Area)'!AT$91)*50),IF($C188="TG (17:0/17:1/17:0)D5",('Données brutes POS (Area)'!AT188/('Données brutes POS (Area)'!AT$171)*25)))</f>
        <v>0.228837753298615</v>
      </c>
      <c r="AV188" s="44">
        <f>IF($C188="SM 30:1;O2",('Données brutes POS (Area)'!AU129/('Données brutes POS (Area)'!AU$91)*50),IF($C188="TG (17:0/17:1/17:0)D5",('Données brutes POS (Area)'!AU188/('Données brutes POS (Area)'!AU$171)*25)))</f>
        <v>0.43924176208899074</v>
      </c>
      <c r="AW188" s="44">
        <f>IF($C188="SM 30:1;O2",('Données brutes POS (Area)'!AV129/('Données brutes POS (Area)'!AV$91)*50),IF($C188="TG (17:0/17:1/17:0)D5",('Données brutes POS (Area)'!AV188/('Données brutes POS (Area)'!AV$171)*25)))</f>
        <v>0.11739030158695168</v>
      </c>
      <c r="AX188" s="44">
        <f>IF($C188="SM 30:1;O2",('Données brutes POS (Area)'!AW129/('Données brutes POS (Area)'!AW$91)*50),IF($C188="TG (17:0/17:1/17:0)D5",('Données brutes POS (Area)'!AW188/('Données brutes POS (Area)'!AW$171)*25)))</f>
        <v>0.13075850427502769</v>
      </c>
      <c r="AY188" s="44">
        <f>IF($C188="SM 30:1;O2",('Données brutes POS (Area)'!AX129/('Données brutes POS (Area)'!AX$91)*50),IF($C188="TG (17:0/17:1/17:0)D5",('Données brutes POS (Area)'!AX188/('Données brutes POS (Area)'!AX$171)*25)))</f>
        <v>0.18128489226829148</v>
      </c>
      <c r="AZ188" s="44">
        <f>IF($C188="SM 30:1;O2",('Données brutes POS (Area)'!AY129/('Données brutes POS (Area)'!AY$91)*50),IF($C188="TG (17:0/17:1/17:0)D5",('Données brutes POS (Area)'!AY188/('Données brutes POS (Area)'!AY$171)*25)))</f>
        <v>0.18444788390299163</v>
      </c>
      <c r="BA188" s="44">
        <f>IF($C188="SM 30:1;O2",('Données brutes POS (Area)'!AZ129/('Données brutes POS (Area)'!AZ$91)*50),IF($C188="TG (17:0/17:1/17:0)D5",('Données brutes POS (Area)'!AZ188/('Données brutes POS (Area)'!AZ$171)*25)))</f>
        <v>0.16926737471234363</v>
      </c>
      <c r="BB188" s="44">
        <f>IF($C188="SM 30:1;O2",('Données brutes POS (Area)'!BA129/('Données brutes POS (Area)'!BA$91)*50),IF($C188="TG (17:0/17:1/17:0)D5",('Données brutes POS (Area)'!BA188/('Données brutes POS (Area)'!BA$171)*25)))</f>
        <v>0.16486444470226505</v>
      </c>
      <c r="BC188" s="44">
        <f>IF($C188="SM 30:1;O2",('Données brutes POS (Area)'!BB129/('Données brutes POS (Area)'!BB$91)*50),IF($C188="TG (17:0/17:1/17:0)D5",('Données brutes POS (Area)'!BB188/('Données brutes POS (Area)'!BB$171)*25)))</f>
        <v>0.24057453200735296</v>
      </c>
      <c r="BD188" s="44">
        <f>IF($C188="SM 30:1;O2",('Données brutes POS (Area)'!BC129/('Données brutes POS (Area)'!BC$91)*50),IF($C188="TG (17:0/17:1/17:0)D5",('Données brutes POS (Area)'!BC188/('Données brutes POS (Area)'!BC$171)*25)))</f>
        <v>1.1122128099064246</v>
      </c>
      <c r="BE188" s="44">
        <f>IF($C188="SM 30:1;O2",('Données brutes POS (Area)'!BD129/('Données brutes POS (Area)'!BD$91)*50),IF($C188="TG (17:0/17:1/17:0)D5",('Données brutes POS (Area)'!BD188/('Données brutes POS (Area)'!BD$171)*25)))</f>
        <v>9.2662040554357783E-2</v>
      </c>
      <c r="BF188" s="44">
        <f>IF($C188="SM 30:1;O2",('Données brutes POS (Area)'!BE129/('Données brutes POS (Area)'!BE$91)*50),IF($C188="TG (17:0/17:1/17:0)D5",('Données brutes POS (Area)'!BE188/('Données brutes POS (Area)'!BE$171)*25)))</f>
        <v>0.100839977427144</v>
      </c>
      <c r="BG188" s="44">
        <f>IF($C188="SM 30:1;O2",('Données brutes POS (Area)'!BF129/('Données brutes POS (Area)'!BF$91)*50),IF($C188="TG (17:0/17:1/17:0)D5",('Données brutes POS (Area)'!BF188/('Données brutes POS (Area)'!BF$171)*25)))</f>
        <v>0.45039231126230783</v>
      </c>
      <c r="BH188" s="44" t="s">
        <v>326</v>
      </c>
      <c r="BI188" s="44" t="s">
        <v>326</v>
      </c>
      <c r="BJ188" s="44">
        <f>IF($C188="SM 30:1;O2",('Données brutes POS (Area)'!BI129/('Données brutes POS (Area)'!BI$91)*50),IF($C188="TG (17:0/17:1/17:0)D5",('Données brutes POS (Area)'!BI188/('Données brutes POS (Area)'!BI$171)*25)))</f>
        <v>8.9129627219435584E-2</v>
      </c>
      <c r="BK188" s="44">
        <f>IF($C188="SM 30:1;O2",('Données brutes POS (Area)'!BJ129/('Données brutes POS (Area)'!BJ$91)*50),IF($C188="TG (17:0/17:1/17:0)D5",('Données brutes POS (Area)'!BJ188/('Données brutes POS (Area)'!BJ$171)*25)))</f>
        <v>0.21764740009645633</v>
      </c>
      <c r="BL188" s="44">
        <f>IF($C188="SM 30:1;O2",('Données brutes POS (Area)'!BK129/('Données brutes POS (Area)'!BK$91)*50),IF($C188="TG (17:0/17:1/17:0)D5",('Données brutes POS (Area)'!BK188/('Données brutes POS (Area)'!BK$171)*25)))</f>
        <v>0.4387905229867291</v>
      </c>
      <c r="BM188" s="44">
        <f>IF($C188="SM 30:1;O2",('Données brutes POS (Area)'!BL129/('Données brutes POS (Area)'!BL$91)*50),IF($C188="TG (17:0/17:1/17:0)D5",('Données brutes POS (Area)'!BL188/('Données brutes POS (Area)'!BL$171)*25)))</f>
        <v>0.15805944090895283</v>
      </c>
      <c r="BN188" s="44">
        <f>IF($C188="SM 30:1;O2",('Données brutes POS (Area)'!BM129/('Données brutes POS (Area)'!BM$91)*50),IF($C188="TG (17:0/17:1/17:0)D5",('Données brutes POS (Area)'!BM188/('Données brutes POS (Area)'!BM$171)*25)))</f>
        <v>0.3841368105155214</v>
      </c>
      <c r="BO188" s="44">
        <f>IF($C188="SM 30:1;O2",('Données brutes POS (Area)'!BN129/('Données brutes POS (Area)'!BN$91)*50),IF($C188="TG (17:0/17:1/17:0)D5",('Données brutes POS (Area)'!BN188/('Données brutes POS (Area)'!BN$171)*25)))</f>
        <v>0.24710276653610758</v>
      </c>
      <c r="BP188" s="44">
        <f>IF($C188="SM 30:1;O2",('Données brutes POS (Area)'!BO129/('Données brutes POS (Area)'!BO$91)*50),IF($C188="TG (17:0/17:1/17:0)D5",('Données brutes POS (Area)'!BO188/('Données brutes POS (Area)'!BO$171)*25)))</f>
        <v>8.311602511510699E-2</v>
      </c>
      <c r="BQ188" s="44">
        <f>IF($C188="SM 30:1;O2",('Données brutes POS (Area)'!BP129/('Données brutes POS (Area)'!BP$91)*50),IF($C188="TG (17:0/17:1/17:0)D5",('Données brutes POS (Area)'!BP188/('Données brutes POS (Area)'!BP$171)*25)))</f>
        <v>0.25386261636029578</v>
      </c>
    </row>
    <row r="189" spans="1:69" x14ac:dyDescent="0.25">
      <c r="A189" s="9" t="s">
        <v>79</v>
      </c>
      <c r="B189" s="9" t="s">
        <v>95</v>
      </c>
      <c r="C189" s="10" t="s">
        <v>117</v>
      </c>
      <c r="D189" s="43">
        <f>IF($C189="SM 30:1;O2",('Données brutes POS (Area)'!C130/('Données brutes POS (Area)'!C$91)*50),IF($C189="TG (17:0/17:1/17:0)D5",('Données brutes POS (Area)'!C189/('Données brutes POS (Area)'!C$171)*25)))</f>
        <v>13.668438607952757</v>
      </c>
      <c r="E189" s="43">
        <f>IF($C189="SM 30:1;O2",('Données brutes POS (Area)'!D130/('Données brutes POS (Area)'!D$91)*50),IF($C189="TG (17:0/17:1/17:0)D5",('Données brutes POS (Area)'!D189/('Données brutes POS (Area)'!D$171)*25)))</f>
        <v>6.5976538386362931</v>
      </c>
      <c r="F189" s="43">
        <f>IF($C189="SM 30:1;O2",('Données brutes POS (Area)'!E130/('Données brutes POS (Area)'!E$91)*50),IF($C189="TG (17:0/17:1/17:0)D5",('Données brutes POS (Area)'!E189/('Données brutes POS (Area)'!E$171)*25)))</f>
        <v>11.782777245938185</v>
      </c>
      <c r="G189" s="43">
        <f>IF($C189="SM 30:1;O2",('Données brutes POS (Area)'!F130/('Données brutes POS (Area)'!F$91)*50),IF($C189="TG (17:0/17:1/17:0)D5",('Données brutes POS (Area)'!F189/('Données brutes POS (Area)'!F$171)*25)))</f>
        <v>10.714713801495765</v>
      </c>
      <c r="H189" s="43">
        <f>IF($C189="SM 30:1;O2",('Données brutes POS (Area)'!G130/('Données brutes POS (Area)'!G$91)*50),IF($C189="TG (17:0/17:1/17:0)D5",('Données brutes POS (Area)'!G189/('Données brutes POS (Area)'!G$171)*25)))</f>
        <v>8.956403634516283</v>
      </c>
      <c r="I189" s="43">
        <f>IF($C189="SM 30:1;O2",('Données brutes POS (Area)'!H130/('Données brutes POS (Area)'!H$91)*50),IF($C189="TG (17:0/17:1/17:0)D5",('Données brutes POS (Area)'!H189/('Données brutes POS (Area)'!H$171)*25)))</f>
        <v>11.615666142536424</v>
      </c>
      <c r="J189" s="43">
        <f>IF($C189="SM 30:1;O2",('Données brutes POS (Area)'!I130/('Données brutes POS (Area)'!I$91)*50),IF($C189="TG (17:0/17:1/17:0)D5",('Données brutes POS (Area)'!I189/('Données brutes POS (Area)'!I$171)*25)))</f>
        <v>14.841312565422587</v>
      </c>
      <c r="K189" s="43">
        <f>IF($C189="SM 30:1;O2",('Données brutes POS (Area)'!J130/('Données brutes POS (Area)'!J$91)*50),IF($C189="TG (17:0/17:1/17:0)D5",('Données brutes POS (Area)'!J189/('Données brutes POS (Area)'!J$171)*25)))</f>
        <v>7.7732987867067838</v>
      </c>
      <c r="L189" s="43">
        <f>IF($C189="SM 30:1;O2",('Données brutes POS (Area)'!K130/('Données brutes POS (Area)'!K$91)*50),IF($C189="TG (17:0/17:1/17:0)D5",('Données brutes POS (Area)'!K189/('Données brutes POS (Area)'!K$171)*25)))</f>
        <v>7.7839505505400304</v>
      </c>
      <c r="M189" s="43">
        <f>IF($C189="SM 30:1;O2",('Données brutes POS (Area)'!L130/('Données brutes POS (Area)'!L$91)*50),IF($C189="TG (17:0/17:1/17:0)D5",('Données brutes POS (Area)'!L189/('Données brutes POS (Area)'!L$171)*25)))</f>
        <v>5.3595772843674085</v>
      </c>
      <c r="N189" s="43">
        <f>IF($C189="SM 30:1;O2",('Données brutes POS (Area)'!M130/('Données brutes POS (Area)'!M$91)*50),IF($C189="TG (17:0/17:1/17:0)D5",('Données brutes POS (Area)'!M189/('Données brutes POS (Area)'!M$171)*25)))</f>
        <v>4.3212690682032306</v>
      </c>
      <c r="O189" s="43">
        <f>IF($C189="SM 30:1;O2",('Données brutes POS (Area)'!N130/('Données brutes POS (Area)'!N$91)*50),IF($C189="TG (17:0/17:1/17:0)D5",('Données brutes POS (Area)'!N189/('Données brutes POS (Area)'!N$171)*25)))</f>
        <v>6.6590851806795346</v>
      </c>
      <c r="P189" s="43">
        <f>IF($C189="SM 30:1;O2",('Données brutes POS (Area)'!O130/('Données brutes POS (Area)'!O$91)*50),IF($C189="TG (17:0/17:1/17:0)D5",('Données brutes POS (Area)'!O189/('Données brutes POS (Area)'!O$171)*25)))</f>
        <v>7.8177346975887367</v>
      </c>
      <c r="Q189" s="43">
        <f>IF($C189="SM 30:1;O2",('Données brutes POS (Area)'!P130/('Données brutes POS (Area)'!P$91)*50),IF($C189="TG (17:0/17:1/17:0)D5",('Données brutes POS (Area)'!P189/('Données brutes POS (Area)'!P$171)*25)))</f>
        <v>6.9019304920717035</v>
      </c>
      <c r="R189" s="43">
        <f>IF($C189="SM 30:1;O2",('Données brutes POS (Area)'!Q130/('Données brutes POS (Area)'!Q$91)*50),IF($C189="TG (17:0/17:1/17:0)D5",('Données brutes POS (Area)'!Q189/('Données brutes POS (Area)'!Q$171)*25)))</f>
        <v>11.538106744560347</v>
      </c>
      <c r="S189" s="43">
        <f>IF($C189="SM 30:1;O2",('Données brutes POS (Area)'!R130/('Données brutes POS (Area)'!R$91)*50),IF($C189="TG (17:0/17:1/17:0)D5",('Données brutes POS (Area)'!R189/('Données brutes POS (Area)'!R$171)*25)))</f>
        <v>5.3817841597786744</v>
      </c>
      <c r="T189" s="43">
        <f>IF($C189="SM 30:1;O2",('Données brutes POS (Area)'!S130/('Données brutes POS (Area)'!S$91)*50),IF($C189="TG (17:0/17:1/17:0)D5",('Données brutes POS (Area)'!S189/('Données brutes POS (Area)'!S$171)*25)))</f>
        <v>4.4565489062066561</v>
      </c>
      <c r="U189" s="43">
        <f>IF($C189="SM 30:1;O2",('Données brutes POS (Area)'!T130/('Données brutes POS (Area)'!T$91)*50),IF($C189="TG (17:0/17:1/17:0)D5",('Données brutes POS (Area)'!T189/('Données brutes POS (Area)'!T$171)*25)))</f>
        <v>6.4541332987845585</v>
      </c>
      <c r="V189" s="43">
        <f>IF($C189="SM 30:1;O2",('Données brutes POS (Area)'!U130/('Données brutes POS (Area)'!U$91)*50),IF($C189="TG (17:0/17:1/17:0)D5",('Données brutes POS (Area)'!U189/('Données brutes POS (Area)'!U$171)*25)))</f>
        <v>3.9023063098414292</v>
      </c>
      <c r="W189" s="43">
        <f>IF($C189="SM 30:1;O2",('Données brutes POS (Area)'!V130/('Données brutes POS (Area)'!V$91)*50),IF($C189="TG (17:0/17:1/17:0)D5",('Données brutes POS (Area)'!V189/('Données brutes POS (Area)'!V$171)*25)))</f>
        <v>6.7181791169307088</v>
      </c>
      <c r="X189" s="43">
        <f>IF($C189="SM 30:1;O2",('Données brutes POS (Area)'!W130/('Données brutes POS (Area)'!W$91)*50),IF($C189="TG (17:0/17:1/17:0)D5",('Données brutes POS (Area)'!W189/('Données brutes POS (Area)'!W$171)*25)))</f>
        <v>17.385907347730331</v>
      </c>
      <c r="Y189" s="43">
        <f>IF($C189="SM 30:1;O2",('Données brutes POS (Area)'!X130/('Données brutes POS (Area)'!X$91)*50),IF($C189="TG (17:0/17:1/17:0)D5",('Données brutes POS (Area)'!X189/('Données brutes POS (Area)'!X$171)*25)))</f>
        <v>2.4184319786976429</v>
      </c>
      <c r="Z189" s="43">
        <f>IF($C189="SM 30:1;O2",('Données brutes POS (Area)'!Y130/('Données brutes POS (Area)'!Y$91)*50),IF($C189="TG (17:0/17:1/17:0)D5",('Données brutes POS (Area)'!Y189/('Données brutes POS (Area)'!Y$171)*25)))</f>
        <v>5.8565387333675174</v>
      </c>
      <c r="AA189" s="43">
        <f>IF($C189="SM 30:1;O2",('Données brutes POS (Area)'!Z130/('Données brutes POS (Area)'!Z$91)*50),IF($C189="TG (17:0/17:1/17:0)D5",('Données brutes POS (Area)'!Z189/('Données brutes POS (Area)'!Z$171)*25)))</f>
        <v>16.144299064760688</v>
      </c>
      <c r="AB189" s="43">
        <f>IF($C189="SM 30:1;O2",('Données brutes POS (Area)'!AA130/('Données brutes POS (Area)'!AA$91)*50),IF($C189="TG (17:0/17:1/17:0)D5",('Données brutes POS (Area)'!AA189/('Données brutes POS (Area)'!AA$171)*25)))</f>
        <v>13.874467372388985</v>
      </c>
      <c r="AC189" s="43">
        <f>IF($C189="SM 30:1;O2",('Données brutes POS (Area)'!AB130/('Données brutes POS (Area)'!AB$91)*50),IF($C189="TG (17:0/17:1/17:0)D5",('Données brutes POS (Area)'!AB189/('Données brutes POS (Area)'!AB$171)*25)))</f>
        <v>21.882389112907237</v>
      </c>
      <c r="AD189" s="43">
        <f>IF($C189="SM 30:1;O2",('Données brutes POS (Area)'!AC130/('Données brutes POS (Area)'!AC$91)*50),IF($C189="TG (17:0/17:1/17:0)D5",('Données brutes POS (Area)'!AC189/('Données brutes POS (Area)'!AC$171)*25)))</f>
        <v>10.213648260361726</v>
      </c>
      <c r="AE189" s="43">
        <f>IF($C189="SM 30:1;O2",('Données brutes POS (Area)'!AD130/('Données brutes POS (Area)'!AD$91)*50),IF($C189="TG (17:0/17:1/17:0)D5",('Données brutes POS (Area)'!AD189/('Données brutes POS (Area)'!AD$171)*25)))</f>
        <v>2.7899099547318467</v>
      </c>
      <c r="AF189" s="43">
        <f>IF($C189="SM 30:1;O2",('Données brutes POS (Area)'!AE130/('Données brutes POS (Area)'!AE$91)*50),IF($C189="TG (17:0/17:1/17:0)D5",('Données brutes POS (Area)'!AE189/('Données brutes POS (Area)'!AE$171)*25)))</f>
        <v>9.7643489401855845</v>
      </c>
      <c r="AG189" s="43">
        <f>IF($C189="SM 30:1;O2",('Données brutes POS (Area)'!AF130/('Données brutes POS (Area)'!AF$91)*50),IF($C189="TG (17:0/17:1/17:0)D5",('Données brutes POS (Area)'!AF189/('Données brutes POS (Area)'!AF$171)*25)))</f>
        <v>6.4746400477889665</v>
      </c>
      <c r="AH189" s="43">
        <f>IF($C189="SM 30:1;O2",('Données brutes POS (Area)'!AG130/('Données brutes POS (Area)'!AG$91)*50),IF($C189="TG (17:0/17:1/17:0)D5",('Données brutes POS (Area)'!AG189/('Données brutes POS (Area)'!AG$171)*25)))</f>
        <v>4.3576450470391332</v>
      </c>
      <c r="AI189" s="43">
        <f>IF($C189="SM 30:1;O2",('Données brutes POS (Area)'!AH130/('Données brutes POS (Area)'!AH$91)*50),IF($C189="TG (17:0/17:1/17:0)D5",('Données brutes POS (Area)'!AH189/('Données brutes POS (Area)'!AH$171)*25)))</f>
        <v>9.4578611190894506</v>
      </c>
      <c r="AJ189" s="43">
        <f>IF($C189="SM 30:1;O2",('Données brutes POS (Area)'!AI130/('Données brutes POS (Area)'!AI$91)*50),IF($C189="TG (17:0/17:1/17:0)D5",('Données brutes POS (Area)'!AI189/('Données brutes POS (Area)'!AI$171)*25)))</f>
        <v>3.5100582235651068</v>
      </c>
      <c r="AK189" s="43">
        <f>IF($C189="SM 30:1;O2",('Données brutes POS (Area)'!AJ130/('Données brutes POS (Area)'!AJ$91)*50),IF($C189="TG (17:0/17:1/17:0)D5",('Données brutes POS (Area)'!AJ189/('Données brutes POS (Area)'!AJ$171)*25)))</f>
        <v>3.2694667926988399</v>
      </c>
      <c r="AL189" s="43">
        <f>IF($C189="SM 30:1;O2",('Données brutes POS (Area)'!AK130/('Données brutes POS (Area)'!AK$91)*50),IF($C189="TG (17:0/17:1/17:0)D5",('Données brutes POS (Area)'!AK189/('Données brutes POS (Area)'!AK$171)*25)))</f>
        <v>2.5093504007008152</v>
      </c>
      <c r="AM189" s="43">
        <f>IF($C189="SM 30:1;O2",('Données brutes POS (Area)'!AL130/('Données brutes POS (Area)'!AL$91)*50),IF($C189="TG (17:0/17:1/17:0)D5",('Données brutes POS (Area)'!AL189/('Données brutes POS (Area)'!AL$171)*25)))</f>
        <v>22.824035997103071</v>
      </c>
      <c r="AN189" s="43">
        <f>IF($C189="SM 30:1;O2",('Données brutes POS (Area)'!AM130/('Données brutes POS (Area)'!AM$91)*50),IF($C189="TG (17:0/17:1/17:0)D5",('Données brutes POS (Area)'!AM189/('Données brutes POS (Area)'!AM$171)*25)))</f>
        <v>7.3313222383033771</v>
      </c>
      <c r="AO189" s="43">
        <f>IF($C189="SM 30:1;O2",('Données brutes POS (Area)'!AN130/('Données brutes POS (Area)'!AN$91)*50),IF($C189="TG (17:0/17:1/17:0)D5",('Données brutes POS (Area)'!AN189/('Données brutes POS (Area)'!AN$171)*25)))</f>
        <v>6.5523875671951188</v>
      </c>
      <c r="AP189" s="43">
        <f>IF($C189="SM 30:1;O2",('Données brutes POS (Area)'!AO130/('Données brutes POS (Area)'!AO$91)*50),IF($C189="TG (17:0/17:1/17:0)D5",('Données brutes POS (Area)'!AO189/('Données brutes POS (Area)'!AO$171)*25)))</f>
        <v>9.5169946669828818</v>
      </c>
      <c r="AQ189" s="43">
        <f>IF($C189="SM 30:1;O2",('Données brutes POS (Area)'!AP130/('Données brutes POS (Area)'!AP$91)*50),IF($C189="TG (17:0/17:1/17:0)D5",('Données brutes POS (Area)'!AP189/('Données brutes POS (Area)'!AP$171)*25)))</f>
        <v>3.1357488817384405</v>
      </c>
      <c r="AR189" s="43">
        <f>IF($C189="SM 30:1;O2",('Données brutes POS (Area)'!AQ130/('Données brutes POS (Area)'!AQ$91)*50),IF($C189="TG (17:0/17:1/17:0)D5",('Données brutes POS (Area)'!AQ189/('Données brutes POS (Area)'!AQ$171)*25)))</f>
        <v>38.946116430092268</v>
      </c>
      <c r="AS189" s="43">
        <f>IF($C189="SM 30:1;O2",('Données brutes POS (Area)'!AR130/('Données brutes POS (Area)'!AR$91)*50),IF($C189="TG (17:0/17:1/17:0)D5",('Données brutes POS (Area)'!AR189/('Données brutes POS (Area)'!AR$171)*25)))</f>
        <v>5.0133462855042747</v>
      </c>
      <c r="AT189" s="43">
        <f>IF($C189="SM 30:1;O2",('Données brutes POS (Area)'!AS130/('Données brutes POS (Area)'!AS$91)*50),IF($C189="TG (17:0/17:1/17:0)D5",('Données brutes POS (Area)'!AS189/('Données brutes POS (Area)'!AS$171)*25)))</f>
        <v>5.4889995476740001</v>
      </c>
      <c r="AU189" s="43">
        <f>IF($C189="SM 30:1;O2",('Données brutes POS (Area)'!AT130/('Données brutes POS (Area)'!AT$91)*50),IF($C189="TG (17:0/17:1/17:0)D5",('Données brutes POS (Area)'!AT189/('Données brutes POS (Area)'!AT$171)*25)))</f>
        <v>13.629225180655984</v>
      </c>
      <c r="AV189" s="43">
        <f>IF($C189="SM 30:1;O2",('Données brutes POS (Area)'!AU130/('Données brutes POS (Area)'!AU$91)*50),IF($C189="TG (17:0/17:1/17:0)D5",('Données brutes POS (Area)'!AU189/('Données brutes POS (Area)'!AU$171)*25)))</f>
        <v>4.0065879230695689</v>
      </c>
      <c r="AW189" s="43">
        <f>IF($C189="SM 30:1;O2",('Données brutes POS (Area)'!AV130/('Données brutes POS (Area)'!AV$91)*50),IF($C189="TG (17:0/17:1/17:0)D5",('Données brutes POS (Area)'!AV189/('Données brutes POS (Area)'!AV$171)*25)))</f>
        <v>15.78995145870334</v>
      </c>
      <c r="AX189" s="43">
        <f>IF($C189="SM 30:1;O2",('Données brutes POS (Area)'!AW130/('Données brutes POS (Area)'!AW$91)*50),IF($C189="TG (17:0/17:1/17:0)D5",('Données brutes POS (Area)'!AW189/('Données brutes POS (Area)'!AW$171)*25)))</f>
        <v>13.064247342072074</v>
      </c>
      <c r="AY189" s="43">
        <f>IF($C189="SM 30:1;O2",('Données brutes POS (Area)'!AX130/('Données brutes POS (Area)'!AX$91)*50),IF($C189="TG (17:0/17:1/17:0)D5",('Données brutes POS (Area)'!AX189/('Données brutes POS (Area)'!AX$171)*25)))</f>
        <v>5.2837489473674584</v>
      </c>
      <c r="AZ189" s="43">
        <f>IF($C189="SM 30:1;O2",('Données brutes POS (Area)'!AY130/('Données brutes POS (Area)'!AY$91)*50),IF($C189="TG (17:0/17:1/17:0)D5",('Données brutes POS (Area)'!AY189/('Données brutes POS (Area)'!AY$171)*25)))</f>
        <v>16.801577974968723</v>
      </c>
      <c r="BA189" s="43">
        <f>IF($C189="SM 30:1;O2",('Données brutes POS (Area)'!AZ130/('Données brutes POS (Area)'!AZ$91)*50),IF($C189="TG (17:0/17:1/17:0)D5",('Données brutes POS (Area)'!AZ189/('Données brutes POS (Area)'!AZ$171)*25)))</f>
        <v>9.8736631622099544</v>
      </c>
      <c r="BB189" s="43">
        <f>IF($C189="SM 30:1;O2",('Données brutes POS (Area)'!BA130/('Données brutes POS (Area)'!BA$91)*50),IF($C189="TG (17:0/17:1/17:0)D5",('Données brutes POS (Area)'!BA189/('Données brutes POS (Area)'!BA$171)*25)))</f>
        <v>10.832877896376319</v>
      </c>
      <c r="BC189" s="43">
        <f>IF($C189="SM 30:1;O2",('Données brutes POS (Area)'!BB130/('Données brutes POS (Area)'!BB$91)*50),IF($C189="TG (17:0/17:1/17:0)D5",('Données brutes POS (Area)'!BB189/('Données brutes POS (Area)'!BB$171)*25)))</f>
        <v>3.1222527686928423</v>
      </c>
      <c r="BD189" s="43">
        <f>IF($C189="SM 30:1;O2",('Données brutes POS (Area)'!BC130/('Données brutes POS (Area)'!BC$91)*50),IF($C189="TG (17:0/17:1/17:0)D5",('Données brutes POS (Area)'!BC189/('Données brutes POS (Area)'!BC$171)*25)))</f>
        <v>10.516823539495384</v>
      </c>
      <c r="BE189" s="43">
        <f>IF($C189="SM 30:1;O2",('Données brutes POS (Area)'!BD130/('Données brutes POS (Area)'!BD$91)*50),IF($C189="TG (17:0/17:1/17:0)D5",('Données brutes POS (Area)'!BD189/('Données brutes POS (Area)'!BD$171)*25)))</f>
        <v>4.0174646578268449</v>
      </c>
      <c r="BF189" s="43">
        <f>IF($C189="SM 30:1;O2",('Données brutes POS (Area)'!BE130/('Données brutes POS (Area)'!BE$91)*50),IF($C189="TG (17:0/17:1/17:0)D5",('Données brutes POS (Area)'!BE189/('Données brutes POS (Area)'!BE$171)*25)))</f>
        <v>2.8234433055766917</v>
      </c>
      <c r="BG189" s="43">
        <f>IF($C189="SM 30:1;O2",('Données brutes POS (Area)'!BF130/('Données brutes POS (Area)'!BF$91)*50),IF($C189="TG (17:0/17:1/17:0)D5",('Données brutes POS (Area)'!BF189/('Données brutes POS (Area)'!BF$171)*25)))</f>
        <v>12.268492256084853</v>
      </c>
      <c r="BH189" s="43">
        <f>IF($C189="SM 30:1;O2",('Données brutes POS (Area)'!BG130/('Données brutes POS (Area)'!BG$91)*50),IF($C189="TG (17:0/17:1/17:0)D5",('Données brutes POS (Area)'!BG189/('Données brutes POS (Area)'!BG$171)*25)))</f>
        <v>3.1754955836360494</v>
      </c>
      <c r="BI189" s="43">
        <f>IF($C189="SM 30:1;O2",('Données brutes POS (Area)'!BH130/('Données brutes POS (Area)'!BH$91)*50),IF($C189="TG (17:0/17:1/17:0)D5",('Données brutes POS (Area)'!BH189/('Données brutes POS (Area)'!BH$171)*25)))</f>
        <v>4.7430290456974795</v>
      </c>
      <c r="BJ189" s="43">
        <f>IF($C189="SM 30:1;O2",('Données brutes POS (Area)'!BI130/('Données brutes POS (Area)'!BI$91)*50),IF($C189="TG (17:0/17:1/17:0)D5",('Données brutes POS (Area)'!BI189/('Données brutes POS (Area)'!BI$171)*25)))</f>
        <v>6.9230875943069217</v>
      </c>
      <c r="BK189" s="43">
        <f>IF($C189="SM 30:1;O2",('Données brutes POS (Area)'!BJ130/('Données brutes POS (Area)'!BJ$91)*50),IF($C189="TG (17:0/17:1/17:0)D5",('Données brutes POS (Area)'!BJ189/('Données brutes POS (Area)'!BJ$171)*25)))</f>
        <v>4.8793963205527708</v>
      </c>
      <c r="BL189" s="43">
        <f>IF($C189="SM 30:1;O2",('Données brutes POS (Area)'!BK130/('Données brutes POS (Area)'!BK$91)*50),IF($C189="TG (17:0/17:1/17:0)D5",('Données brutes POS (Area)'!BK189/('Données brutes POS (Area)'!BK$171)*25)))</f>
        <v>7.0647859151535224</v>
      </c>
      <c r="BM189" s="43">
        <f>IF($C189="SM 30:1;O2",('Données brutes POS (Area)'!BL130/('Données brutes POS (Area)'!BL$91)*50),IF($C189="TG (17:0/17:1/17:0)D5",('Données brutes POS (Area)'!BL189/('Données brutes POS (Area)'!BL$171)*25)))</f>
        <v>6.1361255917481028</v>
      </c>
      <c r="BN189" s="43">
        <f>IF($C189="SM 30:1;O2",('Données brutes POS (Area)'!BM130/('Données brutes POS (Area)'!BM$91)*50),IF($C189="TG (17:0/17:1/17:0)D5",('Données brutes POS (Area)'!BM189/('Données brutes POS (Area)'!BM$171)*25)))</f>
        <v>7.3347504506661085</v>
      </c>
      <c r="BO189" s="43">
        <f>IF($C189="SM 30:1;O2",('Données brutes POS (Area)'!BN130/('Données brutes POS (Area)'!BN$91)*50),IF($C189="TG (17:0/17:1/17:0)D5",('Données brutes POS (Area)'!BN189/('Données brutes POS (Area)'!BN$171)*25)))</f>
        <v>9.8605622013239138</v>
      </c>
      <c r="BP189" s="43">
        <f>IF($C189="SM 30:1;O2",('Données brutes POS (Area)'!BO130/('Données brutes POS (Area)'!BO$91)*50),IF($C189="TG (17:0/17:1/17:0)D5",('Données brutes POS (Area)'!BO189/('Données brutes POS (Area)'!BO$171)*25)))</f>
        <v>9.5809505986384274</v>
      </c>
      <c r="BQ189" s="43">
        <f>IF($C189="SM 30:1;O2",('Données brutes POS (Area)'!BP130/('Données brutes POS (Area)'!BP$91)*50),IF($C189="TG (17:0/17:1/17:0)D5",('Données brutes POS (Area)'!BP189/('Données brutes POS (Area)'!BP$171)*25)))</f>
        <v>6.7232583762464619</v>
      </c>
    </row>
    <row r="190" spans="1:69" x14ac:dyDescent="0.25">
      <c r="A190" s="11" t="s">
        <v>79</v>
      </c>
      <c r="B190" s="11" t="s">
        <v>96</v>
      </c>
      <c r="C190" s="12" t="s">
        <v>117</v>
      </c>
      <c r="D190" s="44">
        <f>IF($C190="SM 30:1;O2",('Données brutes POS (Area)'!C131/('Données brutes POS (Area)'!C$91)*50),IF($C190="TG (17:0/17:1/17:0)D5",('Données brutes POS (Area)'!C190/('Données brutes POS (Area)'!C$171)*25)))</f>
        <v>109.72648255647776</v>
      </c>
      <c r="E190" s="44">
        <f>IF($C190="SM 30:1;O2",('Données brutes POS (Area)'!D131/('Données brutes POS (Area)'!D$91)*50),IF($C190="TG (17:0/17:1/17:0)D5",('Données brutes POS (Area)'!D190/('Données brutes POS (Area)'!D$171)*25)))</f>
        <v>48.841726979923308</v>
      </c>
      <c r="F190" s="44">
        <f>IF($C190="SM 30:1;O2",('Données brutes POS (Area)'!E131/('Données brutes POS (Area)'!E$91)*50),IF($C190="TG (17:0/17:1/17:0)D5",('Données brutes POS (Area)'!E190/('Données brutes POS (Area)'!E$171)*25)))</f>
        <v>95.338141868359116</v>
      </c>
      <c r="G190" s="44">
        <f>IF($C190="SM 30:1;O2",('Données brutes POS (Area)'!F131/('Données brutes POS (Area)'!F$91)*50),IF($C190="TG (17:0/17:1/17:0)D5",('Données brutes POS (Area)'!F190/('Données brutes POS (Area)'!F$171)*25)))</f>
        <v>81.882766418930544</v>
      </c>
      <c r="H190" s="44">
        <f>IF($C190="SM 30:1;O2",('Données brutes POS (Area)'!G131/('Données brutes POS (Area)'!G$91)*50),IF($C190="TG (17:0/17:1/17:0)D5",('Données brutes POS (Area)'!G190/('Données brutes POS (Area)'!G$171)*25)))</f>
        <v>73.179586101260981</v>
      </c>
      <c r="I190" s="44">
        <f>IF($C190="SM 30:1;O2",('Données brutes POS (Area)'!H131/('Données brutes POS (Area)'!H$91)*50),IF($C190="TG (17:0/17:1/17:0)D5",('Données brutes POS (Area)'!H190/('Données brutes POS (Area)'!H$171)*25)))</f>
        <v>100.17599279639886</v>
      </c>
      <c r="J190" s="44">
        <f>IF($C190="SM 30:1;O2",('Données brutes POS (Area)'!I131/('Données brutes POS (Area)'!I$91)*50),IF($C190="TG (17:0/17:1/17:0)D5",('Données brutes POS (Area)'!I190/('Données brutes POS (Area)'!I$171)*25)))</f>
        <v>106.54445687047067</v>
      </c>
      <c r="K190" s="44">
        <f>IF($C190="SM 30:1;O2",('Données brutes POS (Area)'!J131/('Données brutes POS (Area)'!J$91)*50),IF($C190="TG (17:0/17:1/17:0)D5",('Données brutes POS (Area)'!J190/('Données brutes POS (Area)'!J$171)*25)))</f>
        <v>72.514858027372824</v>
      </c>
      <c r="L190" s="44">
        <f>IF($C190="SM 30:1;O2",('Données brutes POS (Area)'!K131/('Données brutes POS (Area)'!K$91)*50),IF($C190="TG (17:0/17:1/17:0)D5",('Données brutes POS (Area)'!K190/('Données brutes POS (Area)'!K$171)*25)))</f>
        <v>59.837361113665096</v>
      </c>
      <c r="M190" s="44">
        <f>IF($C190="SM 30:1;O2",('Données brutes POS (Area)'!L131/('Données brutes POS (Area)'!L$91)*50),IF($C190="TG (17:0/17:1/17:0)D5",('Données brutes POS (Area)'!L190/('Données brutes POS (Area)'!L$171)*25)))</f>
        <v>42.270017537245025</v>
      </c>
      <c r="N190" s="44">
        <f>IF($C190="SM 30:1;O2",('Données brutes POS (Area)'!M131/('Données brutes POS (Area)'!M$91)*50),IF($C190="TG (17:0/17:1/17:0)D5",('Données brutes POS (Area)'!M190/('Données brutes POS (Area)'!M$171)*25)))</f>
        <v>35.771258001559843</v>
      </c>
      <c r="O190" s="44">
        <f>IF($C190="SM 30:1;O2",('Données brutes POS (Area)'!N131/('Données brutes POS (Area)'!N$91)*50),IF($C190="TG (17:0/17:1/17:0)D5",('Données brutes POS (Area)'!N190/('Données brutes POS (Area)'!N$171)*25)))</f>
        <v>57.449918634591498</v>
      </c>
      <c r="P190" s="44">
        <f>IF($C190="SM 30:1;O2",('Données brutes POS (Area)'!O131/('Données brutes POS (Area)'!O$91)*50),IF($C190="TG (17:0/17:1/17:0)D5",('Données brutes POS (Area)'!O190/('Données brutes POS (Area)'!O$171)*25)))</f>
        <v>63.724405674714582</v>
      </c>
      <c r="Q190" s="44">
        <f>IF($C190="SM 30:1;O2",('Données brutes POS (Area)'!P131/('Données brutes POS (Area)'!P$91)*50),IF($C190="TG (17:0/17:1/17:0)D5",('Données brutes POS (Area)'!P190/('Données brutes POS (Area)'!P$171)*25)))</f>
        <v>34.039020734653953</v>
      </c>
      <c r="R190" s="44">
        <f>IF($C190="SM 30:1;O2",('Données brutes POS (Area)'!Q131/('Données brutes POS (Area)'!Q$91)*50),IF($C190="TG (17:0/17:1/17:0)D5",('Données brutes POS (Area)'!Q190/('Données brutes POS (Area)'!Q$171)*25)))</f>
        <v>77.346160780594047</v>
      </c>
      <c r="S190" s="44">
        <f>IF($C190="SM 30:1;O2",('Données brutes POS (Area)'!R131/('Données brutes POS (Area)'!R$91)*50),IF($C190="TG (17:0/17:1/17:0)D5",('Données brutes POS (Area)'!R190/('Données brutes POS (Area)'!R$171)*25)))</f>
        <v>38.143462899341813</v>
      </c>
      <c r="T190" s="44">
        <f>IF($C190="SM 30:1;O2",('Données brutes POS (Area)'!S131/('Données brutes POS (Area)'!S$91)*50),IF($C190="TG (17:0/17:1/17:0)D5",('Données brutes POS (Area)'!S190/('Données brutes POS (Area)'!S$171)*25)))</f>
        <v>43.869988426825522</v>
      </c>
      <c r="U190" s="44">
        <f>IF($C190="SM 30:1;O2",('Données brutes POS (Area)'!T131/('Données brutes POS (Area)'!T$91)*50),IF($C190="TG (17:0/17:1/17:0)D5",('Données brutes POS (Area)'!T190/('Données brutes POS (Area)'!T$171)*25)))</f>
        <v>55.019744286693154</v>
      </c>
      <c r="V190" s="44">
        <f>IF($C190="SM 30:1;O2",('Données brutes POS (Area)'!U131/('Données brutes POS (Area)'!U$91)*50),IF($C190="TG (17:0/17:1/17:0)D5",('Données brutes POS (Area)'!U190/('Données brutes POS (Area)'!U$171)*25)))</f>
        <v>39.075427588812566</v>
      </c>
      <c r="W190" s="44">
        <f>IF($C190="SM 30:1;O2",('Données brutes POS (Area)'!V131/('Données brutes POS (Area)'!V$91)*50),IF($C190="TG (17:0/17:1/17:0)D5",('Données brutes POS (Area)'!V190/('Données brutes POS (Area)'!V$171)*25)))</f>
        <v>56.449215253902494</v>
      </c>
      <c r="X190" s="44">
        <f>IF($C190="SM 30:1;O2",('Données brutes POS (Area)'!W131/('Données brutes POS (Area)'!W$91)*50),IF($C190="TG (17:0/17:1/17:0)D5",('Données brutes POS (Area)'!W190/('Données brutes POS (Area)'!W$171)*25)))</f>
        <v>156.74822973100555</v>
      </c>
      <c r="Y190" s="44">
        <f>IF($C190="SM 30:1;O2",('Données brutes POS (Area)'!X131/('Données brutes POS (Area)'!X$91)*50),IF($C190="TG (17:0/17:1/17:0)D5",('Données brutes POS (Area)'!X190/('Données brutes POS (Area)'!X$171)*25)))</f>
        <v>19.194174842518823</v>
      </c>
      <c r="Z190" s="44">
        <f>IF($C190="SM 30:1;O2",('Données brutes POS (Area)'!Y131/('Données brutes POS (Area)'!Y$91)*50),IF($C190="TG (17:0/17:1/17:0)D5",('Données brutes POS (Area)'!Y190/('Données brutes POS (Area)'!Y$171)*25)))</f>
        <v>58.530561192460041</v>
      </c>
      <c r="AA190" s="44">
        <f>IF($C190="SM 30:1;O2",('Données brutes POS (Area)'!Z131/('Données brutes POS (Area)'!Z$91)*50),IF($C190="TG (17:0/17:1/17:0)D5",('Données brutes POS (Area)'!Z190/('Données brutes POS (Area)'!Z$171)*25)))</f>
        <v>94.706323986284275</v>
      </c>
      <c r="AB190" s="44">
        <f>IF($C190="SM 30:1;O2",('Données brutes POS (Area)'!AA131/('Données brutes POS (Area)'!AA$91)*50),IF($C190="TG (17:0/17:1/17:0)D5",('Données brutes POS (Area)'!AA190/('Données brutes POS (Area)'!AA$171)*25)))</f>
        <v>103.20867479692876</v>
      </c>
      <c r="AC190" s="44">
        <f>IF($C190="SM 30:1;O2",('Données brutes POS (Area)'!AB131/('Données brutes POS (Area)'!AB$91)*50),IF($C190="TG (17:0/17:1/17:0)D5",('Données brutes POS (Area)'!AB190/('Données brutes POS (Area)'!AB$171)*25)))</f>
        <v>187.09191475890333</v>
      </c>
      <c r="AD190" s="44">
        <f>IF($C190="SM 30:1;O2",('Données brutes POS (Area)'!AC131/('Données brutes POS (Area)'!AC$91)*50),IF($C190="TG (17:0/17:1/17:0)D5",('Données brutes POS (Area)'!AC190/('Données brutes POS (Area)'!AC$171)*25)))</f>
        <v>93.396087748510411</v>
      </c>
      <c r="AE190" s="44">
        <f>IF($C190="SM 30:1;O2",('Données brutes POS (Area)'!AD131/('Données brutes POS (Area)'!AD$91)*50),IF($C190="TG (17:0/17:1/17:0)D5",('Données brutes POS (Area)'!AD190/('Données brutes POS (Area)'!AD$171)*25)))</f>
        <v>24.43347638292077</v>
      </c>
      <c r="AF190" s="44">
        <f>IF($C190="SM 30:1;O2",('Données brutes POS (Area)'!AE131/('Données brutes POS (Area)'!AE$91)*50),IF($C190="TG (17:0/17:1/17:0)D5",('Données brutes POS (Area)'!AE190/('Données brutes POS (Area)'!AE$171)*25)))</f>
        <v>91.553195953014693</v>
      </c>
      <c r="AG190" s="44">
        <f>IF($C190="SM 30:1;O2",('Données brutes POS (Area)'!AF131/('Données brutes POS (Area)'!AF$91)*50),IF($C190="TG (17:0/17:1/17:0)D5",('Données brutes POS (Area)'!AF190/('Données brutes POS (Area)'!AF$171)*25)))</f>
        <v>55.731119644424076</v>
      </c>
      <c r="AH190" s="44">
        <f>IF($C190="SM 30:1;O2",('Données brutes POS (Area)'!AG131/('Données brutes POS (Area)'!AG$91)*50),IF($C190="TG (17:0/17:1/17:0)D5",('Données brutes POS (Area)'!AG190/('Données brutes POS (Area)'!AG$171)*25)))</f>
        <v>37.596435870969529</v>
      </c>
      <c r="AI190" s="44">
        <f>IF($C190="SM 30:1;O2",('Données brutes POS (Area)'!AH131/('Données brutes POS (Area)'!AH$91)*50),IF($C190="TG (17:0/17:1/17:0)D5",('Données brutes POS (Area)'!AH190/('Données brutes POS (Area)'!AH$171)*25)))</f>
        <v>69.369788909809841</v>
      </c>
      <c r="AJ190" s="44">
        <f>IF($C190="SM 30:1;O2",('Données brutes POS (Area)'!AI131/('Données brutes POS (Area)'!AI$91)*50),IF($C190="TG (17:0/17:1/17:0)D5",('Données brutes POS (Area)'!AI190/('Données brutes POS (Area)'!AI$171)*25)))</f>
        <v>27.961287882246292</v>
      </c>
      <c r="AK190" s="44">
        <f>IF($C190="SM 30:1;O2",('Données brutes POS (Area)'!AJ131/('Données brutes POS (Area)'!AJ$91)*50),IF($C190="TG (17:0/17:1/17:0)D5",('Données brutes POS (Area)'!AJ190/('Données brutes POS (Area)'!AJ$171)*25)))</f>
        <v>33.432660819734927</v>
      </c>
      <c r="AL190" s="44">
        <f>IF($C190="SM 30:1;O2",('Données brutes POS (Area)'!AK131/('Données brutes POS (Area)'!AK$91)*50),IF($C190="TG (17:0/17:1/17:0)D5",('Données brutes POS (Area)'!AK190/('Données brutes POS (Area)'!AK$171)*25)))</f>
        <v>23.142213948569594</v>
      </c>
      <c r="AM190" s="44">
        <f>IF($C190="SM 30:1;O2",('Données brutes POS (Area)'!AL131/('Données brutes POS (Area)'!AL$91)*50),IF($C190="TG (17:0/17:1/17:0)D5",('Données brutes POS (Area)'!AL190/('Données brutes POS (Area)'!AL$171)*25)))</f>
        <v>207.18626940814792</v>
      </c>
      <c r="AN190" s="44">
        <f>IF($C190="SM 30:1;O2",('Données brutes POS (Area)'!AM131/('Données brutes POS (Area)'!AM$91)*50),IF($C190="TG (17:0/17:1/17:0)D5",('Données brutes POS (Area)'!AM190/('Données brutes POS (Area)'!AM$171)*25)))</f>
        <v>65.620400169383856</v>
      </c>
      <c r="AO190" s="44">
        <f>IF($C190="SM 30:1;O2",('Données brutes POS (Area)'!AN131/('Données brutes POS (Area)'!AN$91)*50),IF($C190="TG (17:0/17:1/17:0)D5",('Données brutes POS (Area)'!AN190/('Données brutes POS (Area)'!AN$171)*25)))</f>
        <v>55.276375810048229</v>
      </c>
      <c r="AP190" s="44">
        <f>IF($C190="SM 30:1;O2",('Données brutes POS (Area)'!AO131/('Données brutes POS (Area)'!AO$91)*50),IF($C190="TG (17:0/17:1/17:0)D5",('Données brutes POS (Area)'!AO190/('Données brutes POS (Area)'!AO$171)*25)))</f>
        <v>98.573167912678144</v>
      </c>
      <c r="AQ190" s="44">
        <f>IF($C190="SM 30:1;O2",('Données brutes POS (Area)'!AP131/('Données brutes POS (Area)'!AP$91)*50),IF($C190="TG (17:0/17:1/17:0)D5",('Données brutes POS (Area)'!AP190/('Données brutes POS (Area)'!AP$171)*25)))</f>
        <v>23.89236267221407</v>
      </c>
      <c r="AR190" s="44">
        <f>IF($C190="SM 30:1;O2",('Données brutes POS (Area)'!AQ131/('Données brutes POS (Area)'!AQ$91)*50),IF($C190="TG (17:0/17:1/17:0)D5",('Données brutes POS (Area)'!AQ190/('Données brutes POS (Area)'!AQ$171)*25)))</f>
        <v>336.18814999695348</v>
      </c>
      <c r="AS190" s="44">
        <f>IF($C190="SM 30:1;O2",('Données brutes POS (Area)'!AR131/('Données brutes POS (Area)'!AR$91)*50),IF($C190="TG (17:0/17:1/17:0)D5",('Données brutes POS (Area)'!AR190/('Données brutes POS (Area)'!AR$171)*25)))</f>
        <v>49.564807841665207</v>
      </c>
      <c r="AT190" s="44">
        <f>IF($C190="SM 30:1;O2",('Données brutes POS (Area)'!AS131/('Données brutes POS (Area)'!AS$91)*50),IF($C190="TG (17:0/17:1/17:0)D5",('Données brutes POS (Area)'!AS190/('Données brutes POS (Area)'!AS$171)*25)))</f>
        <v>36.74218363275768</v>
      </c>
      <c r="AU190" s="44">
        <f>IF($C190="SM 30:1;O2",('Données brutes POS (Area)'!AT131/('Données brutes POS (Area)'!AT$91)*50),IF($C190="TG (17:0/17:1/17:0)D5",('Données brutes POS (Area)'!AT190/('Données brutes POS (Area)'!AT$171)*25)))</f>
        <v>102.02722897475591</v>
      </c>
      <c r="AV190" s="44">
        <f>IF($C190="SM 30:1;O2",('Données brutes POS (Area)'!AU131/('Données brutes POS (Area)'!AU$91)*50),IF($C190="TG (17:0/17:1/17:0)D5",('Données brutes POS (Area)'!AU190/('Données brutes POS (Area)'!AU$171)*25)))</f>
        <v>37.226236533407786</v>
      </c>
      <c r="AW190" s="44">
        <f>IF($C190="SM 30:1;O2",('Données brutes POS (Area)'!AV131/('Données brutes POS (Area)'!AV$91)*50),IF($C190="TG (17:0/17:1/17:0)D5",('Données brutes POS (Area)'!AV190/('Données brutes POS (Area)'!AV$171)*25)))</f>
        <v>135.40300893386336</v>
      </c>
      <c r="AX190" s="44">
        <f>IF($C190="SM 30:1;O2",('Données brutes POS (Area)'!AW131/('Données brutes POS (Area)'!AW$91)*50),IF($C190="TG (17:0/17:1/17:0)D5",('Données brutes POS (Area)'!AW190/('Données brutes POS (Area)'!AW$171)*25)))</f>
        <v>112.3975034862021</v>
      </c>
      <c r="AY190" s="44">
        <f>IF($C190="SM 30:1;O2",('Données brutes POS (Area)'!AX131/('Données brutes POS (Area)'!AX$91)*50),IF($C190="TG (17:0/17:1/17:0)D5",('Données brutes POS (Area)'!AX190/('Données brutes POS (Area)'!AX$171)*25)))</f>
        <v>44.469317193669205</v>
      </c>
      <c r="AZ190" s="44">
        <f>IF($C190="SM 30:1;O2",('Données brutes POS (Area)'!AY131/('Données brutes POS (Area)'!AY$91)*50),IF($C190="TG (17:0/17:1/17:0)D5",('Données brutes POS (Area)'!AY190/('Données brutes POS (Area)'!AY$171)*25)))</f>
        <v>142.50378172527437</v>
      </c>
      <c r="BA190" s="44">
        <f>IF($C190="SM 30:1;O2",('Données brutes POS (Area)'!AZ131/('Données brutes POS (Area)'!AZ$91)*50),IF($C190="TG (17:0/17:1/17:0)D5",('Données brutes POS (Area)'!AZ190/('Données brutes POS (Area)'!AZ$171)*25)))</f>
        <v>73.634147521577361</v>
      </c>
      <c r="BB190" s="44">
        <f>IF($C190="SM 30:1;O2",('Données brutes POS (Area)'!BA131/('Données brutes POS (Area)'!BA$91)*50),IF($C190="TG (17:0/17:1/17:0)D5",('Données brutes POS (Area)'!BA190/('Données brutes POS (Area)'!BA$171)*25)))</f>
        <v>83.765981351448701</v>
      </c>
      <c r="BC190" s="44">
        <f>IF($C190="SM 30:1;O2",('Données brutes POS (Area)'!BB131/('Données brutes POS (Area)'!BB$91)*50),IF($C190="TG (17:0/17:1/17:0)D5",('Données brutes POS (Area)'!BB190/('Données brutes POS (Area)'!BB$171)*25)))</f>
        <v>30.739852239974919</v>
      </c>
      <c r="BD190" s="44">
        <f>IF($C190="SM 30:1;O2",('Données brutes POS (Area)'!BC131/('Données brutes POS (Area)'!BC$91)*50),IF($C190="TG (17:0/17:1/17:0)D5",('Données brutes POS (Area)'!BC190/('Données brutes POS (Area)'!BC$171)*25)))</f>
        <v>133.07741993512363</v>
      </c>
      <c r="BE190" s="44">
        <f>IF($C190="SM 30:1;O2",('Données brutes POS (Area)'!BD131/('Données brutes POS (Area)'!BD$91)*50),IF($C190="TG (17:0/17:1/17:0)D5",('Données brutes POS (Area)'!BD190/('Données brutes POS (Area)'!BD$171)*25)))</f>
        <v>31.423369515057804</v>
      </c>
      <c r="BF190" s="44">
        <f>IF($C190="SM 30:1;O2",('Données brutes POS (Area)'!BE131/('Données brutes POS (Area)'!BE$91)*50),IF($C190="TG (17:0/17:1/17:0)D5",('Données brutes POS (Area)'!BE190/('Données brutes POS (Area)'!BE$171)*25)))</f>
        <v>21.517284053032828</v>
      </c>
      <c r="BG190" s="44">
        <f>IF($C190="SM 30:1;O2",('Données brutes POS (Area)'!BF131/('Données brutes POS (Area)'!BF$91)*50),IF($C190="TG (17:0/17:1/17:0)D5",('Données brutes POS (Area)'!BF190/('Données brutes POS (Area)'!BF$171)*25)))</f>
        <v>90.819129344323954</v>
      </c>
      <c r="BH190" s="44">
        <f>IF($C190="SM 30:1;O2",('Données brutes POS (Area)'!BG131/('Données brutes POS (Area)'!BG$91)*50),IF($C190="TG (17:0/17:1/17:0)D5",('Données brutes POS (Area)'!BG190/('Données brutes POS (Area)'!BG$171)*25)))</f>
        <v>23.367956553798056</v>
      </c>
      <c r="BI190" s="44">
        <f>IF($C190="SM 30:1;O2",('Données brutes POS (Area)'!BH131/('Données brutes POS (Area)'!BH$91)*50),IF($C190="TG (17:0/17:1/17:0)D5",('Données brutes POS (Area)'!BH190/('Données brutes POS (Area)'!BH$171)*25)))</f>
        <v>29.808354333696645</v>
      </c>
      <c r="BJ190" s="44">
        <f>IF($C190="SM 30:1;O2",('Données brutes POS (Area)'!BI131/('Données brutes POS (Area)'!BI$91)*50),IF($C190="TG (17:0/17:1/17:0)D5",('Données brutes POS (Area)'!BI190/('Données brutes POS (Area)'!BI$171)*25)))</f>
        <v>56.964758058610208</v>
      </c>
      <c r="BK190" s="44">
        <f>IF($C190="SM 30:1;O2",('Données brutes POS (Area)'!BJ131/('Données brutes POS (Area)'!BJ$91)*50),IF($C190="TG (17:0/17:1/17:0)D5",('Données brutes POS (Area)'!BJ190/('Données brutes POS (Area)'!BJ$171)*25)))</f>
        <v>57.322092351048802</v>
      </c>
      <c r="BL190" s="44">
        <f>IF($C190="SM 30:1;O2",('Données brutes POS (Area)'!BK131/('Données brutes POS (Area)'!BK$91)*50),IF($C190="TG (17:0/17:1/17:0)D5",('Données brutes POS (Area)'!BK190/('Données brutes POS (Area)'!BK$171)*25)))</f>
        <v>65.572663804668991</v>
      </c>
      <c r="BM190" s="44">
        <f>IF($C190="SM 30:1;O2",('Données brutes POS (Area)'!BL131/('Données brutes POS (Area)'!BL$91)*50),IF($C190="TG (17:0/17:1/17:0)D5",('Données brutes POS (Area)'!BL190/('Données brutes POS (Area)'!BL$171)*25)))</f>
        <v>51.23270086057331</v>
      </c>
      <c r="BN190" s="44">
        <f>IF($C190="SM 30:1;O2",('Données brutes POS (Area)'!BM131/('Données brutes POS (Area)'!BM$91)*50),IF($C190="TG (17:0/17:1/17:0)D5",('Données brutes POS (Area)'!BM190/('Données brutes POS (Area)'!BM$171)*25)))</f>
        <v>69.843743402214258</v>
      </c>
      <c r="BO190" s="44">
        <f>IF($C190="SM 30:1;O2",('Données brutes POS (Area)'!BN131/('Données brutes POS (Area)'!BN$91)*50),IF($C190="TG (17:0/17:1/17:0)D5",('Données brutes POS (Area)'!BN190/('Données brutes POS (Area)'!BN$171)*25)))</f>
        <v>88.043802074008383</v>
      </c>
      <c r="BP190" s="44">
        <f>IF($C190="SM 30:1;O2",('Données brutes POS (Area)'!BO131/('Données brutes POS (Area)'!BO$91)*50),IF($C190="TG (17:0/17:1/17:0)D5",('Données brutes POS (Area)'!BO190/('Données brutes POS (Area)'!BO$171)*25)))</f>
        <v>41.176889541672438</v>
      </c>
      <c r="BQ190" s="44">
        <f>IF($C190="SM 30:1;O2",('Données brutes POS (Area)'!BP131/('Données brutes POS (Area)'!BP$91)*50),IF($C190="TG (17:0/17:1/17:0)D5",('Données brutes POS (Area)'!BP190/('Données brutes POS (Area)'!BP$171)*25)))</f>
        <v>57.238251632088556</v>
      </c>
    </row>
    <row r="191" spans="1:69" x14ac:dyDescent="0.25">
      <c r="A191" s="9" t="s">
        <v>79</v>
      </c>
      <c r="B191" s="9" t="s">
        <v>97</v>
      </c>
      <c r="C191" s="10" t="s">
        <v>117</v>
      </c>
      <c r="D191" s="43">
        <f>IF($C191="SM 30:1;O2",('Données brutes POS (Area)'!C132/('Données brutes POS (Area)'!C$91)*50),IF($C191="TG (17:0/17:1/17:0)D5",('Données brutes POS (Area)'!C191/('Données brutes POS (Area)'!C$171)*25)))</f>
        <v>75.536755746987438</v>
      </c>
      <c r="E191" s="43">
        <f>IF($C191="SM 30:1;O2",('Données brutes POS (Area)'!D132/('Données brutes POS (Area)'!D$91)*50),IF($C191="TG (17:0/17:1/17:0)D5",('Données brutes POS (Area)'!D191/('Données brutes POS (Area)'!D$171)*25)))</f>
        <v>41.840792456524326</v>
      </c>
      <c r="F191" s="43">
        <f>IF($C191="SM 30:1;O2",('Données brutes POS (Area)'!E132/('Données brutes POS (Area)'!E$91)*50),IF($C191="TG (17:0/17:1/17:0)D5",('Données brutes POS (Area)'!E191/('Données brutes POS (Area)'!E$171)*25)))</f>
        <v>75.370708815382869</v>
      </c>
      <c r="G191" s="43">
        <f>IF($C191="SM 30:1;O2",('Données brutes POS (Area)'!F132/('Données brutes POS (Area)'!F$91)*50),IF($C191="TG (17:0/17:1/17:0)D5",('Données brutes POS (Area)'!F191/('Données brutes POS (Area)'!F$171)*25)))</f>
        <v>74.837316180378821</v>
      </c>
      <c r="H191" s="43">
        <f>IF($C191="SM 30:1;O2",('Données brutes POS (Area)'!G132/('Données brutes POS (Area)'!G$91)*50),IF($C191="TG (17:0/17:1/17:0)D5",('Données brutes POS (Area)'!G191/('Données brutes POS (Area)'!G$171)*25)))</f>
        <v>51.105517567156291</v>
      </c>
      <c r="I191" s="43">
        <f>IF($C191="SM 30:1;O2",('Données brutes POS (Area)'!H132/('Données brutes POS (Area)'!H$91)*50),IF($C191="TG (17:0/17:1/17:0)D5",('Données brutes POS (Area)'!H191/('Données brutes POS (Area)'!H$171)*25)))</f>
        <v>122.10751798880615</v>
      </c>
      <c r="J191" s="43">
        <f>IF($C191="SM 30:1;O2",('Données brutes POS (Area)'!I132/('Données brutes POS (Area)'!I$91)*50),IF($C191="TG (17:0/17:1/17:0)D5",('Données brutes POS (Area)'!I191/('Données brutes POS (Area)'!I$171)*25)))</f>
        <v>119.16890062659871</v>
      </c>
      <c r="K191" s="43">
        <f>IF($C191="SM 30:1;O2",('Données brutes POS (Area)'!J132/('Données brutes POS (Area)'!J$91)*50),IF($C191="TG (17:0/17:1/17:0)D5",('Données brutes POS (Area)'!J191/('Données brutes POS (Area)'!J$171)*25)))</f>
        <v>76.957929000533071</v>
      </c>
      <c r="L191" s="43">
        <f>IF($C191="SM 30:1;O2",('Données brutes POS (Area)'!K132/('Données brutes POS (Area)'!K$91)*50),IF($C191="TG (17:0/17:1/17:0)D5",('Données brutes POS (Area)'!K191/('Données brutes POS (Area)'!K$171)*25)))</f>
        <v>50.127420329894065</v>
      </c>
      <c r="M191" s="43">
        <f>IF($C191="SM 30:1;O2",('Données brutes POS (Area)'!L132/('Données brutes POS (Area)'!L$91)*50),IF($C191="TG (17:0/17:1/17:0)D5",('Données brutes POS (Area)'!L191/('Données brutes POS (Area)'!L$171)*25)))</f>
        <v>40.621631056028093</v>
      </c>
      <c r="N191" s="43">
        <f>IF($C191="SM 30:1;O2",('Données brutes POS (Area)'!M132/('Données brutes POS (Area)'!M$91)*50),IF($C191="TG (17:0/17:1/17:0)D5",('Données brutes POS (Area)'!M191/('Données brutes POS (Area)'!M$171)*25)))</f>
        <v>42.591003849177469</v>
      </c>
      <c r="O191" s="43">
        <f>IF($C191="SM 30:1;O2",('Données brutes POS (Area)'!N132/('Données brutes POS (Area)'!N$91)*50),IF($C191="TG (17:0/17:1/17:0)D5",('Données brutes POS (Area)'!N191/('Données brutes POS (Area)'!N$171)*25)))</f>
        <v>66.403853184987568</v>
      </c>
      <c r="P191" s="43">
        <f>IF($C191="SM 30:1;O2",('Données brutes POS (Area)'!O132/('Données brutes POS (Area)'!O$91)*50),IF($C191="TG (17:0/17:1/17:0)D5",('Données brutes POS (Area)'!O191/('Données brutes POS (Area)'!O$171)*25)))</f>
        <v>58.893349462966896</v>
      </c>
      <c r="Q191" s="43">
        <f>IF($C191="SM 30:1;O2",('Données brutes POS (Area)'!P132/('Données brutes POS (Area)'!P$91)*50),IF($C191="TG (17:0/17:1/17:0)D5",('Données brutes POS (Area)'!P191/('Données brutes POS (Area)'!P$171)*25)))</f>
        <v>27.175021631102169</v>
      </c>
      <c r="R191" s="43">
        <f>IF($C191="SM 30:1;O2",('Données brutes POS (Area)'!Q132/('Données brutes POS (Area)'!Q$91)*50),IF($C191="TG (17:0/17:1/17:0)D5",('Données brutes POS (Area)'!Q191/('Données brutes POS (Area)'!Q$171)*25)))</f>
        <v>88.592900538548975</v>
      </c>
      <c r="S191" s="43">
        <f>IF($C191="SM 30:1;O2",('Données brutes POS (Area)'!R132/('Données brutes POS (Area)'!R$91)*50),IF($C191="TG (17:0/17:1/17:0)D5",('Données brutes POS (Area)'!R191/('Données brutes POS (Area)'!R$171)*25)))</f>
        <v>32.61652760902021</v>
      </c>
      <c r="T191" s="43">
        <f>IF($C191="SM 30:1;O2",('Données brutes POS (Area)'!S132/('Données brutes POS (Area)'!S$91)*50),IF($C191="TG (17:0/17:1/17:0)D5",('Données brutes POS (Area)'!S191/('Données brutes POS (Area)'!S$171)*25)))</f>
        <v>37.390596370666032</v>
      </c>
      <c r="U191" s="43">
        <f>IF($C191="SM 30:1;O2",('Données brutes POS (Area)'!T132/('Données brutes POS (Area)'!T$91)*50),IF($C191="TG (17:0/17:1/17:0)D5",('Données brutes POS (Area)'!T191/('Données brutes POS (Area)'!T$171)*25)))</f>
        <v>48.933855234779791</v>
      </c>
      <c r="V191" s="43">
        <f>IF($C191="SM 30:1;O2",('Données brutes POS (Area)'!U132/('Données brutes POS (Area)'!U$91)*50),IF($C191="TG (17:0/17:1/17:0)D5",('Données brutes POS (Area)'!U191/('Données brutes POS (Area)'!U$171)*25)))</f>
        <v>52.338936431274419</v>
      </c>
      <c r="W191" s="43">
        <f>IF($C191="SM 30:1;O2",('Données brutes POS (Area)'!V132/('Données brutes POS (Area)'!V$91)*50),IF($C191="TG (17:0/17:1/17:0)D5",('Données brutes POS (Area)'!V191/('Données brutes POS (Area)'!V$171)*25)))</f>
        <v>49.757792105969394</v>
      </c>
      <c r="X191" s="43">
        <f>IF($C191="SM 30:1;O2",('Données brutes POS (Area)'!W132/('Données brutes POS (Area)'!W$91)*50),IF($C191="TG (17:0/17:1/17:0)D5",('Données brutes POS (Area)'!W191/('Données brutes POS (Area)'!W$171)*25)))</f>
        <v>163.99512230743011</v>
      </c>
      <c r="Y191" s="43">
        <f>IF($C191="SM 30:1;O2",('Données brutes POS (Area)'!X132/('Données brutes POS (Area)'!X$91)*50),IF($C191="TG (17:0/17:1/17:0)D5",('Données brutes POS (Area)'!X191/('Données brutes POS (Area)'!X$171)*25)))</f>
        <v>19.258740734354781</v>
      </c>
      <c r="Z191" s="43">
        <f>IF($C191="SM 30:1;O2",('Données brutes POS (Area)'!Y132/('Données brutes POS (Area)'!Y$91)*50),IF($C191="TG (17:0/17:1/17:0)D5",('Données brutes POS (Area)'!Y191/('Données brutes POS (Area)'!Y$171)*25)))</f>
        <v>56.491344832681904</v>
      </c>
      <c r="AA191" s="43">
        <f>IF($C191="SM 30:1;O2",('Données brutes POS (Area)'!Z132/('Données brutes POS (Area)'!Z$91)*50),IF($C191="TG (17:0/17:1/17:0)D5",('Données brutes POS (Area)'!Z191/('Données brutes POS (Area)'!Z$171)*25)))</f>
        <v>144.29810485283582</v>
      </c>
      <c r="AB191" s="43">
        <f>IF($C191="SM 30:1;O2",('Données brutes POS (Area)'!AA132/('Données brutes POS (Area)'!AA$91)*50),IF($C191="TG (17:0/17:1/17:0)D5",('Données brutes POS (Area)'!AA191/('Données brutes POS (Area)'!AA$171)*25)))</f>
        <v>58.865458571245888</v>
      </c>
      <c r="AC191" s="43">
        <f>IF($C191="SM 30:1;O2",('Données brutes POS (Area)'!AB132/('Données brutes POS (Area)'!AB$91)*50),IF($C191="TG (17:0/17:1/17:0)D5",('Données brutes POS (Area)'!AB191/('Données brutes POS (Area)'!AB$171)*25)))</f>
        <v>154.96093943386288</v>
      </c>
      <c r="AD191" s="43">
        <f>IF($C191="SM 30:1;O2",('Données brutes POS (Area)'!AC132/('Données brutes POS (Area)'!AC$91)*50),IF($C191="TG (17:0/17:1/17:0)D5",('Données brutes POS (Area)'!AC191/('Données brutes POS (Area)'!AC$171)*25)))</f>
        <v>82.405776355924033</v>
      </c>
      <c r="AE191" s="43">
        <f>IF($C191="SM 30:1;O2",('Données brutes POS (Area)'!AD132/('Données brutes POS (Area)'!AD$91)*50),IF($C191="TG (17:0/17:1/17:0)D5",('Données brutes POS (Area)'!AD191/('Données brutes POS (Area)'!AD$171)*25)))</f>
        <v>30.236264043226175</v>
      </c>
      <c r="AF191" s="43">
        <f>IF($C191="SM 30:1;O2",('Données brutes POS (Area)'!AE132/('Données brutes POS (Area)'!AE$91)*50),IF($C191="TG (17:0/17:1/17:0)D5",('Données brutes POS (Area)'!AE191/('Données brutes POS (Area)'!AE$171)*25)))</f>
        <v>102.56858506057831</v>
      </c>
      <c r="AG191" s="43">
        <f>IF($C191="SM 30:1;O2",('Données brutes POS (Area)'!AF132/('Données brutes POS (Area)'!AF$91)*50),IF($C191="TG (17:0/17:1/17:0)D5",('Données brutes POS (Area)'!AF191/('Données brutes POS (Area)'!AF$171)*25)))</f>
        <v>54.01175075381461</v>
      </c>
      <c r="AH191" s="43">
        <f>IF($C191="SM 30:1;O2",('Données brutes POS (Area)'!AG132/('Données brutes POS (Area)'!AG$91)*50),IF($C191="TG (17:0/17:1/17:0)D5",('Données brutes POS (Area)'!AG191/('Données brutes POS (Area)'!AG$171)*25)))</f>
        <v>48.948539192642443</v>
      </c>
      <c r="AI191" s="43">
        <f>IF($C191="SM 30:1;O2",('Données brutes POS (Area)'!AH132/('Données brutes POS (Area)'!AH$91)*50),IF($C191="TG (17:0/17:1/17:0)D5",('Données brutes POS (Area)'!AH191/('Données brutes POS (Area)'!AH$171)*25)))</f>
        <v>62.959417600368297</v>
      </c>
      <c r="AJ191" s="43">
        <f>IF($C191="SM 30:1;O2",('Données brutes POS (Area)'!AI132/('Données brutes POS (Area)'!AI$91)*50),IF($C191="TG (17:0/17:1/17:0)D5",('Données brutes POS (Area)'!AI191/('Données brutes POS (Area)'!AI$171)*25)))</f>
        <v>26.757820808922016</v>
      </c>
      <c r="AK191" s="43">
        <f>IF($C191="SM 30:1;O2",('Données brutes POS (Area)'!AJ132/('Données brutes POS (Area)'!AJ$91)*50),IF($C191="TG (17:0/17:1/17:0)D5",('Données brutes POS (Area)'!AJ191/('Données brutes POS (Area)'!AJ$171)*25)))</f>
        <v>31.894162283737021</v>
      </c>
      <c r="AL191" s="43">
        <f>IF($C191="SM 30:1;O2",('Données brutes POS (Area)'!AK132/('Données brutes POS (Area)'!AK$91)*50),IF($C191="TG (17:0/17:1/17:0)D5",('Données brutes POS (Area)'!AK191/('Données brutes POS (Area)'!AK$171)*25)))</f>
        <v>24.190481937205057</v>
      </c>
      <c r="AM191" s="43">
        <f>IF($C191="SM 30:1;O2",('Données brutes POS (Area)'!AL132/('Données brutes POS (Area)'!AL$91)*50),IF($C191="TG (17:0/17:1/17:0)D5",('Données brutes POS (Area)'!AL191/('Données brutes POS (Area)'!AL$171)*25)))</f>
        <v>224.76181141590513</v>
      </c>
      <c r="AN191" s="43">
        <f>IF($C191="SM 30:1;O2",('Données brutes POS (Area)'!AM132/('Données brutes POS (Area)'!AM$91)*50),IF($C191="TG (17:0/17:1/17:0)D5",('Données brutes POS (Area)'!AM191/('Données brutes POS (Area)'!AM$171)*25)))</f>
        <v>50.484721734792437</v>
      </c>
      <c r="AO191" s="43">
        <f>IF($C191="SM 30:1;O2",('Données brutes POS (Area)'!AN132/('Données brutes POS (Area)'!AN$91)*50),IF($C191="TG (17:0/17:1/17:0)D5",('Données brutes POS (Area)'!AN191/('Données brutes POS (Area)'!AN$171)*25)))</f>
        <v>42.15129407113016</v>
      </c>
      <c r="AP191" s="43">
        <f>IF($C191="SM 30:1;O2",('Données brutes POS (Area)'!AO132/('Données brutes POS (Area)'!AO$91)*50),IF($C191="TG (17:0/17:1/17:0)D5",('Données brutes POS (Area)'!AO191/('Données brutes POS (Area)'!AO$171)*25)))</f>
        <v>93.886991258596865</v>
      </c>
      <c r="AQ191" s="43">
        <f>IF($C191="SM 30:1;O2",('Données brutes POS (Area)'!AP132/('Données brutes POS (Area)'!AP$91)*50),IF($C191="TG (17:0/17:1/17:0)D5",('Données brutes POS (Area)'!AP191/('Données brutes POS (Area)'!AP$171)*25)))</f>
        <v>28.149386747952903</v>
      </c>
      <c r="AR191" s="43">
        <f>IF($C191="SM 30:1;O2",('Données brutes POS (Area)'!AQ132/('Données brutes POS (Area)'!AQ$91)*50),IF($C191="TG (17:0/17:1/17:0)D5",('Données brutes POS (Area)'!AQ191/('Données brutes POS (Area)'!AQ$171)*25)))</f>
        <v>387.73234186934809</v>
      </c>
      <c r="AS191" s="43">
        <f>IF($C191="SM 30:1;O2",('Données brutes POS (Area)'!AR132/('Données brutes POS (Area)'!AR$91)*50),IF($C191="TG (17:0/17:1/17:0)D5",('Données brutes POS (Area)'!AR191/('Données brutes POS (Area)'!AR$171)*25)))</f>
        <v>57.853925662182363</v>
      </c>
      <c r="AT191" s="43">
        <f>IF($C191="SM 30:1;O2",('Données brutes POS (Area)'!AS132/('Données brutes POS (Area)'!AS$91)*50),IF($C191="TG (17:0/17:1/17:0)D5",('Données brutes POS (Area)'!AS191/('Données brutes POS (Area)'!AS$171)*25)))</f>
        <v>42.791442224052147</v>
      </c>
      <c r="AU191" s="43">
        <f>IF($C191="SM 30:1;O2",('Données brutes POS (Area)'!AT132/('Données brutes POS (Area)'!AT$91)*50),IF($C191="TG (17:0/17:1/17:0)D5",('Données brutes POS (Area)'!AT191/('Données brutes POS (Area)'!AT$171)*25)))</f>
        <v>97.763295325522691</v>
      </c>
      <c r="AV191" s="43">
        <f>IF($C191="SM 30:1;O2",('Données brutes POS (Area)'!AU132/('Données brutes POS (Area)'!AU$91)*50),IF($C191="TG (17:0/17:1/17:0)D5",('Données brutes POS (Area)'!AU191/('Données brutes POS (Area)'!AU$171)*25)))</f>
        <v>66.29449744453666</v>
      </c>
      <c r="AW191" s="43">
        <f>IF($C191="SM 30:1;O2",('Données brutes POS (Area)'!AV132/('Données brutes POS (Area)'!AV$91)*50),IF($C191="TG (17:0/17:1/17:0)D5",('Données brutes POS (Area)'!AV191/('Données brutes POS (Area)'!AV$171)*25)))</f>
        <v>133.7196206833446</v>
      </c>
      <c r="AX191" s="43">
        <f>IF($C191="SM 30:1;O2",('Données brutes POS (Area)'!AW132/('Données brutes POS (Area)'!AW$91)*50),IF($C191="TG (17:0/17:1/17:0)D5",('Données brutes POS (Area)'!AW191/('Données brutes POS (Area)'!AW$171)*25)))</f>
        <v>207.29737297337471</v>
      </c>
      <c r="AY191" s="43">
        <f>IF($C191="SM 30:1;O2",('Données brutes POS (Area)'!AX132/('Données brutes POS (Area)'!AX$91)*50),IF($C191="TG (17:0/17:1/17:0)D5",('Données brutes POS (Area)'!AX191/('Données brutes POS (Area)'!AX$171)*25)))</f>
        <v>47.208424758652882</v>
      </c>
      <c r="AZ191" s="43">
        <f>IF($C191="SM 30:1;O2",('Données brutes POS (Area)'!AY132/('Données brutes POS (Area)'!AY$91)*50),IF($C191="TG (17:0/17:1/17:0)D5",('Données brutes POS (Area)'!AY191/('Données brutes POS (Area)'!AY$171)*25)))</f>
        <v>130.86375410522265</v>
      </c>
      <c r="BA191" s="43">
        <f>IF($C191="SM 30:1;O2",('Données brutes POS (Area)'!AZ132/('Données brutes POS (Area)'!AZ$91)*50),IF($C191="TG (17:0/17:1/17:0)D5",('Données brutes POS (Area)'!AZ191/('Données brutes POS (Area)'!AZ$171)*25)))</f>
        <v>60.122015985559209</v>
      </c>
      <c r="BB191" s="43">
        <f>IF($C191="SM 30:1;O2",('Données brutes POS (Area)'!BA132/('Données brutes POS (Area)'!BA$91)*50),IF($C191="TG (17:0/17:1/17:0)D5",('Données brutes POS (Area)'!BA191/('Données brutes POS (Area)'!BA$171)*25)))</f>
        <v>52.944896838318655</v>
      </c>
      <c r="BC191" s="43">
        <f>IF($C191="SM 30:1;O2",('Données brutes POS (Area)'!BB132/('Données brutes POS (Area)'!BB$91)*50),IF($C191="TG (17:0/17:1/17:0)D5",('Données brutes POS (Area)'!BB191/('Données brutes POS (Area)'!BB$171)*25)))</f>
        <v>42.483409597443966</v>
      </c>
      <c r="BD191" s="43">
        <f>IF($C191="SM 30:1;O2",('Données brutes POS (Area)'!BC132/('Données brutes POS (Area)'!BC$91)*50),IF($C191="TG (17:0/17:1/17:0)D5",('Données brutes POS (Area)'!BC191/('Données brutes POS (Area)'!BC$171)*25)))</f>
        <v>123.08033387034743</v>
      </c>
      <c r="BE191" s="43">
        <f>IF($C191="SM 30:1;O2",('Données brutes POS (Area)'!BD132/('Données brutes POS (Area)'!BD$91)*50),IF($C191="TG (17:0/17:1/17:0)D5",('Données brutes POS (Area)'!BD191/('Données brutes POS (Area)'!BD$171)*25)))</f>
        <v>29.931709646737403</v>
      </c>
      <c r="BF191" s="43">
        <f>IF($C191="SM 30:1;O2",('Données brutes POS (Area)'!BE132/('Données brutes POS (Area)'!BE$91)*50),IF($C191="TG (17:0/17:1/17:0)D5",('Données brutes POS (Area)'!BE191/('Données brutes POS (Area)'!BE$171)*25)))</f>
        <v>25.74171831480999</v>
      </c>
      <c r="BG191" s="43">
        <f>IF($C191="SM 30:1;O2",('Données brutes POS (Area)'!BF132/('Données brutes POS (Area)'!BF$91)*50),IF($C191="TG (17:0/17:1/17:0)D5",('Données brutes POS (Area)'!BF191/('Données brutes POS (Area)'!BF$171)*25)))</f>
        <v>80.541256436196107</v>
      </c>
      <c r="BH191" s="43">
        <f>IF($C191="SM 30:1;O2",('Données brutes POS (Area)'!BG132/('Données brutes POS (Area)'!BG$91)*50),IF($C191="TG (17:0/17:1/17:0)D5",('Données brutes POS (Area)'!BG191/('Données brutes POS (Area)'!BG$171)*25)))</f>
        <v>29.940300511129443</v>
      </c>
      <c r="BI191" s="43">
        <f>IF($C191="SM 30:1;O2",('Données brutes POS (Area)'!BH132/('Données brutes POS (Area)'!BH$91)*50),IF($C191="TG (17:0/17:1/17:0)D5",('Données brutes POS (Area)'!BH191/('Données brutes POS (Area)'!BH$171)*25)))</f>
        <v>28.945698847308641</v>
      </c>
      <c r="BJ191" s="43">
        <f>IF($C191="SM 30:1;O2",('Données brutes POS (Area)'!BI132/('Données brutes POS (Area)'!BI$91)*50),IF($C191="TG (17:0/17:1/17:0)D5",('Données brutes POS (Area)'!BI191/('Données brutes POS (Area)'!BI$171)*25)))</f>
        <v>58.414811807342382</v>
      </c>
      <c r="BK191" s="43">
        <f>IF($C191="SM 30:1;O2",('Données brutes POS (Area)'!BJ132/('Données brutes POS (Area)'!BJ$91)*50),IF($C191="TG (17:0/17:1/17:0)D5",('Données brutes POS (Area)'!BJ191/('Données brutes POS (Area)'!BJ$171)*25)))</f>
        <v>75.535248021799788</v>
      </c>
      <c r="BL191" s="43">
        <f>IF($C191="SM 30:1;O2",('Données brutes POS (Area)'!BK132/('Données brutes POS (Area)'!BK$91)*50),IF($C191="TG (17:0/17:1/17:0)D5",('Données brutes POS (Area)'!BK191/('Données brutes POS (Area)'!BK$171)*25)))</f>
        <v>81.555952196487141</v>
      </c>
      <c r="BM191" s="43">
        <f>IF($C191="SM 30:1;O2",('Données brutes POS (Area)'!BL132/('Données brutes POS (Area)'!BL$91)*50),IF($C191="TG (17:0/17:1/17:0)D5",('Données brutes POS (Area)'!BL191/('Données brutes POS (Area)'!BL$171)*25)))</f>
        <v>53.430937037739803</v>
      </c>
      <c r="BN191" s="43">
        <f>IF($C191="SM 30:1;O2",('Données brutes POS (Area)'!BM132/('Données brutes POS (Area)'!BM$91)*50),IF($C191="TG (17:0/17:1/17:0)D5",('Données brutes POS (Area)'!BM191/('Données brutes POS (Area)'!BM$171)*25)))</f>
        <v>71.507344895840063</v>
      </c>
      <c r="BO191" s="43">
        <f>IF($C191="SM 30:1;O2",('Données brutes POS (Area)'!BN132/('Données brutes POS (Area)'!BN$91)*50),IF($C191="TG (17:0/17:1/17:0)D5",('Données brutes POS (Area)'!BN191/('Données brutes POS (Area)'!BN$171)*25)))</f>
        <v>80.312180507667449</v>
      </c>
      <c r="BP191" s="43">
        <f>IF($C191="SM 30:1;O2",('Données brutes POS (Area)'!BO132/('Données brutes POS (Area)'!BO$91)*50),IF($C191="TG (17:0/17:1/17:0)D5",('Données brutes POS (Area)'!BO191/('Données brutes POS (Area)'!BO$171)*25)))</f>
        <v>42.846481105404045</v>
      </c>
      <c r="BQ191" s="43">
        <f>IF($C191="SM 30:1;O2",('Données brutes POS (Area)'!BP132/('Données brutes POS (Area)'!BP$91)*50),IF($C191="TG (17:0/17:1/17:0)D5",('Données brutes POS (Area)'!BP191/('Données brutes POS (Area)'!BP$171)*25)))</f>
        <v>53.252784323972548</v>
      </c>
    </row>
    <row r="192" spans="1:69" x14ac:dyDescent="0.25">
      <c r="A192" s="11" t="s">
        <v>79</v>
      </c>
      <c r="B192" s="11" t="s">
        <v>98</v>
      </c>
      <c r="C192" s="12" t="s">
        <v>117</v>
      </c>
      <c r="D192" s="44">
        <f>IF($C192="SM 30:1;O2",('Données brutes POS (Area)'!C133/('Données brutes POS (Area)'!C$91)*50),IF($C192="TG (17:0/17:1/17:0)D5",('Données brutes POS (Area)'!C192/('Données brutes POS (Area)'!C$171)*25)))</f>
        <v>16.651757282845562</v>
      </c>
      <c r="E192" s="44">
        <f>IF($C192="SM 30:1;O2",('Données brutes POS (Area)'!D133/('Données brutes POS (Area)'!D$91)*50),IF($C192="TG (17:0/17:1/17:0)D5",('Données brutes POS (Area)'!D192/('Données brutes POS (Area)'!D$171)*25)))</f>
        <v>11.293052216063712</v>
      </c>
      <c r="F192" s="44">
        <f>IF($C192="SM 30:1;O2",('Données brutes POS (Area)'!E133/('Données brutes POS (Area)'!E$91)*50),IF($C192="TG (17:0/17:1/17:0)D5",('Données brutes POS (Area)'!E192/('Données brutes POS (Area)'!E$171)*25)))</f>
        <v>18.247498692737487</v>
      </c>
      <c r="G192" s="44">
        <f>IF($C192="SM 30:1;O2",('Données brutes POS (Area)'!F133/('Données brutes POS (Area)'!F$91)*50),IF($C192="TG (17:0/17:1/17:0)D5",('Données brutes POS (Area)'!F192/('Données brutes POS (Area)'!F$171)*25)))</f>
        <v>20.799534061102154</v>
      </c>
      <c r="H192" s="44">
        <f>IF($C192="SM 30:1;O2",('Données brutes POS (Area)'!G133/('Données brutes POS (Area)'!G$91)*50),IF($C192="TG (17:0/17:1/17:0)D5",('Données brutes POS (Area)'!G192/('Données brutes POS (Area)'!G$171)*25)))</f>
        <v>11.116894771990038</v>
      </c>
      <c r="I192" s="44">
        <f>IF($C192="SM 30:1;O2",('Données brutes POS (Area)'!H133/('Données brutes POS (Area)'!H$91)*50),IF($C192="TG (17:0/17:1/17:0)D5",('Données brutes POS (Area)'!H192/('Données brutes POS (Area)'!H$171)*25)))</f>
        <v>37.148878250038194</v>
      </c>
      <c r="J192" s="44">
        <f>IF($C192="SM 30:1;O2",('Données brutes POS (Area)'!I133/('Données brutes POS (Area)'!I$91)*50),IF($C192="TG (17:0/17:1/17:0)D5",('Données brutes POS (Area)'!I192/('Données brutes POS (Area)'!I$171)*25)))</f>
        <v>32.506657694005447</v>
      </c>
      <c r="K192" s="44">
        <f>IF($C192="SM 30:1;O2",('Données brutes POS (Area)'!J133/('Données brutes POS (Area)'!J$91)*50),IF($C192="TG (17:0/17:1/17:0)D5",('Données brutes POS (Area)'!J192/('Données brutes POS (Area)'!J$171)*25)))</f>
        <v>30.780937310781592</v>
      </c>
      <c r="L192" s="44">
        <f>IF($C192="SM 30:1;O2",('Données brutes POS (Area)'!K133/('Données brutes POS (Area)'!K$91)*50),IF($C192="TG (17:0/17:1/17:0)D5",('Données brutes POS (Area)'!K192/('Données brutes POS (Area)'!K$171)*25)))</f>
        <v>14.831192820135824</v>
      </c>
      <c r="M192" s="44">
        <f>IF($C192="SM 30:1;O2",('Données brutes POS (Area)'!L133/('Données brutes POS (Area)'!L$91)*50),IF($C192="TG (17:0/17:1/17:0)D5",('Données brutes POS (Area)'!L192/('Données brutes POS (Area)'!L$171)*25)))</f>
        <v>13.218812817293269</v>
      </c>
      <c r="N192" s="44">
        <f>IF($C192="SM 30:1;O2",('Données brutes POS (Area)'!M133/('Données brutes POS (Area)'!M$91)*50),IF($C192="TG (17:0/17:1/17:0)D5",('Données brutes POS (Area)'!M192/('Données brutes POS (Area)'!M$171)*25)))</f>
        <v>11.521722913556335</v>
      </c>
      <c r="O192" s="44">
        <f>IF($C192="SM 30:1;O2",('Données brutes POS (Area)'!N133/('Données brutes POS (Area)'!N$91)*50),IF($C192="TG (17:0/17:1/17:0)D5",('Données brutes POS (Area)'!N192/('Données brutes POS (Area)'!N$171)*25)))</f>
        <v>20.593822960262557</v>
      </c>
      <c r="P192" s="44">
        <f>IF($C192="SM 30:1;O2",('Données brutes POS (Area)'!O133/('Données brutes POS (Area)'!O$91)*50),IF($C192="TG (17:0/17:1/17:0)D5",('Données brutes POS (Area)'!O192/('Données brutes POS (Area)'!O$171)*25)))</f>
        <v>16.955203195558063</v>
      </c>
      <c r="Q192" s="44">
        <f>IF($C192="SM 30:1;O2",('Données brutes POS (Area)'!P133/('Données brutes POS (Area)'!P$91)*50),IF($C192="TG (17:0/17:1/17:0)D5",('Données brutes POS (Area)'!P192/('Données brutes POS (Area)'!P$171)*25)))</f>
        <v>10.349892808028235</v>
      </c>
      <c r="R192" s="44">
        <f>IF($C192="SM 30:1;O2",('Données brutes POS (Area)'!Q133/('Données brutes POS (Area)'!Q$91)*50),IF($C192="TG (17:0/17:1/17:0)D5",('Données brutes POS (Area)'!Q192/('Données brutes POS (Area)'!Q$171)*25)))</f>
        <v>28.048336028315568</v>
      </c>
      <c r="S192" s="44">
        <f>IF($C192="SM 30:1;O2",('Données brutes POS (Area)'!R133/('Données brutes POS (Area)'!R$91)*50),IF($C192="TG (17:0/17:1/17:0)D5",('Données brutes POS (Area)'!R192/('Données brutes POS (Area)'!R$171)*25)))</f>
        <v>10.462064157751884</v>
      </c>
      <c r="T192" s="44">
        <f>IF($C192="SM 30:1;O2",('Données brutes POS (Area)'!S133/('Données brutes POS (Area)'!S$91)*50),IF($C192="TG (17:0/17:1/17:0)D5",('Données brutes POS (Area)'!S192/('Données brutes POS (Area)'!S$171)*25)))</f>
        <v>11.106042733117077</v>
      </c>
      <c r="U192" s="44">
        <f>IF($C192="SM 30:1;O2",('Données brutes POS (Area)'!T133/('Données brutes POS (Area)'!T$91)*50),IF($C192="TG (17:0/17:1/17:0)D5",('Données brutes POS (Area)'!T192/('Données brutes POS (Area)'!T$171)*25)))</f>
        <v>11.799587450423918</v>
      </c>
      <c r="V192" s="44">
        <f>IF($C192="SM 30:1;O2",('Données brutes POS (Area)'!U133/('Données brutes POS (Area)'!U$91)*50),IF($C192="TG (17:0/17:1/17:0)D5",('Données brutes POS (Area)'!U192/('Données brutes POS (Area)'!U$171)*25)))</f>
        <v>20.626988896619192</v>
      </c>
      <c r="W192" s="44">
        <f>IF($C192="SM 30:1;O2",('Données brutes POS (Area)'!V133/('Données brutes POS (Area)'!V$91)*50),IF($C192="TG (17:0/17:1/17:0)D5",('Données brutes POS (Area)'!V192/('Données brutes POS (Area)'!V$171)*25)))</f>
        <v>13.002233781538267</v>
      </c>
      <c r="X192" s="44">
        <f>IF($C192="SM 30:1;O2",('Données brutes POS (Area)'!W133/('Données brutes POS (Area)'!W$91)*50),IF($C192="TG (17:0/17:1/17:0)D5",('Données brutes POS (Area)'!W192/('Données brutes POS (Area)'!W$171)*25)))</f>
        <v>46.237858301692917</v>
      </c>
      <c r="Y192" s="44">
        <f>IF($C192="SM 30:1;O2",('Données brutes POS (Area)'!X133/('Données brutes POS (Area)'!X$91)*50),IF($C192="TG (17:0/17:1/17:0)D5",('Données brutes POS (Area)'!X192/('Données brutes POS (Area)'!X$171)*25)))</f>
        <v>6.9668458079425415</v>
      </c>
      <c r="Z192" s="44">
        <f>IF($C192="SM 30:1;O2",('Données brutes POS (Area)'!Y133/('Données brutes POS (Area)'!Y$91)*50),IF($C192="TG (17:0/17:1/17:0)D5",('Données brutes POS (Area)'!Y192/('Données brutes POS (Area)'!Y$171)*25)))</f>
        <v>22.388428861918491</v>
      </c>
      <c r="AA192" s="44">
        <f>IF($C192="SM 30:1;O2",('Données brutes POS (Area)'!Z133/('Données brutes POS (Area)'!Z$91)*50),IF($C192="TG (17:0/17:1/17:0)D5",('Données brutes POS (Area)'!Z192/('Données brutes POS (Area)'!Z$171)*25)))</f>
        <v>56.452587823309401</v>
      </c>
      <c r="AB192" s="44">
        <f>IF($C192="SM 30:1;O2",('Données brutes POS (Area)'!AA133/('Données brutes POS (Area)'!AA$91)*50),IF($C192="TG (17:0/17:1/17:0)D5",('Données brutes POS (Area)'!AA192/('Données brutes POS (Area)'!AA$171)*25)))</f>
        <v>9.2748999238309153</v>
      </c>
      <c r="AC192" s="44">
        <f>IF($C192="SM 30:1;O2",('Données brutes POS (Area)'!AB133/('Données brutes POS (Area)'!AB$91)*50),IF($C192="TG (17:0/17:1/17:0)D5",('Données brutes POS (Area)'!AB192/('Données brutes POS (Area)'!AB$171)*25)))</f>
        <v>35.313433705538905</v>
      </c>
      <c r="AD192" s="44">
        <f>IF($C192="SM 30:1;O2",('Données brutes POS (Area)'!AC133/('Données brutes POS (Area)'!AC$91)*50),IF($C192="TG (17:0/17:1/17:0)D5",('Données brutes POS (Area)'!AC192/('Données brutes POS (Area)'!AC$171)*25)))</f>
        <v>21.691768024981258</v>
      </c>
      <c r="AE192" s="44">
        <f>IF($C192="SM 30:1;O2",('Données brutes POS (Area)'!AD133/('Données brutes POS (Area)'!AD$91)*50),IF($C192="TG (17:0/17:1/17:0)D5",('Données brutes POS (Area)'!AD192/('Données brutes POS (Area)'!AD$171)*25)))</f>
        <v>12.614345863143051</v>
      </c>
      <c r="AF192" s="44">
        <f>IF($C192="SM 30:1;O2",('Données brutes POS (Area)'!AE133/('Données brutes POS (Area)'!AE$91)*50),IF($C192="TG (17:0/17:1/17:0)D5",('Données brutes POS (Area)'!AE192/('Données brutes POS (Area)'!AE$171)*25)))</f>
        <v>54.300136478582431</v>
      </c>
      <c r="AG192" s="44">
        <f>IF($C192="SM 30:1;O2",('Données brutes POS (Area)'!AF133/('Données brutes POS (Area)'!AF$91)*50),IF($C192="TG (17:0/17:1/17:0)D5",('Données brutes POS (Area)'!AF192/('Données brutes POS (Area)'!AF$171)*25)))</f>
        <v>15.313125207563653</v>
      </c>
      <c r="AH192" s="44">
        <f>IF($C192="SM 30:1;O2",('Données brutes POS (Area)'!AG133/('Données brutes POS (Area)'!AG$91)*50),IF($C192="TG (17:0/17:1/17:0)D5",('Données brutes POS (Area)'!AG192/('Données brutes POS (Area)'!AG$171)*25)))</f>
        <v>15.966796993896931</v>
      </c>
      <c r="AI192" s="44">
        <f>IF($C192="SM 30:1;O2",('Données brutes POS (Area)'!AH133/('Données brutes POS (Area)'!AH$91)*50),IF($C192="TG (17:0/17:1/17:0)D5",('Données brutes POS (Area)'!AH192/('Données brutes POS (Area)'!AH$171)*25)))</f>
        <v>14.327144441309253</v>
      </c>
      <c r="AJ192" s="44">
        <f>IF($C192="SM 30:1;O2",('Données brutes POS (Area)'!AI133/('Données brutes POS (Area)'!AI$91)*50),IF($C192="TG (17:0/17:1/17:0)D5",('Données brutes POS (Area)'!AI192/('Données brutes POS (Area)'!AI$171)*25)))</f>
        <v>9.7915673670448307</v>
      </c>
      <c r="AK192" s="44">
        <f>IF($C192="SM 30:1;O2",('Données brutes POS (Area)'!AJ133/('Données brutes POS (Area)'!AJ$91)*50),IF($C192="TG (17:0/17:1/17:0)D5",('Données brutes POS (Area)'!AJ192/('Données brutes POS (Area)'!AJ$171)*25)))</f>
        <v>11.26920658560519</v>
      </c>
      <c r="AL192" s="44">
        <f>IF($C192="SM 30:1;O2",('Données brutes POS (Area)'!AK133/('Données brutes POS (Area)'!AK$91)*50),IF($C192="TG (17:0/17:1/17:0)D5",('Données brutes POS (Area)'!AK192/('Données brutes POS (Area)'!AK$171)*25)))</f>
        <v>6.5158946673897171</v>
      </c>
      <c r="AM192" s="44">
        <f>IF($C192="SM 30:1;O2",('Données brutes POS (Area)'!AL133/('Données brutes POS (Area)'!AL$91)*50),IF($C192="TG (17:0/17:1/17:0)D5",('Données brutes POS (Area)'!AL192/('Données brutes POS (Area)'!AL$171)*25)))</f>
        <v>50.416898386106482</v>
      </c>
      <c r="AN192" s="44">
        <f>IF($C192="SM 30:1;O2",('Données brutes POS (Area)'!AM133/('Données brutes POS (Area)'!AM$91)*50),IF($C192="TG (17:0/17:1/17:0)D5",('Données brutes POS (Area)'!AM192/('Données brutes POS (Area)'!AM$171)*25)))</f>
        <v>12.615552933908388</v>
      </c>
      <c r="AO192" s="44">
        <f>IF($C192="SM 30:1;O2",('Données brutes POS (Area)'!AN133/('Données brutes POS (Area)'!AN$91)*50),IF($C192="TG (17:0/17:1/17:0)D5",('Données brutes POS (Area)'!AN192/('Données brutes POS (Area)'!AN$171)*25)))</f>
        <v>11.569966304319385</v>
      </c>
      <c r="AP192" s="44">
        <f>IF($C192="SM 30:1;O2",('Données brutes POS (Area)'!AO133/('Données brutes POS (Area)'!AO$91)*50),IF($C192="TG (17:0/17:1/17:0)D5",('Données brutes POS (Area)'!AO192/('Données brutes POS (Area)'!AO$171)*25)))</f>
        <v>22.371245477544434</v>
      </c>
      <c r="AQ192" s="44">
        <f>IF($C192="SM 30:1;O2",('Données brutes POS (Area)'!AP133/('Données brutes POS (Area)'!AP$91)*50),IF($C192="TG (17:0/17:1/17:0)D5",('Données brutes POS (Area)'!AP192/('Données brutes POS (Area)'!AP$171)*25)))</f>
        <v>10.165374805919065</v>
      </c>
      <c r="AR192" s="44">
        <f>IF($C192="SM 30:1;O2",('Données brutes POS (Area)'!AQ133/('Données brutes POS (Area)'!AQ$91)*50),IF($C192="TG (17:0/17:1/17:0)D5",('Données brutes POS (Area)'!AQ192/('Données brutes POS (Area)'!AQ$171)*25)))</f>
        <v>144.88174562026407</v>
      </c>
      <c r="AS192" s="44">
        <f>IF($C192="SM 30:1;O2",('Données brutes POS (Area)'!AR133/('Données brutes POS (Area)'!AR$91)*50),IF($C192="TG (17:0/17:1/17:0)D5",('Données brutes POS (Area)'!AR192/('Données brutes POS (Area)'!AR$171)*25)))</f>
        <v>24.02033417543386</v>
      </c>
      <c r="AT192" s="44">
        <f>IF($C192="SM 30:1;O2",('Données brutes POS (Area)'!AS133/('Données brutes POS (Area)'!AS$91)*50),IF($C192="TG (17:0/17:1/17:0)D5",('Données brutes POS (Area)'!AS192/('Données brutes POS (Area)'!AS$171)*25)))</f>
        <v>14.480337040860118</v>
      </c>
      <c r="AU192" s="44">
        <f>IF($C192="SM 30:1;O2",('Données brutes POS (Area)'!AT133/('Données brutes POS (Area)'!AT$91)*50),IF($C192="TG (17:0/17:1/17:0)D5",('Données brutes POS (Area)'!AT192/('Données brutes POS (Area)'!AT$171)*25)))</f>
        <v>29.861664027617461</v>
      </c>
      <c r="AV192" s="44">
        <f>IF($C192="SM 30:1;O2",('Données brutes POS (Area)'!AU133/('Données brutes POS (Area)'!AU$91)*50),IF($C192="TG (17:0/17:1/17:0)D5",('Données brutes POS (Area)'!AU192/('Données brutes POS (Area)'!AU$171)*25)))</f>
        <v>29.738431028446584</v>
      </c>
      <c r="AW192" s="44">
        <f>IF($C192="SM 30:1;O2",('Données brutes POS (Area)'!AV133/('Données brutes POS (Area)'!AV$91)*50),IF($C192="TG (17:0/17:1/17:0)D5",('Données brutes POS (Area)'!AV192/('Données brutes POS (Area)'!AV$171)*25)))</f>
        <v>43.169433856840165</v>
      </c>
      <c r="AX192" s="44">
        <f>IF($C192="SM 30:1;O2",('Données brutes POS (Area)'!AW133/('Données brutes POS (Area)'!AW$91)*50),IF($C192="TG (17:0/17:1/17:0)D5",('Données brutes POS (Area)'!AW192/('Données brutes POS (Area)'!AW$171)*25)))</f>
        <v>63.253765014105234</v>
      </c>
      <c r="AY192" s="44">
        <f>IF($C192="SM 30:1;O2",('Données brutes POS (Area)'!AX133/('Données brutes POS (Area)'!AX$91)*50),IF($C192="TG (17:0/17:1/17:0)D5",('Données brutes POS (Area)'!AX192/('Données brutes POS (Area)'!AX$171)*25)))</f>
        <v>11.974493584739561</v>
      </c>
      <c r="AZ192" s="44">
        <f>IF($C192="SM 30:1;O2",('Données brutes POS (Area)'!AY133/('Données brutes POS (Area)'!AY$91)*50),IF($C192="TG (17:0/17:1/17:0)D5",('Données brutes POS (Area)'!AY192/('Données brutes POS (Area)'!AY$171)*25)))</f>
        <v>36.152226410016866</v>
      </c>
      <c r="BA192" s="44">
        <f>IF($C192="SM 30:1;O2",('Données brutes POS (Area)'!AZ133/('Données brutes POS (Area)'!AZ$91)*50),IF($C192="TG (17:0/17:1/17:0)D5",('Données brutes POS (Area)'!AZ192/('Données brutes POS (Area)'!AZ$171)*25)))</f>
        <v>14.611895613125226</v>
      </c>
      <c r="BB192" s="44">
        <f>IF($C192="SM 30:1;O2",('Données brutes POS (Area)'!BA133/('Données brutes POS (Area)'!BA$91)*50),IF($C192="TG (17:0/17:1/17:0)D5",('Données brutes POS (Area)'!BA192/('Données brutes POS (Area)'!BA$171)*25)))</f>
        <v>10.514322344568523</v>
      </c>
      <c r="BC192" s="44">
        <f>IF($C192="SM 30:1;O2",('Données brutes POS (Area)'!BB133/('Données brutes POS (Area)'!BB$91)*50),IF($C192="TG (17:0/17:1/17:0)D5",('Données brutes POS (Area)'!BB192/('Données brutes POS (Area)'!BB$171)*25)))</f>
        <v>15.789303724025261</v>
      </c>
      <c r="BD192" s="44">
        <f>IF($C192="SM 30:1;O2",('Données brutes POS (Area)'!BC133/('Données brutes POS (Area)'!BC$91)*50),IF($C192="TG (17:0/17:1/17:0)D5",('Données brutes POS (Area)'!BC192/('Données brutes POS (Area)'!BC$171)*25)))</f>
        <v>33.32372533017179</v>
      </c>
      <c r="BE192" s="44">
        <f>IF($C192="SM 30:1;O2",('Données brutes POS (Area)'!BD133/('Données brutes POS (Area)'!BD$91)*50),IF($C192="TG (17:0/17:1/17:0)D5",('Données brutes POS (Area)'!BD192/('Données brutes POS (Area)'!BD$171)*25)))</f>
        <v>15.775830547808537</v>
      </c>
      <c r="BF192" s="44">
        <f>IF($C192="SM 30:1;O2",('Données brutes POS (Area)'!BE133/('Données brutes POS (Area)'!BE$91)*50),IF($C192="TG (17:0/17:1/17:0)D5",('Données brutes POS (Area)'!BE192/('Données brutes POS (Area)'!BE$171)*25)))</f>
        <v>8.9655512692336519</v>
      </c>
      <c r="BG192" s="44">
        <f>IF($C192="SM 30:1;O2",('Données brutes POS (Area)'!BF133/('Données brutes POS (Area)'!BF$91)*50),IF($C192="TG (17:0/17:1/17:0)D5",('Données brutes POS (Area)'!BF192/('Données brutes POS (Area)'!BF$171)*25)))</f>
        <v>20.514142214412463</v>
      </c>
      <c r="BH192" s="44">
        <f>IF($C192="SM 30:1;O2",('Données brutes POS (Area)'!BG133/('Données brutes POS (Area)'!BG$91)*50),IF($C192="TG (17:0/17:1/17:0)D5",('Données brutes POS (Area)'!BG192/('Données brutes POS (Area)'!BG$171)*25)))</f>
        <v>7.7241206012134693</v>
      </c>
      <c r="BI192" s="44">
        <f>IF($C192="SM 30:1;O2",('Données brutes POS (Area)'!BH133/('Données brutes POS (Area)'!BH$91)*50),IF($C192="TG (17:0/17:1/17:0)D5",('Données brutes POS (Area)'!BH192/('Données brutes POS (Area)'!BH$171)*25)))</f>
        <v>8.8332763134525543</v>
      </c>
      <c r="BJ192" s="44">
        <f>IF($C192="SM 30:1;O2",('Données brutes POS (Area)'!BI133/('Données brutes POS (Area)'!BI$91)*50),IF($C192="TG (17:0/17:1/17:0)D5",('Données brutes POS (Area)'!BI192/('Données brutes POS (Area)'!BI$171)*25)))</f>
        <v>14.431659122618825</v>
      </c>
      <c r="BK192" s="44">
        <f>IF($C192="SM 30:1;O2",('Données brutes POS (Area)'!BJ133/('Données brutes POS (Area)'!BJ$91)*50),IF($C192="TG (17:0/17:1/17:0)D5",('Données brutes POS (Area)'!BJ192/('Données brutes POS (Area)'!BJ$171)*25)))</f>
        <v>26.125547736797127</v>
      </c>
      <c r="BL192" s="44">
        <f>IF($C192="SM 30:1;O2",('Données brutes POS (Area)'!BK133/('Données brutes POS (Area)'!BK$91)*50),IF($C192="TG (17:0/17:1/17:0)D5",('Données brutes POS (Area)'!BK192/('Données brutes POS (Area)'!BK$171)*25)))</f>
        <v>23.696026394698759</v>
      </c>
      <c r="BM192" s="44">
        <f>IF($C192="SM 30:1;O2",('Données brutes POS (Area)'!BL133/('Données brutes POS (Area)'!BL$91)*50),IF($C192="TG (17:0/17:1/17:0)D5",('Données brutes POS (Area)'!BL192/('Données brutes POS (Area)'!BL$171)*25)))</f>
        <v>13.770894627680558</v>
      </c>
      <c r="BN192" s="44">
        <f>IF($C192="SM 30:1;O2",('Données brutes POS (Area)'!BM133/('Données brutes POS (Area)'!BM$91)*50),IF($C192="TG (17:0/17:1/17:0)D5",('Données brutes POS (Area)'!BM192/('Données brutes POS (Area)'!BM$171)*25)))</f>
        <v>19.560345756265125</v>
      </c>
      <c r="BO192" s="44">
        <f>IF($C192="SM 30:1;O2",('Données brutes POS (Area)'!BN133/('Données brutes POS (Area)'!BN$91)*50),IF($C192="TG (17:0/17:1/17:0)D5",('Données brutes POS (Area)'!BN192/('Données brutes POS (Area)'!BN$171)*25)))</f>
        <v>23.331738876036837</v>
      </c>
      <c r="BP192" s="44">
        <f>IF($C192="SM 30:1;O2",('Données brutes POS (Area)'!BO133/('Données brutes POS (Area)'!BO$91)*50),IF($C192="TG (17:0/17:1/17:0)D5",('Données brutes POS (Area)'!BO192/('Données brutes POS (Area)'!BO$171)*25)))</f>
        <v>9.6958779822262038</v>
      </c>
      <c r="BQ192" s="44">
        <f>IF($C192="SM 30:1;O2",('Données brutes POS (Area)'!BP133/('Données brutes POS (Area)'!BP$91)*50),IF($C192="TG (17:0/17:1/17:0)D5",('Données brutes POS (Area)'!BP192/('Données brutes POS (Area)'!BP$171)*25)))</f>
        <v>17.706902472527471</v>
      </c>
    </row>
    <row r="193" spans="1:69" x14ac:dyDescent="0.25">
      <c r="A193" s="9" t="s">
        <v>79</v>
      </c>
      <c r="B193" s="9" t="s">
        <v>99</v>
      </c>
      <c r="C193" s="10" t="s">
        <v>117</v>
      </c>
      <c r="D193" s="43">
        <f>IF($C193="SM 30:1;O2",('Données brutes POS (Area)'!C134/('Données brutes POS (Area)'!C$91)*50),IF($C193="TG (17:0/17:1/17:0)D5",('Données brutes POS (Area)'!C193/('Données brutes POS (Area)'!C$171)*25)))</f>
        <v>2.427199489576537</v>
      </c>
      <c r="E193" s="43">
        <f>IF($C193="SM 30:1;O2",('Données brutes POS (Area)'!D134/('Données brutes POS (Area)'!D$91)*50),IF($C193="TG (17:0/17:1/17:0)D5",('Données brutes POS (Area)'!D193/('Données brutes POS (Area)'!D$171)*25)))</f>
        <v>1.5535539295618888</v>
      </c>
      <c r="F193" s="43">
        <f>IF($C193="SM 30:1;O2",('Données brutes POS (Area)'!E134/('Données brutes POS (Area)'!E$91)*50),IF($C193="TG (17:0/17:1/17:0)D5",('Données brutes POS (Area)'!E193/('Données brutes POS (Area)'!E$171)*25)))</f>
        <v>2.3741578867996003</v>
      </c>
      <c r="G193" s="43">
        <f>IF($C193="SM 30:1;O2",('Données brutes POS (Area)'!F134/('Données brutes POS (Area)'!F$91)*50),IF($C193="TG (17:0/17:1/17:0)D5",('Données brutes POS (Area)'!F193/('Données brutes POS (Area)'!F$171)*25)))</f>
        <v>3.1680912470401781</v>
      </c>
      <c r="H193" s="43">
        <f>IF($C193="SM 30:1;O2",('Données brutes POS (Area)'!G134/('Données brutes POS (Area)'!G$91)*50),IF($C193="TG (17:0/17:1/17:0)D5",('Données brutes POS (Area)'!G193/('Données brutes POS (Area)'!G$171)*25)))</f>
        <v>1.2651518088663778</v>
      </c>
      <c r="I193" s="43">
        <f>IF($C193="SM 30:1;O2",('Données brutes POS (Area)'!H134/('Données brutes POS (Area)'!H$91)*50),IF($C193="TG (17:0/17:1/17:0)D5",('Données brutes POS (Area)'!H193/('Données brutes POS (Area)'!H$171)*25)))</f>
        <v>6.0294351636228924</v>
      </c>
      <c r="J193" s="43">
        <f>IF($C193="SM 30:1;O2",('Données brutes POS (Area)'!I134/('Données brutes POS (Area)'!I$91)*50),IF($C193="TG (17:0/17:1/17:0)D5",('Données brutes POS (Area)'!I193/('Données brutes POS (Area)'!I$171)*25)))</f>
        <v>4.5796694107515519</v>
      </c>
      <c r="K193" s="43">
        <f>IF($C193="SM 30:1;O2",('Données brutes POS (Area)'!J134/('Données brutes POS (Area)'!J$91)*50),IF($C193="TG (17:0/17:1/17:0)D5",('Données brutes POS (Area)'!J193/('Données brutes POS (Area)'!J$171)*25)))</f>
        <v>4.0811064569633055</v>
      </c>
      <c r="L193" s="43">
        <f>IF($C193="SM 30:1;O2",('Données brutes POS (Area)'!K134/('Données brutes POS (Area)'!K$91)*50),IF($C193="TG (17:0/17:1/17:0)D5",('Données brutes POS (Area)'!K193/('Données brutes POS (Area)'!K$171)*25)))</f>
        <v>1.9188929613326813</v>
      </c>
      <c r="M193" s="43">
        <f>IF($C193="SM 30:1;O2",('Données brutes POS (Area)'!L134/('Données brutes POS (Area)'!L$91)*50),IF($C193="TG (17:0/17:1/17:0)D5",('Données brutes POS (Area)'!L193/('Données brutes POS (Area)'!L$171)*25)))</f>
        <v>1.9199652483520637</v>
      </c>
      <c r="N193" s="43">
        <f>IF($C193="SM 30:1;O2",('Données brutes POS (Area)'!M134/('Données brutes POS (Area)'!M$91)*50),IF($C193="TG (17:0/17:1/17:0)D5",('Données brutes POS (Area)'!M193/('Données brutes POS (Area)'!M$171)*25)))</f>
        <v>1.5582800509195647</v>
      </c>
      <c r="O193" s="43">
        <f>IF($C193="SM 30:1;O2",('Données brutes POS (Area)'!N134/('Données brutes POS (Area)'!N$91)*50),IF($C193="TG (17:0/17:1/17:0)D5",('Données brutes POS (Area)'!N193/('Données brutes POS (Area)'!N$171)*25)))</f>
        <v>3.492450952782173</v>
      </c>
      <c r="P193" s="43">
        <f>IF($C193="SM 30:1;O2",('Données brutes POS (Area)'!O134/('Données brutes POS (Area)'!O$91)*50),IF($C193="TG (17:0/17:1/17:0)D5",('Données brutes POS (Area)'!O193/('Données brutes POS (Area)'!O$171)*25)))</f>
        <v>2.9414762343918053</v>
      </c>
      <c r="Q193" s="43">
        <f>IF($C193="SM 30:1;O2",('Données brutes POS (Area)'!P134/('Données brutes POS (Area)'!P$91)*50),IF($C193="TG (17:0/17:1/17:0)D5",('Données brutes POS (Area)'!P193/('Données brutes POS (Area)'!P$171)*25)))</f>
        <v>1.6256787013865182</v>
      </c>
      <c r="R193" s="43">
        <f>IF($C193="SM 30:1;O2",('Données brutes POS (Area)'!Q134/('Données brutes POS (Area)'!Q$91)*50),IF($C193="TG (17:0/17:1/17:0)D5",('Données brutes POS (Area)'!Q193/('Données brutes POS (Area)'!Q$171)*25)))</f>
        <v>2.5875248381757849</v>
      </c>
      <c r="S193" s="43">
        <f>IF($C193="SM 30:1;O2",('Données brutes POS (Area)'!R134/('Données brutes POS (Area)'!R$91)*50),IF($C193="TG (17:0/17:1/17:0)D5",('Données brutes POS (Area)'!R193/('Données brutes POS (Area)'!R$171)*25)))</f>
        <v>1.955630897843424</v>
      </c>
      <c r="T193" s="43">
        <f>IF($C193="SM 30:1;O2",('Données brutes POS (Area)'!S134/('Données brutes POS (Area)'!S$91)*50),IF($C193="TG (17:0/17:1/17:0)D5",('Données brutes POS (Area)'!S193/('Données brutes POS (Area)'!S$171)*25)))</f>
        <v>1.6993190331310557</v>
      </c>
      <c r="U193" s="43">
        <f>IF($C193="SM 30:1;O2",('Données brutes POS (Area)'!T134/('Données brutes POS (Area)'!T$91)*50),IF($C193="TG (17:0/17:1/17:0)D5",('Données brutes POS (Area)'!T193/('Données brutes POS (Area)'!T$171)*25)))</f>
        <v>1.5807756067597514</v>
      </c>
      <c r="V193" s="43">
        <f>IF($C193="SM 30:1;O2",('Données brutes POS (Area)'!U134/('Données brutes POS (Area)'!U$91)*50),IF($C193="TG (17:0/17:1/17:0)D5",('Données brutes POS (Area)'!U193/('Données brutes POS (Area)'!U$171)*25)))</f>
        <v>6.2931413343188396</v>
      </c>
      <c r="W193" s="43">
        <f>IF($C193="SM 30:1;O2",('Données brutes POS (Area)'!V134/('Données brutes POS (Area)'!V$91)*50),IF($C193="TG (17:0/17:1/17:0)D5",('Données brutes POS (Area)'!V193/('Données brutes POS (Area)'!V$171)*25)))</f>
        <v>1.5934164135807647</v>
      </c>
      <c r="X193" s="43">
        <f>IF($C193="SM 30:1;O2",('Données brutes POS (Area)'!W134/('Données brutes POS (Area)'!W$91)*50),IF($C193="TG (17:0/17:1/17:0)D5",('Données brutes POS (Area)'!W193/('Données brutes POS (Area)'!W$171)*25)))</f>
        <v>6.307085302318896</v>
      </c>
      <c r="Y193" s="43">
        <f>IF($C193="SM 30:1;O2",('Données brutes POS (Area)'!X134/('Données brutes POS (Area)'!X$91)*50),IF($C193="TG (17:0/17:1/17:0)D5",('Données brutes POS (Area)'!X193/('Données brutes POS (Area)'!X$171)*25)))</f>
        <v>1.1387612891021599</v>
      </c>
      <c r="Z193" s="43">
        <f>IF($C193="SM 30:1;O2",('Données brutes POS (Area)'!Y134/('Données brutes POS (Area)'!Y$91)*50),IF($C193="TG (17:0/17:1/17:0)D5",('Données brutes POS (Area)'!Y193/('Données brutes POS (Area)'!Y$171)*25)))</f>
        <v>4.2746706344166103</v>
      </c>
      <c r="AA193" s="43">
        <f>IF($C193="SM 30:1;O2",('Données brutes POS (Area)'!Z134/('Données brutes POS (Area)'!Z$91)*50),IF($C193="TG (17:0/17:1/17:0)D5",('Données brutes POS (Area)'!Z193/('Données brutes POS (Area)'!Z$171)*25)))</f>
        <v>10.117572679599084</v>
      </c>
      <c r="AB193" s="43">
        <f>IF($C193="SM 30:1;O2",('Données brutes POS (Area)'!AA134/('Données brutes POS (Area)'!AA$91)*50),IF($C193="TG (17:0/17:1/17:0)D5",('Données brutes POS (Area)'!AA193/('Données brutes POS (Area)'!AA$171)*25)))</f>
        <v>1.2140240766583454</v>
      </c>
      <c r="AC193" s="43">
        <f>IF($C193="SM 30:1;O2",('Données brutes POS (Area)'!AB134/('Données brutes POS (Area)'!AB$91)*50),IF($C193="TG (17:0/17:1/17:0)D5",('Données brutes POS (Area)'!AB193/('Données brutes POS (Area)'!AB$171)*25)))</f>
        <v>5.8765606452701915</v>
      </c>
      <c r="AD193" s="43">
        <f>IF($C193="SM 30:1;O2",('Données brutes POS (Area)'!AC134/('Données brutes POS (Area)'!AC$91)*50),IF($C193="TG (17:0/17:1/17:0)D5",('Données brutes POS (Area)'!AC193/('Données brutes POS (Area)'!AC$171)*25)))</f>
        <v>3.4331051079373456</v>
      </c>
      <c r="AE193" s="43">
        <f>IF($C193="SM 30:1;O2",('Données brutes POS (Area)'!AD134/('Données brutes POS (Area)'!AD$91)*50),IF($C193="TG (17:0/17:1/17:0)D5",('Données brutes POS (Area)'!AD193/('Données brutes POS (Area)'!AD$171)*25)))</f>
        <v>3.558974091718504</v>
      </c>
      <c r="AF193" s="43">
        <f>IF($C193="SM 30:1;O2",('Données brutes POS (Area)'!AE134/('Données brutes POS (Area)'!AE$91)*50),IF($C193="TG (17:0/17:1/17:0)D5",('Données brutes POS (Area)'!AE193/('Données brutes POS (Area)'!AE$171)*25)))</f>
        <v>14.018608800552066</v>
      </c>
      <c r="AG193" s="43">
        <f>IF($C193="SM 30:1;O2",('Données brutes POS (Area)'!AF134/('Données brutes POS (Area)'!AF$91)*50),IF($C193="TG (17:0/17:1/17:0)D5",('Données brutes POS (Area)'!AF193/('Données brutes POS (Area)'!AF$171)*25)))</f>
        <v>2.3439659822833194</v>
      </c>
      <c r="AH193" s="43">
        <f>IF($C193="SM 30:1;O2",('Données brutes POS (Area)'!AG134/('Données brutes POS (Area)'!AG$91)*50),IF($C193="TG (17:0/17:1/17:0)D5",('Données brutes POS (Area)'!AG193/('Données brutes POS (Area)'!AG$171)*25)))</f>
        <v>2.5525748357832345</v>
      </c>
      <c r="AI193" s="43">
        <f>IF($C193="SM 30:1;O2",('Données brutes POS (Area)'!AH134/('Données brutes POS (Area)'!AH$91)*50),IF($C193="TG (17:0/17:1/17:0)D5",('Données brutes POS (Area)'!AH193/('Données brutes POS (Area)'!AH$171)*25)))</f>
        <v>2.2214550089895488</v>
      </c>
      <c r="AJ193" s="43">
        <f>IF($C193="SM 30:1;O2",('Données brutes POS (Area)'!AI134/('Données brutes POS (Area)'!AI$91)*50),IF($C193="TG (17:0/17:1/17:0)D5",('Données brutes POS (Area)'!AI193/('Données brutes POS (Area)'!AI$171)*25)))</f>
        <v>1.5478212136810601</v>
      </c>
      <c r="AK193" s="43">
        <f>IF($C193="SM 30:1;O2",('Données brutes POS (Area)'!AJ134/('Données brutes POS (Area)'!AJ$91)*50),IF($C193="TG (17:0/17:1/17:0)D5",('Données brutes POS (Area)'!AJ193/('Données brutes POS (Area)'!AJ$171)*25)))</f>
        <v>1.7768346936189006</v>
      </c>
      <c r="AL193" s="43">
        <f>IF($C193="SM 30:1;O2",('Données brutes POS (Area)'!AK134/('Données brutes POS (Area)'!AK$91)*50),IF($C193="TG (17:0/17:1/17:0)D5",('Données brutes POS (Area)'!AK193/('Données brutes POS (Area)'!AK$171)*25)))</f>
        <v>1.3961495163685937</v>
      </c>
      <c r="AM193" s="43">
        <f>IF($C193="SM 30:1;O2",('Données brutes POS (Area)'!AL134/('Données brutes POS (Area)'!AL$91)*50),IF($C193="TG (17:0/17:1/17:0)D5",('Données brutes POS (Area)'!AL193/('Données brutes POS (Area)'!AL$171)*25)))</f>
        <v>9.6929625610010515</v>
      </c>
      <c r="AN193" s="43">
        <f>IF($C193="SM 30:1;O2",('Données brutes POS (Area)'!AM134/('Données brutes POS (Area)'!AM$91)*50),IF($C193="TG (17:0/17:1/17:0)D5",('Données brutes POS (Area)'!AM193/('Données brutes POS (Area)'!AM$171)*25)))</f>
        <v>2.2116616006195273</v>
      </c>
      <c r="AO193" s="43">
        <f>IF($C193="SM 30:1;O2",('Données brutes POS (Area)'!AN134/('Données brutes POS (Area)'!AN$91)*50),IF($C193="TG (17:0/17:1/17:0)D5",('Données brutes POS (Area)'!AN193/('Données brutes POS (Area)'!AN$171)*25)))</f>
        <v>2.0801644953933733</v>
      </c>
      <c r="AP193" s="43">
        <f>IF($C193="SM 30:1;O2",('Données brutes POS (Area)'!AO134/('Données brutes POS (Area)'!AO$91)*50),IF($C193="TG (17:0/17:1/17:0)D5",('Données brutes POS (Area)'!AO193/('Données brutes POS (Area)'!AO$171)*25)))</f>
        <v>3.4363651849666437</v>
      </c>
      <c r="AQ193" s="43">
        <f>IF($C193="SM 30:1;O2",('Données brutes POS (Area)'!AP134/('Données brutes POS (Area)'!AP$91)*50),IF($C193="TG (17:0/17:1/17:0)D5",('Données brutes POS (Area)'!AP193/('Données brutes POS (Area)'!AP$171)*25)))</f>
        <v>1.8807079037773906</v>
      </c>
      <c r="AR193" s="43">
        <f>IF($C193="SM 30:1;O2",('Données brutes POS (Area)'!AQ134/('Données brutes POS (Area)'!AQ$91)*50),IF($C193="TG (17:0/17:1/17:0)D5",('Données brutes POS (Area)'!AQ193/('Données brutes POS (Area)'!AQ$171)*25)))</f>
        <v>33.604387391983643</v>
      </c>
      <c r="AS193" s="43">
        <f>IF($C193="SM 30:1;O2",('Données brutes POS (Area)'!AR134/('Données brutes POS (Area)'!AR$91)*50),IF($C193="TG (17:0/17:1/17:0)D5",('Données brutes POS (Area)'!AR193/('Données brutes POS (Area)'!AR$171)*25)))</f>
        <v>5.2809259126922106</v>
      </c>
      <c r="AT193" s="43">
        <f>IF($C193="SM 30:1;O2",('Données brutes POS (Area)'!AS134/('Données brutes POS (Area)'!AS$91)*50),IF($C193="TG (17:0/17:1/17:0)D5",('Données brutes POS (Area)'!AS193/('Données brutes POS (Area)'!AS$171)*25)))</f>
        <v>2.6185531946973475</v>
      </c>
      <c r="AU193" s="43">
        <f>IF($C193="SM 30:1;O2",('Données brutes POS (Area)'!AT134/('Données brutes POS (Area)'!AT$91)*50),IF($C193="TG (17:0/17:1/17:0)D5",('Données brutes POS (Area)'!AT193/('Données brutes POS (Area)'!AT$171)*25)))</f>
        <v>6.0702057043549615</v>
      </c>
      <c r="AV193" s="43">
        <f>IF($C193="SM 30:1;O2",('Données brutes POS (Area)'!AU134/('Données brutes POS (Area)'!AU$91)*50),IF($C193="TG (17:0/17:1/17:0)D5",('Données brutes POS (Area)'!AU193/('Données brutes POS (Area)'!AU$171)*25)))</f>
        <v>6.8636451865934562</v>
      </c>
      <c r="AW193" s="43">
        <f>IF($C193="SM 30:1;O2",('Données brutes POS (Area)'!AV134/('Données brutes POS (Area)'!AV$91)*50),IF($C193="TG (17:0/17:1/17:0)D5",('Données brutes POS (Area)'!AV193/('Données brutes POS (Area)'!AV$171)*25)))</f>
        <v>10.032804133800685</v>
      </c>
      <c r="AX193" s="43">
        <f>IF($C193="SM 30:1;O2",('Données brutes POS (Area)'!AW134/('Données brutes POS (Area)'!AW$91)*50),IF($C193="TG (17:0/17:1/17:0)D5",('Données brutes POS (Area)'!AW193/('Données brutes POS (Area)'!AW$171)*25)))</f>
        <v>11.600635981939263</v>
      </c>
      <c r="AY193" s="43">
        <f>IF($C193="SM 30:1;O2",('Données brutes POS (Area)'!AX134/('Données brutes POS (Area)'!AX$91)*50),IF($C193="TG (17:0/17:1/17:0)D5",('Données brutes POS (Area)'!AX193/('Données brutes POS (Area)'!AX$171)*25)))</f>
        <v>1.5002764601964278</v>
      </c>
      <c r="AZ193" s="43">
        <f>IF($C193="SM 30:1;O2",('Données brutes POS (Area)'!AY134/('Données brutes POS (Area)'!AY$91)*50),IF($C193="TG (17:0/17:1/17:0)D5",('Données brutes POS (Area)'!AY193/('Données brutes POS (Area)'!AY$171)*25)))</f>
        <v>6.1593272283406462</v>
      </c>
      <c r="BA193" s="43">
        <f>IF($C193="SM 30:1;O2",('Données brutes POS (Area)'!AZ134/('Données brutes POS (Area)'!AZ$91)*50),IF($C193="TG (17:0/17:1/17:0)D5",('Données brutes POS (Area)'!AZ193/('Données brutes POS (Area)'!AZ$171)*25)))</f>
        <v>2.0713148715149168</v>
      </c>
      <c r="BB193" s="43">
        <f>IF($C193="SM 30:1;O2",('Données brutes POS (Area)'!BA134/('Données brutes POS (Area)'!BA$91)*50),IF($C193="TG (17:0/17:1/17:0)D5",('Données brutes POS (Area)'!BA193/('Données brutes POS (Area)'!BA$171)*25)))</f>
        <v>1.3081155936597202</v>
      </c>
      <c r="BC193" s="43">
        <f>IF($C193="SM 30:1;O2",('Données brutes POS (Area)'!BB134/('Données brutes POS (Area)'!BB$91)*50),IF($C193="TG (17:0/17:1/17:0)D5",('Données brutes POS (Area)'!BB193/('Données brutes POS (Area)'!BB$171)*25)))</f>
        <v>3.7286616929751748</v>
      </c>
      <c r="BD193" s="43">
        <f>IF($C193="SM 30:1;O2",('Données brutes POS (Area)'!BC134/('Données brutes POS (Area)'!BC$91)*50),IF($C193="TG (17:0/17:1/17:0)D5",('Données brutes POS (Area)'!BC193/('Données brutes POS (Area)'!BC$171)*25)))</f>
        <v>6.9551706963898656</v>
      </c>
      <c r="BE193" s="43">
        <f>IF($C193="SM 30:1;O2",('Données brutes POS (Area)'!BD134/('Données brutes POS (Area)'!BD$91)*50),IF($C193="TG (17:0/17:1/17:0)D5",('Données brutes POS (Area)'!BD193/('Données brutes POS (Area)'!BD$171)*25)))</f>
        <v>2.9537168023350291</v>
      </c>
      <c r="BF193" s="43">
        <f>IF($C193="SM 30:1;O2",('Données brutes POS (Area)'!BE134/('Données brutes POS (Area)'!BE$91)*50),IF($C193="TG (17:0/17:1/17:0)D5",('Données brutes POS (Area)'!BE193/('Données brutes POS (Area)'!BE$171)*25)))</f>
        <v>1.2175835262055221</v>
      </c>
      <c r="BG193" s="43">
        <f>IF($C193="SM 30:1;O2",('Données brutes POS (Area)'!BF134/('Données brutes POS (Area)'!BF$91)*50),IF($C193="TG (17:0/17:1/17:0)D5",('Données brutes POS (Area)'!BF193/('Données brutes POS (Area)'!BF$171)*25)))</f>
        <v>3.1139195885384403</v>
      </c>
      <c r="BH193" s="43">
        <f>IF($C193="SM 30:1;O2",('Données brutes POS (Area)'!BG134/('Données brutes POS (Area)'!BG$91)*50),IF($C193="TG (17:0/17:1/17:0)D5",('Données brutes POS (Area)'!BG193/('Données brutes POS (Area)'!BG$171)*25)))</f>
        <v>0.85737612251491135</v>
      </c>
      <c r="BI193" s="43">
        <f>IF($C193="SM 30:1;O2",('Données brutes POS (Area)'!BH134/('Données brutes POS (Area)'!BH$91)*50),IF($C193="TG (17:0/17:1/17:0)D5",('Données brutes POS (Area)'!BH193/('Données brutes POS (Area)'!BH$171)*25)))</f>
        <v>1.3571800414492317</v>
      </c>
      <c r="BJ193" s="43">
        <f>IF($C193="SM 30:1;O2",('Données brutes POS (Area)'!BI134/('Données brutes POS (Area)'!BI$91)*50),IF($C193="TG (17:0/17:1/17:0)D5",('Données brutes POS (Area)'!BI193/('Données brutes POS (Area)'!BI$171)*25)))</f>
        <v>1.880506000771796</v>
      </c>
      <c r="BK193" s="43">
        <f>IF($C193="SM 30:1;O2",('Données brutes POS (Area)'!BJ134/('Données brutes POS (Area)'!BJ$91)*50),IF($C193="TG (17:0/17:1/17:0)D5",('Données brutes POS (Area)'!BJ193/('Données brutes POS (Area)'!BJ$171)*25)))</f>
        <v>3.9643401473002391</v>
      </c>
      <c r="BL193" s="43">
        <f>IF($C193="SM 30:1;O2",('Données brutes POS (Area)'!BK134/('Données brutes POS (Area)'!BK$91)*50),IF($C193="TG (17:0/17:1/17:0)D5",('Données brutes POS (Area)'!BK193/('Données brutes POS (Area)'!BK$171)*25)))</f>
        <v>4.1078449824723249</v>
      </c>
      <c r="BM193" s="43">
        <f>IF($C193="SM 30:1;O2",('Données brutes POS (Area)'!BL134/('Données brutes POS (Area)'!BL$91)*50),IF($C193="TG (17:0/17:1/17:0)D5",('Données brutes POS (Area)'!BL193/('Données brutes POS (Area)'!BL$171)*25)))</f>
        <v>1.9212433235894257</v>
      </c>
      <c r="BN193" s="43">
        <f>IF($C193="SM 30:1;O2",('Données brutes POS (Area)'!BM134/('Données brutes POS (Area)'!BM$91)*50),IF($C193="TG (17:0/17:1/17:0)D5",('Données brutes POS (Area)'!BM193/('Données brutes POS (Area)'!BM$171)*25)))</f>
        <v>3.2480893065537639</v>
      </c>
      <c r="BO193" s="43">
        <f>IF($C193="SM 30:1;O2",('Données brutes POS (Area)'!BN134/('Données brutes POS (Area)'!BN$91)*50),IF($C193="TG (17:0/17:1/17:0)D5",('Données brutes POS (Area)'!BN193/('Données brutes POS (Area)'!BN$171)*25)))</f>
        <v>3.5204518641864428</v>
      </c>
      <c r="BP193" s="43">
        <f>IF($C193="SM 30:1;O2",('Données brutes POS (Area)'!BO134/('Données brutes POS (Area)'!BO$91)*50),IF($C193="TG (17:0/17:1/17:0)D5",('Données brutes POS (Area)'!BO193/('Données brutes POS (Area)'!BO$171)*25)))</f>
        <v>1.0479770828955683</v>
      </c>
      <c r="BQ193" s="43">
        <f>IF($C193="SM 30:1;O2",('Données brutes POS (Area)'!BP134/('Données brutes POS (Area)'!BP$91)*50),IF($C193="TG (17:0/17:1/17:0)D5",('Données brutes POS (Area)'!BP193/('Données brutes POS (Area)'!BP$171)*25)))</f>
        <v>3.2870198735245784</v>
      </c>
    </row>
    <row r="194" spans="1:69" x14ac:dyDescent="0.25">
      <c r="A194" s="11" t="s">
        <v>79</v>
      </c>
      <c r="B194" s="11" t="s">
        <v>100</v>
      </c>
      <c r="C194" s="12" t="s">
        <v>117</v>
      </c>
      <c r="D194" s="44">
        <f>IF($C194="SM 30:1;O2",('Données brutes POS (Area)'!C135/('Données brutes POS (Area)'!C$91)*50),IF($C194="TG (17:0/17:1/17:0)D5",('Données brutes POS (Area)'!C194/('Données brutes POS (Area)'!C$171)*25)))</f>
        <v>1.4190608181681701</v>
      </c>
      <c r="E194" s="44">
        <f>IF($C194="SM 30:1;O2",('Données brutes POS (Area)'!D135/('Données brutes POS (Area)'!D$91)*50),IF($C194="TG (17:0/17:1/17:0)D5",('Données brutes POS (Area)'!D194/('Données brutes POS (Area)'!D$171)*25)))</f>
        <v>0.64867834638877797</v>
      </c>
      <c r="F194" s="44">
        <f>IF($C194="SM 30:1;O2",('Données brutes POS (Area)'!E135/('Données brutes POS (Area)'!E$91)*50),IF($C194="TG (17:0/17:1/17:0)D5",('Données brutes POS (Area)'!E194/('Données brutes POS (Area)'!E$171)*25)))</f>
        <v>1.7401865116881643</v>
      </c>
      <c r="G194" s="44">
        <f>IF($C194="SM 30:1;O2",('Données brutes POS (Area)'!F135/('Données brutes POS (Area)'!F$91)*50),IF($C194="TG (17:0/17:1/17:0)D5",('Données brutes POS (Area)'!F194/('Données brutes POS (Area)'!F$171)*25)))</f>
        <v>1.7863205033799709</v>
      </c>
      <c r="H194" s="44">
        <f>IF($C194="SM 30:1;O2",('Données brutes POS (Area)'!G135/('Données brutes POS (Area)'!G$91)*50),IF($C194="TG (17:0/17:1/17:0)D5",('Données brutes POS (Area)'!G194/('Données brutes POS (Area)'!G$171)*25)))</f>
        <v>1.3181957824080068</v>
      </c>
      <c r="I194" s="44">
        <f>IF($C194="SM 30:1;O2",('Données brutes POS (Area)'!H135/('Données brutes POS (Area)'!H$91)*50),IF($C194="TG (17:0/17:1/17:0)D5",('Données brutes POS (Area)'!H194/('Données brutes POS (Area)'!H$171)*25)))</f>
        <v>2.4476421905662944</v>
      </c>
      <c r="J194" s="44">
        <f>IF($C194="SM 30:1;O2",('Données brutes POS (Area)'!I135/('Données brutes POS (Area)'!I$91)*50),IF($C194="TG (17:0/17:1/17:0)D5",('Données brutes POS (Area)'!I194/('Données brutes POS (Area)'!I$171)*25)))</f>
        <v>2.6577689445472745</v>
      </c>
      <c r="K194" s="44">
        <f>IF($C194="SM 30:1;O2",('Données brutes POS (Area)'!J135/('Données brutes POS (Area)'!J$91)*50),IF($C194="TG (17:0/17:1/17:0)D5",('Données brutes POS (Area)'!J194/('Données brutes POS (Area)'!J$171)*25)))</f>
        <v>1.4919543538881153</v>
      </c>
      <c r="L194" s="44">
        <f>IF($C194="SM 30:1;O2",('Données brutes POS (Area)'!K135/('Données brutes POS (Area)'!K$91)*50),IF($C194="TG (17:0/17:1/17:0)D5",('Données brutes POS (Area)'!K194/('Données brutes POS (Area)'!K$171)*25)))</f>
        <v>0.75660940392369203</v>
      </c>
      <c r="M194" s="44">
        <f>IF($C194="SM 30:1;O2",('Données brutes POS (Area)'!L135/('Données brutes POS (Area)'!L$91)*50),IF($C194="TG (17:0/17:1/17:0)D5",('Données brutes POS (Area)'!L194/('Données brutes POS (Area)'!L$171)*25)))</f>
        <v>1.1316158709184974</v>
      </c>
      <c r="N194" s="44">
        <f>IF($C194="SM 30:1;O2",('Données brutes POS (Area)'!M135/('Données brutes POS (Area)'!M$91)*50),IF($C194="TG (17:0/17:1/17:0)D5",('Données brutes POS (Area)'!M194/('Données brutes POS (Area)'!M$171)*25)))</f>
        <v>0.80221616353690695</v>
      </c>
      <c r="O194" s="44">
        <f>IF($C194="SM 30:1;O2",('Données brutes POS (Area)'!N135/('Données brutes POS (Area)'!N$91)*50),IF($C194="TG (17:0/17:1/17:0)D5",('Données brutes POS (Area)'!N194/('Données brutes POS (Area)'!N$171)*25)))</f>
        <v>1.2381964351106194</v>
      </c>
      <c r="P194" s="44">
        <f>IF($C194="SM 30:1;O2",('Données brutes POS (Area)'!O135/('Données brutes POS (Area)'!O$91)*50),IF($C194="TG (17:0/17:1/17:0)D5",('Données brutes POS (Area)'!O194/('Données brutes POS (Area)'!O$171)*25)))</f>
        <v>0.88290840941210103</v>
      </c>
      <c r="Q194" s="44">
        <f>IF($C194="SM 30:1;O2",('Données brutes POS (Area)'!P135/('Données brutes POS (Area)'!P$91)*50),IF($C194="TG (17:0/17:1/17:0)D5",('Données brutes POS (Area)'!P194/('Données brutes POS (Area)'!P$171)*25)))</f>
        <v>0.8168523458838084</v>
      </c>
      <c r="R194" s="44">
        <f>IF($C194="SM 30:1;O2",('Données brutes POS (Area)'!Q135/('Données brutes POS (Area)'!Q$91)*50),IF($C194="TG (17:0/17:1/17:0)D5",('Données brutes POS (Area)'!Q194/('Données brutes POS (Area)'!Q$171)*25)))</f>
        <v>1.4995227328268406</v>
      </c>
      <c r="S194" s="44">
        <f>IF($C194="SM 30:1;O2",('Données brutes POS (Area)'!R135/('Données brutes POS (Area)'!R$91)*50),IF($C194="TG (17:0/17:1/17:0)D5",('Données brutes POS (Area)'!R194/('Données brutes POS (Area)'!R$171)*25)))</f>
        <v>0.4226584759443982</v>
      </c>
      <c r="T194" s="44">
        <f>IF($C194="SM 30:1;O2",('Données brutes POS (Area)'!S135/('Données brutes POS (Area)'!S$91)*50),IF($C194="TG (17:0/17:1/17:0)D5",('Données brutes POS (Area)'!S194/('Données brutes POS (Area)'!S$171)*25)))</f>
        <v>0.88179041295415572</v>
      </c>
      <c r="U194" s="44">
        <f>IF($C194="SM 30:1;O2",('Données brutes POS (Area)'!T135/('Données brutes POS (Area)'!T$91)*50),IF($C194="TG (17:0/17:1/17:0)D5",('Données brutes POS (Area)'!T194/('Données brutes POS (Area)'!T$171)*25)))</f>
        <v>1.1569079755697518</v>
      </c>
      <c r="V194" s="44">
        <f>IF($C194="SM 30:1;O2",('Données brutes POS (Area)'!U135/('Données brutes POS (Area)'!U$91)*50),IF($C194="TG (17:0/17:1/17:0)D5",('Données brutes POS (Area)'!U194/('Données brutes POS (Area)'!U$171)*25)))</f>
        <v>0.93705693261711931</v>
      </c>
      <c r="W194" s="44">
        <f>IF($C194="SM 30:1;O2",('Données brutes POS (Area)'!V135/('Données brutes POS (Area)'!V$91)*50),IF($C194="TG (17:0/17:1/17:0)D5",('Données brutes POS (Area)'!V194/('Données brutes POS (Area)'!V$171)*25)))</f>
        <v>1.083963213188591</v>
      </c>
      <c r="X194" s="44">
        <f>IF($C194="SM 30:1;O2",('Données brutes POS (Area)'!W135/('Données brutes POS (Area)'!W$91)*50),IF($C194="TG (17:0/17:1/17:0)D5",('Données brutes POS (Area)'!W194/('Données brutes POS (Area)'!W$171)*25)))</f>
        <v>1.4728372752179795</v>
      </c>
      <c r="Y194" s="44">
        <f>IF($C194="SM 30:1;O2",('Données brutes POS (Area)'!X135/('Données brutes POS (Area)'!X$91)*50),IF($C194="TG (17:0/17:1/17:0)D5",('Données brutes POS (Area)'!X194/('Données brutes POS (Area)'!X$171)*25)))</f>
        <v>0.4045431784328114</v>
      </c>
      <c r="Z194" s="44">
        <f>IF($C194="SM 30:1;O2",('Données brutes POS (Area)'!Y135/('Données brutes POS (Area)'!Y$91)*50),IF($C194="TG (17:0/17:1/17:0)D5",('Données brutes POS (Area)'!Y194/('Données brutes POS (Area)'!Y$171)*25)))</f>
        <v>0.78598999537124337</v>
      </c>
      <c r="AA194" s="44">
        <f>IF($C194="SM 30:1;O2",('Données brutes POS (Area)'!Z135/('Données brutes POS (Area)'!Z$91)*50),IF($C194="TG (17:0/17:1/17:0)D5",('Données brutes POS (Area)'!Z194/('Données brutes POS (Area)'!Z$171)*25)))</f>
        <v>3.1926672789024528</v>
      </c>
      <c r="AB194" s="44">
        <f>IF($C194="SM 30:1;O2",('Données brutes POS (Area)'!AA135/('Données brutes POS (Area)'!AA$91)*50),IF($C194="TG (17:0/17:1/17:0)D5",('Données brutes POS (Area)'!AA194/('Données brutes POS (Area)'!AA$171)*25)))</f>
        <v>1.521769416166749</v>
      </c>
      <c r="AC194" s="44">
        <f>IF($C194="SM 30:1;O2",('Données brutes POS (Area)'!AB135/('Données brutes POS (Area)'!AB$91)*50),IF($C194="TG (17:0/17:1/17:0)D5",('Données brutes POS (Area)'!AB194/('Données brutes POS (Area)'!AB$171)*25)))</f>
        <v>3.7134326726734468</v>
      </c>
      <c r="AD194" s="44">
        <f>IF($C194="SM 30:1;O2",('Données brutes POS (Area)'!AC135/('Données brutes POS (Area)'!AC$91)*50),IF($C194="TG (17:0/17:1/17:0)D5",('Données brutes POS (Area)'!AC194/('Données brutes POS (Area)'!AC$171)*25)))</f>
        <v>2.8131449495133265</v>
      </c>
      <c r="AE194" s="44">
        <f>IF($C194="SM 30:1;O2",('Données brutes POS (Area)'!AD135/('Données brutes POS (Area)'!AD$91)*50),IF($C194="TG (17:0/17:1/17:0)D5",('Données brutes POS (Area)'!AD194/('Données brutes POS (Area)'!AD$171)*25)))</f>
        <v>0.2954637808450673</v>
      </c>
      <c r="AF194" s="44">
        <f>IF($C194="SM 30:1;O2",('Données brutes POS (Area)'!AE135/('Données brutes POS (Area)'!AE$91)*50),IF($C194="TG (17:0/17:1/17:0)D5",('Données brutes POS (Area)'!AE194/('Données brutes POS (Area)'!AE$171)*25)))</f>
        <v>1.8926295028885245</v>
      </c>
      <c r="AG194" s="44">
        <f>IF($C194="SM 30:1;O2",('Données brutes POS (Area)'!AF135/('Données brutes POS (Area)'!AF$91)*50),IF($C194="TG (17:0/17:1/17:0)D5",('Données brutes POS (Area)'!AF194/('Données brutes POS (Area)'!AF$171)*25)))</f>
        <v>1.1307347667693586</v>
      </c>
      <c r="AH194" s="44">
        <f>IF($C194="SM 30:1;O2",('Données brutes POS (Area)'!AG135/('Données brutes POS (Area)'!AG$91)*50),IF($C194="TG (17:0/17:1/17:0)D5",('Données brutes POS (Area)'!AG194/('Données brutes POS (Area)'!AG$171)*25)))</f>
        <v>0.70396099234041587</v>
      </c>
      <c r="AI194" s="44">
        <f>IF($C194="SM 30:1;O2",('Données brutes POS (Area)'!AH135/('Données brutes POS (Area)'!AH$91)*50),IF($C194="TG (17:0/17:1/17:0)D5",('Données brutes POS (Area)'!AH194/('Données brutes POS (Area)'!AH$171)*25)))</f>
        <v>2.7057152259517099</v>
      </c>
      <c r="AJ194" s="44">
        <f>IF($C194="SM 30:1;O2",('Données brutes POS (Area)'!AI135/('Données brutes POS (Area)'!AI$91)*50),IF($C194="TG (17:0/17:1/17:0)D5",('Données brutes POS (Area)'!AI194/('Données brutes POS (Area)'!AI$171)*25)))</f>
        <v>0.47402912206634057</v>
      </c>
      <c r="AK194" s="44">
        <f>IF($C194="SM 30:1;O2",('Données brutes POS (Area)'!AJ135/('Données brutes POS (Area)'!AJ$91)*50),IF($C194="TG (17:0/17:1/17:0)D5",('Données brutes POS (Area)'!AJ194/('Données brutes POS (Area)'!AJ$171)*25)))</f>
        <v>0.7689909067876286</v>
      </c>
      <c r="AL194" s="44">
        <f>IF($C194="SM 30:1;O2",('Données brutes POS (Area)'!AK135/('Données brutes POS (Area)'!AK$91)*50),IF($C194="TG (17:0/17:1/17:0)D5",('Données brutes POS (Area)'!AK194/('Données brutes POS (Area)'!AK$171)*25)))</f>
        <v>0.45229689636856801</v>
      </c>
      <c r="AM194" s="44">
        <f>IF($C194="SM 30:1;O2",('Données brutes POS (Area)'!AL135/('Données brutes POS (Area)'!AL$91)*50),IF($C194="TG (17:0/17:1/17:0)D5",('Données brutes POS (Area)'!AL194/('Données brutes POS (Area)'!AL$171)*25)))</f>
        <v>4.2340959696907765</v>
      </c>
      <c r="AN194" s="44">
        <f>IF($C194="SM 30:1;O2",('Données brutes POS (Area)'!AM135/('Données brutes POS (Area)'!AM$91)*50),IF($C194="TG (17:0/17:1/17:0)D5",('Données brutes POS (Area)'!AM194/('Données brutes POS (Area)'!AM$171)*25)))</f>
        <v>0.83638598928589047</v>
      </c>
      <c r="AO194" s="44">
        <f>IF($C194="SM 30:1;O2",('Données brutes POS (Area)'!AN135/('Données brutes POS (Area)'!AN$91)*50),IF($C194="TG (17:0/17:1/17:0)D5",('Données brutes POS (Area)'!AN194/('Données brutes POS (Area)'!AN$171)*25)))</f>
        <v>1.335546704422885</v>
      </c>
      <c r="AP194" s="44">
        <f>IF($C194="SM 30:1;O2",('Données brutes POS (Area)'!AO135/('Données brutes POS (Area)'!AO$91)*50),IF($C194="TG (17:0/17:1/17:0)D5",('Données brutes POS (Area)'!AO194/('Données brutes POS (Area)'!AO$171)*25)))</f>
        <v>2.6624274971101944</v>
      </c>
      <c r="AQ194" s="44">
        <f>IF($C194="SM 30:1;O2",('Données brutes POS (Area)'!AP135/('Données brutes POS (Area)'!AP$91)*50),IF($C194="TG (17:0/17:1/17:0)D5",('Données brutes POS (Area)'!AP194/('Données brutes POS (Area)'!AP$171)*25)))</f>
        <v>0.29170774234653057</v>
      </c>
      <c r="AR194" s="44">
        <f>IF($C194="SM 30:1;O2",('Données brutes POS (Area)'!AQ135/('Données brutes POS (Area)'!AQ$91)*50),IF($C194="TG (17:0/17:1/17:0)D5",('Données brutes POS (Area)'!AQ194/('Données brutes POS (Area)'!AQ$171)*25)))</f>
        <v>6.0619389062179296</v>
      </c>
      <c r="AS194" s="44">
        <f>IF($C194="SM 30:1;O2",('Données brutes POS (Area)'!AR135/('Données brutes POS (Area)'!AR$91)*50),IF($C194="TG (17:0/17:1/17:0)D5",('Données brutes POS (Area)'!AR194/('Données brutes POS (Area)'!AR$171)*25)))</f>
        <v>1.3259283981583208</v>
      </c>
      <c r="AT194" s="44">
        <f>IF($C194="SM 30:1;O2",('Données brutes POS (Area)'!AS135/('Données brutes POS (Area)'!AS$91)*50),IF($C194="TG (17:0/17:1/17:0)D5",('Données brutes POS (Area)'!AS194/('Données brutes POS (Area)'!AS$171)*25)))</f>
        <v>0.56449815010264315</v>
      </c>
      <c r="AU194" s="44">
        <f>IF($C194="SM 30:1;O2",('Données brutes POS (Area)'!AT135/('Données brutes POS (Area)'!AT$91)*50),IF($C194="TG (17:0/17:1/17:0)D5",('Données brutes POS (Area)'!AT194/('Données brutes POS (Area)'!AT$171)*25)))</f>
        <v>1.811829739471019</v>
      </c>
      <c r="AV194" s="44">
        <f>IF($C194="SM 30:1;O2",('Données brutes POS (Area)'!AU135/('Données brutes POS (Area)'!AU$91)*50),IF($C194="TG (17:0/17:1/17:0)D5",('Données brutes POS (Area)'!AU194/('Données brutes POS (Area)'!AU$171)*25)))</f>
        <v>0.9283937205178413</v>
      </c>
      <c r="AW194" s="44">
        <f>IF($C194="SM 30:1;O2",('Données brutes POS (Area)'!AV135/('Données brutes POS (Area)'!AV$91)*50),IF($C194="TG (17:0/17:1/17:0)D5",('Données brutes POS (Area)'!AV194/('Données brutes POS (Area)'!AV$171)*25)))</f>
        <v>2.4573340918356026</v>
      </c>
      <c r="AX194" s="44">
        <f>IF($C194="SM 30:1;O2",('Données brutes POS (Area)'!AW135/('Données brutes POS (Area)'!AW$91)*50),IF($C194="TG (17:0/17:1/17:0)D5",('Données brutes POS (Area)'!AW194/('Données brutes POS (Area)'!AW$171)*25)))</f>
        <v>2.8104260129103484</v>
      </c>
      <c r="AY194" s="44">
        <f>IF($C194="SM 30:1;O2",('Données brutes POS (Area)'!AX135/('Données brutes POS (Area)'!AX$91)*50),IF($C194="TG (17:0/17:1/17:0)D5",('Données brutes POS (Area)'!AX194/('Données brutes POS (Area)'!AX$171)*25)))</f>
        <v>0.68752889464899369</v>
      </c>
      <c r="AZ194" s="44">
        <f>IF($C194="SM 30:1;O2",('Données brutes POS (Area)'!AY135/('Données brutes POS (Area)'!AY$91)*50),IF($C194="TG (17:0/17:1/17:0)D5",('Données brutes POS (Area)'!AY194/('Données brutes POS (Area)'!AY$171)*25)))</f>
        <v>1.9267721939724241</v>
      </c>
      <c r="BA194" s="44">
        <f>IF($C194="SM 30:1;O2",('Données brutes POS (Area)'!AZ135/('Données brutes POS (Area)'!AZ$91)*50),IF($C194="TG (17:0/17:1/17:0)D5",('Données brutes POS (Area)'!AZ194/('Données brutes POS (Area)'!AZ$171)*25)))</f>
        <v>1.4191048705647025</v>
      </c>
      <c r="BB194" s="44">
        <f>IF($C194="SM 30:1;O2",('Données brutes POS (Area)'!BA135/('Données brutes POS (Area)'!BA$91)*50),IF($C194="TG (17:0/17:1/17:0)D5",('Données brutes POS (Area)'!BA194/('Données brutes POS (Area)'!BA$171)*25)))</f>
        <v>1.9079678646109182</v>
      </c>
      <c r="BC194" s="44">
        <f>IF($C194="SM 30:1;O2",('Données brutes POS (Area)'!BB135/('Données brutes POS (Area)'!BB$91)*50),IF($C194="TG (17:0/17:1/17:0)D5",('Données brutes POS (Area)'!BB194/('Données brutes POS (Area)'!BB$171)*25)))</f>
        <v>1.4075750066884849</v>
      </c>
      <c r="BD194" s="44">
        <f>IF($C194="SM 30:1;O2",('Données brutes POS (Area)'!BC135/('Données brutes POS (Area)'!BC$91)*50),IF($C194="TG (17:0/17:1/17:0)D5",('Données brutes POS (Area)'!BC194/('Données brutes POS (Area)'!BC$171)*25)))</f>
        <v>2.8952708971083516</v>
      </c>
      <c r="BE194" s="44">
        <f>IF($C194="SM 30:1;O2",('Données brutes POS (Area)'!BD135/('Données brutes POS (Area)'!BD$91)*50),IF($C194="TG (17:0/17:1/17:0)D5",('Données brutes POS (Area)'!BD194/('Données brutes POS (Area)'!BD$171)*25)))</f>
        <v>0.89094874424708292</v>
      </c>
      <c r="BF194" s="44">
        <f>IF($C194="SM 30:1;O2",('Données brutes POS (Area)'!BE135/('Données brutes POS (Area)'!BE$91)*50),IF($C194="TG (17:0/17:1/17:0)D5",('Données brutes POS (Area)'!BE194/('Données brutes POS (Area)'!BE$171)*25)))</f>
        <v>0.64118645449502154</v>
      </c>
      <c r="BG194" s="44">
        <f>IF($C194="SM 30:1;O2",('Données brutes POS (Area)'!BF135/('Données brutes POS (Area)'!BF$91)*50),IF($C194="TG (17:0/17:1/17:0)D5",('Données brutes POS (Area)'!BF194/('Données brutes POS (Area)'!BF$171)*25)))</f>
        <v>1.9894777460342259</v>
      </c>
      <c r="BH194" s="44">
        <f>IF($C194="SM 30:1;O2",('Données brutes POS (Area)'!BG135/('Données brutes POS (Area)'!BG$91)*50),IF($C194="TG (17:0/17:1/17:0)D5",('Données brutes POS (Area)'!BG194/('Données brutes POS (Area)'!BG$171)*25)))</f>
        <v>0.83950551383228378</v>
      </c>
      <c r="BI194" s="44">
        <f>IF($C194="SM 30:1;O2",('Données brutes POS (Area)'!BH135/('Données brutes POS (Area)'!BH$91)*50),IF($C194="TG (17:0/17:1/17:0)D5",('Données brutes POS (Area)'!BH194/('Données brutes POS (Area)'!BH$171)*25)))</f>
        <v>0.62974211556529724</v>
      </c>
      <c r="BJ194" s="44">
        <f>IF($C194="SM 30:1;O2",('Données brutes POS (Area)'!BI135/('Données brutes POS (Area)'!BI$91)*50),IF($C194="TG (17:0/17:1/17:0)D5",('Données brutes POS (Area)'!BI194/('Données brutes POS (Area)'!BI$171)*25)))</f>
        <v>0.64341539137538706</v>
      </c>
      <c r="BK194" s="44">
        <f>IF($C194="SM 30:1;O2",('Données brutes POS (Area)'!BJ135/('Données brutes POS (Area)'!BJ$91)*50),IF($C194="TG (17:0/17:1/17:0)D5",('Données brutes POS (Area)'!BJ194/('Données brutes POS (Area)'!BJ$171)*25)))</f>
        <v>1.384276346573545</v>
      </c>
      <c r="BL194" s="44">
        <f>IF($C194="SM 30:1;O2",('Données brutes POS (Area)'!BK135/('Données brutes POS (Area)'!BK$91)*50),IF($C194="TG (17:0/17:1/17:0)D5",('Données brutes POS (Area)'!BK194/('Données brutes POS (Area)'!BK$171)*25)))</f>
        <v>2.075697656141509</v>
      </c>
      <c r="BM194" s="44">
        <f>IF($C194="SM 30:1;O2",('Données brutes POS (Area)'!BL135/('Données brutes POS (Area)'!BL$91)*50),IF($C194="TG (17:0/17:1/17:0)D5",('Données brutes POS (Area)'!BL194/('Données brutes POS (Area)'!BL$171)*25)))</f>
        <v>0.48187630394164754</v>
      </c>
      <c r="BN194" s="44">
        <f>IF($C194="SM 30:1;O2",('Données brutes POS (Area)'!BM135/('Données brutes POS (Area)'!BM$91)*50),IF($C194="TG (17:0/17:1/17:0)D5",('Données brutes POS (Area)'!BM194/('Données brutes POS (Area)'!BM$171)*25)))</f>
        <v>1.848456600971941</v>
      </c>
      <c r="BO194" s="44">
        <f>IF($C194="SM 30:1;O2",('Données brutes POS (Area)'!BN135/('Données brutes POS (Area)'!BN$91)*50),IF($C194="TG (17:0/17:1/17:0)D5",('Données brutes POS (Area)'!BN194/('Données brutes POS (Area)'!BN$171)*25)))</f>
        <v>3.3606380959137461</v>
      </c>
      <c r="BP194" s="44">
        <f>IF($C194="SM 30:1;O2",('Données brutes POS (Area)'!BO135/('Données brutes POS (Area)'!BO$91)*50),IF($C194="TG (17:0/17:1/17:0)D5",('Données brutes POS (Area)'!BO194/('Données brutes POS (Area)'!BO$171)*25)))</f>
        <v>1.3236599847027737</v>
      </c>
      <c r="BQ194" s="44">
        <f>IF($C194="SM 30:1;O2",('Données brutes POS (Area)'!BP135/('Données brutes POS (Area)'!BP$91)*50),IF($C194="TG (17:0/17:1/17:0)D5",('Données brutes POS (Area)'!BP194/('Données brutes POS (Area)'!BP$171)*25)))</f>
        <v>1.1088723071231783</v>
      </c>
    </row>
    <row r="195" spans="1:69" x14ac:dyDescent="0.25">
      <c r="A195" s="9" t="s">
        <v>79</v>
      </c>
      <c r="B195" s="9" t="s">
        <v>101</v>
      </c>
      <c r="C195" s="10" t="s">
        <v>117</v>
      </c>
      <c r="D195" s="43">
        <f>IF($C195="SM 30:1;O2",('Données brutes POS (Area)'!C136/('Données brutes POS (Area)'!C$91)*50),IF($C195="TG (17:0/17:1/17:0)D5",('Données brutes POS (Area)'!C195/('Données brutes POS (Area)'!C$171)*25)))</f>
        <v>3.9205654887057468</v>
      </c>
      <c r="E195" s="43">
        <f>IF($C195="SM 30:1;O2",('Données brutes POS (Area)'!D136/('Données brutes POS (Area)'!D$91)*50),IF($C195="TG (17:0/17:1/17:0)D5",('Données brutes POS (Area)'!D195/('Données brutes POS (Area)'!D$171)*25)))</f>
        <v>2.3162536705953403</v>
      </c>
      <c r="F195" s="43">
        <f>IF($C195="SM 30:1;O2",('Données brutes POS (Area)'!E136/('Données brutes POS (Area)'!E$91)*50),IF($C195="TG (17:0/17:1/17:0)D5",('Données brutes POS (Area)'!E195/('Données brutes POS (Area)'!E$171)*25)))</f>
        <v>3.4809519391088313</v>
      </c>
      <c r="G195" s="43">
        <f>IF($C195="SM 30:1;O2",('Données brutes POS (Area)'!F136/('Données brutes POS (Area)'!F$91)*50),IF($C195="TG (17:0/17:1/17:0)D5",('Données brutes POS (Area)'!F195/('Données brutes POS (Area)'!F$171)*25)))</f>
        <v>4.0834329845976969</v>
      </c>
      <c r="H195" s="43">
        <f>IF($C195="SM 30:1;O2",('Données brutes POS (Area)'!G136/('Données brutes POS (Area)'!G$91)*50),IF($C195="TG (17:0/17:1/17:0)D5",('Données brutes POS (Area)'!G195/('Données brutes POS (Area)'!G$171)*25)))</f>
        <v>2.4493487207354931</v>
      </c>
      <c r="I195" s="43">
        <f>IF($C195="SM 30:1;O2",('Données brutes POS (Area)'!H136/('Données brutes POS (Area)'!H$91)*50),IF($C195="TG (17:0/17:1/17:0)D5",('Données brutes POS (Area)'!H195/('Données brutes POS (Area)'!H$171)*25)))</f>
        <v>5.583021337440492</v>
      </c>
      <c r="J195" s="43">
        <f>IF($C195="SM 30:1;O2",('Données brutes POS (Area)'!I136/('Données brutes POS (Area)'!I$91)*50),IF($C195="TG (17:0/17:1/17:0)D5",('Données brutes POS (Area)'!I195/('Données brutes POS (Area)'!I$171)*25)))</f>
        <v>6.7330480109545414</v>
      </c>
      <c r="K195" s="43">
        <f>IF($C195="SM 30:1;O2",('Données brutes POS (Area)'!J136/('Données brutes POS (Area)'!J$91)*50),IF($C195="TG (17:0/17:1/17:0)D5",('Données brutes POS (Area)'!J195/('Données brutes POS (Area)'!J$171)*25)))</f>
        <v>3.5141366815287038</v>
      </c>
      <c r="L195" s="43">
        <f>IF($C195="SM 30:1;O2",('Données brutes POS (Area)'!K136/('Données brutes POS (Area)'!K$91)*50),IF($C195="TG (17:0/17:1/17:0)D5",('Données brutes POS (Area)'!K195/('Données brutes POS (Area)'!K$171)*25)))</f>
        <v>1.5684326291049995</v>
      </c>
      <c r="M195" s="43">
        <f>IF($C195="SM 30:1;O2",('Données brutes POS (Area)'!L136/('Données brutes POS (Area)'!L$91)*50),IF($C195="TG (17:0/17:1/17:0)D5",('Données brutes POS (Area)'!L195/('Données brutes POS (Area)'!L$171)*25)))</f>
        <v>2.6363947990134866</v>
      </c>
      <c r="N195" s="43">
        <f>IF($C195="SM 30:1;O2",('Données brutes POS (Area)'!M136/('Données brutes POS (Area)'!M$91)*50),IF($C195="TG (17:0/17:1/17:0)D5",('Données brutes POS (Area)'!M195/('Données brutes POS (Area)'!M$171)*25)))</f>
        <v>1.9820236545534049</v>
      </c>
      <c r="O195" s="43">
        <f>IF($C195="SM 30:1;O2",('Données brutes POS (Area)'!N136/('Données brutes POS (Area)'!N$91)*50),IF($C195="TG (17:0/17:1/17:0)D5",('Données brutes POS (Area)'!N195/('Données brutes POS (Area)'!N$171)*25)))</f>
        <v>4.621431047382945</v>
      </c>
      <c r="P195" s="43">
        <f>IF($C195="SM 30:1;O2",('Données brutes POS (Area)'!O136/('Données brutes POS (Area)'!O$91)*50),IF($C195="TG (17:0/17:1/17:0)D5",('Données brutes POS (Area)'!O195/('Données brutes POS (Area)'!O$171)*25)))</f>
        <v>2.5470994441468728</v>
      </c>
      <c r="Q195" s="43">
        <f>IF($C195="SM 30:1;O2",('Données brutes POS (Area)'!P136/('Données brutes POS (Area)'!P$91)*50),IF($C195="TG (17:0/17:1/17:0)D5",('Données brutes POS (Area)'!P195/('Données brutes POS (Area)'!P$171)*25)))</f>
        <v>2.3583259361947819</v>
      </c>
      <c r="R195" s="43">
        <f>IF($C195="SM 30:1;O2",('Données brutes POS (Area)'!Q136/('Données brutes POS (Area)'!Q$91)*50),IF($C195="TG (17:0/17:1/17:0)D5",('Données brutes POS (Area)'!Q195/('Données brutes POS (Area)'!Q$171)*25)))</f>
        <v>2.874031570394544</v>
      </c>
      <c r="S195" s="43">
        <f>IF($C195="SM 30:1;O2",('Données brutes POS (Area)'!R136/('Données brutes POS (Area)'!R$91)*50),IF($C195="TG (17:0/17:1/17:0)D5",('Données brutes POS (Area)'!R195/('Données brutes POS (Area)'!R$171)*25)))</f>
        <v>1.2089217487244699</v>
      </c>
      <c r="T195" s="43">
        <f>IF($C195="SM 30:1;O2",('Données brutes POS (Area)'!S136/('Données brutes POS (Area)'!S$91)*50),IF($C195="TG (17:0/17:1/17:0)D5",('Données brutes POS (Area)'!S195/('Données brutes POS (Area)'!S$171)*25)))</f>
        <v>2.5389347002784879</v>
      </c>
      <c r="U195" s="43">
        <f>IF($C195="SM 30:1;O2",('Données brutes POS (Area)'!T136/('Données brutes POS (Area)'!T$91)*50),IF($C195="TG (17:0/17:1/17:0)D5",('Données brutes POS (Area)'!T195/('Données brutes POS (Area)'!T$171)*25)))</f>
        <v>2.713173027908705</v>
      </c>
      <c r="V195" s="43">
        <f>IF($C195="SM 30:1;O2",('Données brutes POS (Area)'!U136/('Données brutes POS (Area)'!U$91)*50),IF($C195="TG (17:0/17:1/17:0)D5",('Données brutes POS (Area)'!U195/('Données brutes POS (Area)'!U$171)*25)))</f>
        <v>3.740551348670841</v>
      </c>
      <c r="W195" s="43">
        <f>IF($C195="SM 30:1;O2",('Données brutes POS (Area)'!V136/('Données brutes POS (Area)'!V$91)*50),IF($C195="TG (17:0/17:1/17:0)D5",('Données brutes POS (Area)'!V195/('Données brutes POS (Area)'!V$171)*25)))</f>
        <v>2.1339443151078235</v>
      </c>
      <c r="X195" s="43">
        <f>IF($C195="SM 30:1;O2",('Données brutes POS (Area)'!W136/('Données brutes POS (Area)'!W$91)*50),IF($C195="TG (17:0/17:1/17:0)D5",('Données brutes POS (Area)'!W195/('Données brutes POS (Area)'!W$171)*25)))</f>
        <v>5.6764690711130008</v>
      </c>
      <c r="Y195" s="43">
        <f>IF($C195="SM 30:1;O2",('Données brutes POS (Area)'!X136/('Données brutes POS (Area)'!X$91)*50),IF($C195="TG (17:0/17:1/17:0)D5",('Données brutes POS (Area)'!X195/('Données brutes POS (Area)'!X$171)*25)))</f>
        <v>1.3661703794867062</v>
      </c>
      <c r="Z195" s="43">
        <f>IF($C195="SM 30:1;O2",('Données brutes POS (Area)'!Y136/('Données brutes POS (Area)'!Y$91)*50),IF($C195="TG (17:0/17:1/17:0)D5",('Données brutes POS (Area)'!Y195/('Données brutes POS (Area)'!Y$171)*25)))</f>
        <v>2.8683388314367475</v>
      </c>
      <c r="AA195" s="43">
        <f>IF($C195="SM 30:1;O2",('Données brutes POS (Area)'!Z136/('Données brutes POS (Area)'!Z$91)*50),IF($C195="TG (17:0/17:1/17:0)D5",('Données brutes POS (Area)'!Z195/('Données brutes POS (Area)'!Z$171)*25)))</f>
        <v>6.9735009887091355</v>
      </c>
      <c r="AB195" s="43">
        <f>IF($C195="SM 30:1;O2",('Données brutes POS (Area)'!AA136/('Données brutes POS (Area)'!AA$91)*50),IF($C195="TG (17:0/17:1/17:0)D5",('Données brutes POS (Area)'!AA195/('Données brutes POS (Area)'!AA$171)*25)))</f>
        <v>3.1291899251096669</v>
      </c>
      <c r="AC195" s="43">
        <f>IF($C195="SM 30:1;O2",('Données brutes POS (Area)'!AB136/('Données brutes POS (Area)'!AB$91)*50),IF($C195="TG (17:0/17:1/17:0)D5",('Données brutes POS (Area)'!AB195/('Données brutes POS (Area)'!AB$171)*25)))</f>
        <v>7.0404563307259416</v>
      </c>
      <c r="AD195" s="43">
        <f>IF($C195="SM 30:1;O2",('Données brutes POS (Area)'!AC136/('Données brutes POS (Area)'!AC$91)*50),IF($C195="TG (17:0/17:1/17:0)D5",('Données brutes POS (Area)'!AC195/('Données brutes POS (Area)'!AC$171)*25)))</f>
        <v>4.5289285624893001</v>
      </c>
      <c r="AE195" s="43">
        <f>IF($C195="SM 30:1;O2",('Données brutes POS (Area)'!AD136/('Données brutes POS (Area)'!AD$91)*50),IF($C195="TG (17:0/17:1/17:0)D5",('Données brutes POS (Area)'!AD195/('Données brutes POS (Area)'!AD$171)*25)))</f>
        <v>1.1408441315389135</v>
      </c>
      <c r="AF195" s="43">
        <f>IF($C195="SM 30:1;O2",('Données brutes POS (Area)'!AE136/('Données brutes POS (Area)'!AE$91)*50),IF($C195="TG (17:0/17:1/17:0)D5",('Données brutes POS (Area)'!AE195/('Données brutes POS (Area)'!AE$171)*25)))</f>
        <v>7.1104423759737081</v>
      </c>
      <c r="AG195" s="43">
        <f>IF($C195="SM 30:1;O2",('Données brutes POS (Area)'!AF136/('Données brutes POS (Area)'!AF$91)*50),IF($C195="TG (17:0/17:1/17:0)D5",('Données brutes POS (Area)'!AF195/('Données brutes POS (Area)'!AF$171)*25)))</f>
        <v>2.5930589620951792</v>
      </c>
      <c r="AH195" s="43">
        <f>IF($C195="SM 30:1;O2",('Données brutes POS (Area)'!AG136/('Données brutes POS (Area)'!AG$91)*50),IF($C195="TG (17:0/17:1/17:0)D5",('Données brutes POS (Area)'!AG195/('Données brutes POS (Area)'!AG$171)*25)))</f>
        <v>2.156186337930996</v>
      </c>
      <c r="AI195" s="43">
        <f>IF($C195="SM 30:1;O2",('Données brutes POS (Area)'!AH136/('Données brutes POS (Area)'!AH$91)*50),IF($C195="TG (17:0/17:1/17:0)D5",('Données brutes POS (Area)'!AH195/('Données brutes POS (Area)'!AH$171)*25)))</f>
        <v>3.3221590694642331</v>
      </c>
      <c r="AJ195" s="43">
        <f>IF($C195="SM 30:1;O2",('Données brutes POS (Area)'!AI136/('Données brutes POS (Area)'!AI$91)*50),IF($C195="TG (17:0/17:1/17:0)D5",('Données brutes POS (Area)'!AI195/('Données brutes POS (Area)'!AI$171)*25)))</f>
        <v>1.4188387072878739</v>
      </c>
      <c r="AK195" s="43">
        <f>IF($C195="SM 30:1;O2",('Données brutes POS (Area)'!AJ136/('Données brutes POS (Area)'!AJ$91)*50),IF($C195="TG (17:0/17:1/17:0)D5",('Données brutes POS (Area)'!AJ195/('Données brutes POS (Area)'!AJ$171)*25)))</f>
        <v>1.6936004946443959</v>
      </c>
      <c r="AL195" s="43">
        <f>IF($C195="SM 30:1;O2",('Données brutes POS (Area)'!AK136/('Données brutes POS (Area)'!AK$91)*50),IF($C195="TG (17:0/17:1/17:0)D5",('Données brutes POS (Area)'!AK195/('Données brutes POS (Area)'!AK$171)*25)))</f>
        <v>1.0456419046252743</v>
      </c>
      <c r="AM195" s="43">
        <f>IF($C195="SM 30:1;O2",('Données brutes POS (Area)'!AL136/('Données brutes POS (Area)'!AL$91)*50),IF($C195="TG (17:0/17:1/17:0)D5",('Données brutes POS (Area)'!AL195/('Données brutes POS (Area)'!AL$171)*25)))</f>
        <v>10.917410618546043</v>
      </c>
      <c r="AN195" s="43">
        <f>IF($C195="SM 30:1;O2",('Données brutes POS (Area)'!AM136/('Données brutes POS (Area)'!AM$91)*50),IF($C195="TG (17:0/17:1/17:0)D5",('Données brutes POS (Area)'!AM195/('Données brutes POS (Area)'!AM$171)*25)))</f>
        <v>2.8443395624443482</v>
      </c>
      <c r="AO195" s="43">
        <f>IF($C195="SM 30:1;O2",('Données brutes POS (Area)'!AN136/('Données brutes POS (Area)'!AN$91)*50),IF($C195="TG (17:0/17:1/17:0)D5",('Données brutes POS (Area)'!AN195/('Données brutes POS (Area)'!AN$171)*25)))</f>
        <v>2.5226283793802202</v>
      </c>
      <c r="AP195" s="43">
        <f>IF($C195="SM 30:1;O2",('Données brutes POS (Area)'!AO136/('Données brutes POS (Area)'!AO$91)*50),IF($C195="TG (17:0/17:1/17:0)D5",('Données brutes POS (Area)'!AO195/('Données brutes POS (Area)'!AO$171)*25)))</f>
        <v>4.461195319593986</v>
      </c>
      <c r="AQ195" s="43">
        <f>IF($C195="SM 30:1;O2",('Données brutes POS (Area)'!AP136/('Données brutes POS (Area)'!AP$91)*50),IF($C195="TG (17:0/17:1/17:0)D5",('Données brutes POS (Area)'!AP195/('Données brutes POS (Area)'!AP$171)*25)))</f>
        <v>0.99969159837655885</v>
      </c>
      <c r="AR195" s="43">
        <f>IF($C195="SM 30:1;O2",('Données brutes POS (Area)'!AQ136/('Données brutes POS (Area)'!AQ$91)*50),IF($C195="TG (17:0/17:1/17:0)D5",('Données brutes POS (Area)'!AQ195/('Données brutes POS (Area)'!AQ$171)*25)))</f>
        <v>12.595329903184806</v>
      </c>
      <c r="AS195" s="43">
        <f>IF($C195="SM 30:1;O2",('Données brutes POS (Area)'!AR136/('Données brutes POS (Area)'!AR$91)*50),IF($C195="TG (17:0/17:1/17:0)D5",('Données brutes POS (Area)'!AR195/('Données brutes POS (Area)'!AR$171)*25)))</f>
        <v>3.994473234317808</v>
      </c>
      <c r="AT195" s="43">
        <f>IF($C195="SM 30:1;O2",('Données brutes POS (Area)'!AS136/('Données brutes POS (Area)'!AS$91)*50),IF($C195="TG (17:0/17:1/17:0)D5",('Données brutes POS (Area)'!AS195/('Données brutes POS (Area)'!AS$171)*25)))</f>
        <v>1.2795928486099675</v>
      </c>
      <c r="AU195" s="43">
        <f>IF($C195="SM 30:1;O2",('Données brutes POS (Area)'!AT136/('Données brutes POS (Area)'!AT$91)*50),IF($C195="TG (17:0/17:1/17:0)D5",('Données brutes POS (Area)'!AT195/('Données brutes POS (Area)'!AT$171)*25)))</f>
        <v>5.3426312755037673</v>
      </c>
      <c r="AV195" s="43">
        <f>IF($C195="SM 30:1;O2",('Données brutes POS (Area)'!AU136/('Données brutes POS (Area)'!AU$91)*50),IF($C195="TG (17:0/17:1/17:0)D5",('Données brutes POS (Area)'!AU195/('Données brutes POS (Area)'!AU$171)*25)))</f>
        <v>3.7042266280988909</v>
      </c>
      <c r="AW195" s="43">
        <f>IF($C195="SM 30:1;O2",('Données brutes POS (Area)'!AV136/('Données brutes POS (Area)'!AV$91)*50),IF($C195="TG (17:0/17:1/17:0)D5",('Données brutes POS (Area)'!AV195/('Données brutes POS (Area)'!AV$171)*25)))</f>
        <v>8.0658998138608418</v>
      </c>
      <c r="AX195" s="43">
        <f>IF($C195="SM 30:1;O2",('Données brutes POS (Area)'!AW136/('Données brutes POS (Area)'!AW$91)*50),IF($C195="TG (17:0/17:1/17:0)D5",('Données brutes POS (Area)'!AW195/('Données brutes POS (Area)'!AW$171)*25)))</f>
        <v>12.007665679664781</v>
      </c>
      <c r="AY195" s="43">
        <f>IF($C195="SM 30:1;O2",('Données brutes POS (Area)'!AX136/('Données brutes POS (Area)'!AX$91)*50),IF($C195="TG (17:0/17:1/17:0)D5",('Données brutes POS (Area)'!AX195/('Données brutes POS (Area)'!AX$171)*25)))</f>
        <v>2.1681370510668625</v>
      </c>
      <c r="AZ195" s="43">
        <f>IF($C195="SM 30:1;O2",('Données brutes POS (Area)'!AY136/('Données brutes POS (Area)'!AY$91)*50),IF($C195="TG (17:0/17:1/17:0)D5",('Données brutes POS (Area)'!AY195/('Données brutes POS (Area)'!AY$171)*25)))</f>
        <v>5.5487901713386627</v>
      </c>
      <c r="BA195" s="43">
        <f>IF($C195="SM 30:1;O2",('Données brutes POS (Area)'!AZ136/('Données brutes POS (Area)'!AZ$91)*50),IF($C195="TG (17:0/17:1/17:0)D5",('Données brutes POS (Area)'!AZ195/('Données brutes POS (Area)'!AZ$171)*25)))</f>
        <v>3.0126206004058105</v>
      </c>
      <c r="BB195" s="43">
        <f>IF($C195="SM 30:1;O2",('Données brutes POS (Area)'!BA136/('Données brutes POS (Area)'!BA$91)*50),IF($C195="TG (17:0/17:1/17:0)D5",('Données brutes POS (Area)'!BA195/('Données brutes POS (Area)'!BA$171)*25)))</f>
        <v>3.6331788867143109</v>
      </c>
      <c r="BC195" s="43">
        <f>IF($C195="SM 30:1;O2",('Données brutes POS (Area)'!BB136/('Données brutes POS (Area)'!BB$91)*50),IF($C195="TG (17:0/17:1/17:0)D5",('Données brutes POS (Area)'!BB195/('Données brutes POS (Area)'!BB$171)*25)))</f>
        <v>2.8481345417692072</v>
      </c>
      <c r="BD195" s="43">
        <f>IF($C195="SM 30:1;O2",('Données brutes POS (Area)'!BC136/('Données brutes POS (Area)'!BC$91)*50),IF($C195="TG (17:0/17:1/17:0)D5",('Données brutes POS (Area)'!BC195/('Données brutes POS (Area)'!BC$171)*25)))</f>
        <v>7.4270604042611934</v>
      </c>
      <c r="BE195" s="43">
        <f>IF($C195="SM 30:1;O2",('Données brutes POS (Area)'!BD136/('Données brutes POS (Area)'!BD$91)*50),IF($C195="TG (17:0/17:1/17:0)D5",('Données brutes POS (Area)'!BD195/('Données brutes POS (Area)'!BD$171)*25)))</f>
        <v>2.5176107036676805</v>
      </c>
      <c r="BF195" s="43">
        <f>IF($C195="SM 30:1;O2",('Données brutes POS (Area)'!BE136/('Données brutes POS (Area)'!BE$91)*50),IF($C195="TG (17:0/17:1/17:0)D5",('Données brutes POS (Area)'!BE195/('Données brutes POS (Area)'!BE$171)*25)))</f>
        <v>2.0036529539735946</v>
      </c>
      <c r="BG195" s="43">
        <f>IF($C195="SM 30:1;O2",('Données brutes POS (Area)'!BF136/('Données brutes POS (Area)'!BF$91)*50),IF($C195="TG (17:0/17:1/17:0)D5",('Données brutes POS (Area)'!BF195/('Données brutes POS (Area)'!BF$171)*25)))</f>
        <v>5.1953091013588049</v>
      </c>
      <c r="BH195" s="43">
        <f>IF($C195="SM 30:1;O2",('Données brutes POS (Area)'!BG136/('Données brutes POS (Area)'!BG$91)*50),IF($C195="TG (17:0/17:1/17:0)D5",('Données brutes POS (Area)'!BG195/('Données brutes POS (Area)'!BG$171)*25)))</f>
        <v>2.1840036521196677</v>
      </c>
      <c r="BI195" s="43">
        <f>IF($C195="SM 30:1;O2",('Données brutes POS (Area)'!BH136/('Données brutes POS (Area)'!BH$91)*50),IF($C195="TG (17:0/17:1/17:0)D5",('Données brutes POS (Area)'!BH195/('Données brutes POS (Area)'!BH$171)*25)))</f>
        <v>1.4001476879039538</v>
      </c>
      <c r="BJ195" s="43">
        <f>IF($C195="SM 30:1;O2",('Données brutes POS (Area)'!BI136/('Données brutes POS (Area)'!BI$91)*50),IF($C195="TG (17:0/17:1/17:0)D5",('Données brutes POS (Area)'!BI195/('Données brutes POS (Area)'!BI$171)*25)))</f>
        <v>2.5218131061910265</v>
      </c>
      <c r="BK195" s="43">
        <f>IF($C195="SM 30:1;O2",('Données brutes POS (Area)'!BJ136/('Données brutes POS (Area)'!BJ$91)*50),IF($C195="TG (17:0/17:1/17:0)D5",('Données brutes POS (Area)'!BJ195/('Données brutes POS (Area)'!BJ$171)*25)))</f>
        <v>4.3037939040350883</v>
      </c>
      <c r="BL195" s="43">
        <f>IF($C195="SM 30:1;O2",('Données brutes POS (Area)'!BK136/('Données brutes POS (Area)'!BK$91)*50),IF($C195="TG (17:0/17:1/17:0)D5",('Données brutes POS (Area)'!BK195/('Données brutes POS (Area)'!BK$171)*25)))</f>
        <v>4.9595794632780104</v>
      </c>
      <c r="BM195" s="43">
        <f>IF($C195="SM 30:1;O2",('Données brutes POS (Area)'!BL136/('Données brutes POS (Area)'!BL$91)*50),IF($C195="TG (17:0/17:1/17:0)D5",('Données brutes POS (Area)'!BL195/('Données brutes POS (Area)'!BL$171)*25)))</f>
        <v>1.578557338548582</v>
      </c>
      <c r="BN195" s="43">
        <f>IF($C195="SM 30:1;O2",('Données brutes POS (Area)'!BM136/('Données brutes POS (Area)'!BM$91)*50),IF($C195="TG (17:0/17:1/17:0)D5",('Données brutes POS (Area)'!BM195/('Données brutes POS (Area)'!BM$171)*25)))</f>
        <v>4.190337531478951</v>
      </c>
      <c r="BO195" s="43">
        <f>IF($C195="SM 30:1;O2",('Données brutes POS (Area)'!BN136/('Données brutes POS (Area)'!BN$91)*50),IF($C195="TG (17:0/17:1/17:0)D5",('Données brutes POS (Area)'!BN195/('Données brutes POS (Area)'!BN$171)*25)))</f>
        <v>6.1920224645485034</v>
      </c>
      <c r="BP195" s="43">
        <f>IF($C195="SM 30:1;O2",('Données brutes POS (Area)'!BO136/('Données brutes POS (Area)'!BO$91)*50),IF($C195="TG (17:0/17:1/17:0)D5",('Données brutes POS (Area)'!BO195/('Données brutes POS (Area)'!BO$171)*25)))</f>
        <v>1.9676053465411614</v>
      </c>
      <c r="BQ195" s="43">
        <f>IF($C195="SM 30:1;O2",('Données brutes POS (Area)'!BP136/('Données brutes POS (Area)'!BP$91)*50),IF($C195="TG (17:0/17:1/17:0)D5",('Données brutes POS (Area)'!BP195/('Données brutes POS (Area)'!BP$171)*25)))</f>
        <v>2.9809580687596262</v>
      </c>
    </row>
    <row r="196" spans="1:69" x14ac:dyDescent="0.25">
      <c r="A196" s="11" t="s">
        <v>79</v>
      </c>
      <c r="B196" s="11" t="s">
        <v>102</v>
      </c>
      <c r="C196" s="12" t="s">
        <v>117</v>
      </c>
      <c r="D196" s="44">
        <f>IF($C196="SM 30:1;O2",('Données brutes POS (Area)'!C137/('Données brutes POS (Area)'!C$91)*50),IF($C196="TG (17:0/17:1/17:0)D5",('Données brutes POS (Area)'!C196/('Données brutes POS (Area)'!C$171)*25)))</f>
        <v>0.68238158051347264</v>
      </c>
      <c r="E196" s="44">
        <f>IF($C196="SM 30:1;O2",('Données brutes POS (Area)'!D137/('Données brutes POS (Area)'!D$91)*50),IF($C196="TG (17:0/17:1/17:0)D5",('Données brutes POS (Area)'!D196/('Données brutes POS (Area)'!D$171)*25)))</f>
        <v>1.1653936824849058</v>
      </c>
      <c r="F196" s="44">
        <f>IF($C196="SM 30:1;O2",('Données brutes POS (Area)'!E137/('Données brutes POS (Area)'!E$91)*50),IF($C196="TG (17:0/17:1/17:0)D5",('Données brutes POS (Area)'!E196/('Données brutes POS (Area)'!E$171)*25)))</f>
        <v>0.91013930104013696</v>
      </c>
      <c r="G196" s="44">
        <f>IF($C196="SM 30:1;O2",('Données brutes POS (Area)'!F137/('Données brutes POS (Area)'!F$91)*50),IF($C196="TG (17:0/17:1/17:0)D5",('Données brutes POS (Area)'!F196/('Données brutes POS (Area)'!F$171)*25)))</f>
        <v>0.66398347004355196</v>
      </c>
      <c r="H196" s="44">
        <f>IF($C196="SM 30:1;O2",('Données brutes POS (Area)'!G137/('Données brutes POS (Area)'!G$91)*50),IF($C196="TG (17:0/17:1/17:0)D5",('Données brutes POS (Area)'!G196/('Données brutes POS (Area)'!G$171)*25)))</f>
        <v>0.75984025338705541</v>
      </c>
      <c r="I196" s="44">
        <f>IF($C196="SM 30:1;O2",('Données brutes POS (Area)'!H137/('Données brutes POS (Area)'!H$91)*50),IF($C196="TG (17:0/17:1/17:0)D5",('Données brutes POS (Area)'!H196/('Données brutes POS (Area)'!H$171)*25)))</f>
        <v>1.7021029646018624</v>
      </c>
      <c r="J196" s="44">
        <f>IF($C196="SM 30:1;O2",('Données brutes POS (Area)'!I137/('Données brutes POS (Area)'!I$91)*50),IF($C196="TG (17:0/17:1/17:0)D5",('Données brutes POS (Area)'!I196/('Données brutes POS (Area)'!I$171)*25)))</f>
        <v>0.99726869953706554</v>
      </c>
      <c r="K196" s="44">
        <f>IF($C196="SM 30:1;O2",('Données brutes POS (Area)'!J137/('Données brutes POS (Area)'!J$91)*50),IF($C196="TG (17:0/17:1/17:0)D5",('Données brutes POS (Area)'!J196/('Données brutes POS (Area)'!J$171)*25)))</f>
        <v>1.2235646991372895</v>
      </c>
      <c r="L196" s="44">
        <f>IF($C196="SM 30:1;O2",('Données brutes POS (Area)'!K137/('Données brutes POS (Area)'!K$91)*50),IF($C196="TG (17:0/17:1/17:0)D5",('Données brutes POS (Area)'!K196/('Données brutes POS (Area)'!K$171)*25)))</f>
        <v>0.56052547239295214</v>
      </c>
      <c r="M196" s="44">
        <f>IF($C196="SM 30:1;O2",('Données brutes POS (Area)'!L137/('Données brutes POS (Area)'!L$91)*50),IF($C196="TG (17:0/17:1/17:0)D5",('Données brutes POS (Area)'!L196/('Données brutes POS (Area)'!L$171)*25)))</f>
        <v>0.47163791642309377</v>
      </c>
      <c r="N196" s="44">
        <f>IF($C196="SM 30:1;O2",('Données brutes POS (Area)'!M137/('Données brutes POS (Area)'!M$91)*50),IF($C196="TG (17:0/17:1/17:0)D5",('Données brutes POS (Area)'!M196/('Données brutes POS (Area)'!M$171)*25)))</f>
        <v>0.4621355032551494</v>
      </c>
      <c r="O196" s="44">
        <f>IF($C196="SM 30:1;O2",('Données brutes POS (Area)'!N137/('Données brutes POS (Area)'!N$91)*50),IF($C196="TG (17:0/17:1/17:0)D5",('Données brutes POS (Area)'!N196/('Données brutes POS (Area)'!N$171)*25)))</f>
        <v>0.66550880492524644</v>
      </c>
      <c r="P196" s="44">
        <f>IF($C196="SM 30:1;O2",('Données brutes POS (Area)'!O137/('Données brutes POS (Area)'!O$91)*50),IF($C196="TG (17:0/17:1/17:0)D5",('Données brutes POS (Area)'!O196/('Données brutes POS (Area)'!O$171)*25)))</f>
        <v>0.65788200870552704</v>
      </c>
      <c r="Q196" s="44">
        <f>IF($C196="SM 30:1;O2",('Données brutes POS (Area)'!P137/('Données brutes POS (Area)'!P$91)*50),IF($C196="TG (17:0/17:1/17:0)D5",('Données brutes POS (Area)'!P196/('Données brutes POS (Area)'!P$171)*25)))</f>
        <v>0.62688831480770191</v>
      </c>
      <c r="R196" s="44">
        <f>IF($C196="SM 30:1;O2",('Données brutes POS (Area)'!Q137/('Données brutes POS (Area)'!Q$91)*50),IF($C196="TG (17:0/17:1/17:0)D5",('Données brutes POS (Area)'!Q196/('Données brutes POS (Area)'!Q$171)*25)))</f>
        <v>0.9187686854428273</v>
      </c>
      <c r="S196" s="44">
        <f>IF($C196="SM 30:1;O2",('Données brutes POS (Area)'!R137/('Données brutes POS (Area)'!R$91)*50),IF($C196="TG (17:0/17:1/17:0)D5",('Données brutes POS (Area)'!R196/('Données brutes POS (Area)'!R$171)*25)))</f>
        <v>0.76577389109716587</v>
      </c>
      <c r="T196" s="44">
        <f>IF($C196="SM 30:1;O2",('Données brutes POS (Area)'!S137/('Données brutes POS (Area)'!S$91)*50),IF($C196="TG (17:0/17:1/17:0)D5",('Données brutes POS (Area)'!S196/('Données brutes POS (Area)'!S$171)*25)))</f>
        <v>0.75421683031999243</v>
      </c>
      <c r="U196" s="44">
        <f>IF($C196="SM 30:1;O2",('Données brutes POS (Area)'!T137/('Données brutes POS (Area)'!T$91)*50),IF($C196="TG (17:0/17:1/17:0)D5",('Données brutes POS (Area)'!T196/('Données brutes POS (Area)'!T$171)*25)))</f>
        <v>0.53944820682783146</v>
      </c>
      <c r="V196" s="44">
        <f>IF($C196="SM 30:1;O2",('Données brutes POS (Area)'!U137/('Données brutes POS (Area)'!U$91)*50),IF($C196="TG (17:0/17:1/17:0)D5",('Données brutes POS (Area)'!U196/('Données brutes POS (Area)'!U$171)*25)))</f>
        <v>0.57907886435019851</v>
      </c>
      <c r="W196" s="44">
        <f>IF($C196="SM 30:1;O2",('Données brutes POS (Area)'!V137/('Données brutes POS (Area)'!V$91)*50),IF($C196="TG (17:0/17:1/17:0)D5",('Données brutes POS (Area)'!V196/('Données brutes POS (Area)'!V$171)*25)))</f>
        <v>0.60731339827798658</v>
      </c>
      <c r="X196" s="44">
        <f>IF($C196="SM 30:1;O2",('Données brutes POS (Area)'!W137/('Données brutes POS (Area)'!W$91)*50),IF($C196="TG (17:0/17:1/17:0)D5",('Données brutes POS (Area)'!W196/('Données brutes POS (Area)'!W$171)*25)))</f>
        <v>1.0047573254265436</v>
      </c>
      <c r="Y196" s="44">
        <f>IF($C196="SM 30:1;O2",('Données brutes POS (Area)'!X137/('Données brutes POS (Area)'!X$91)*50),IF($C196="TG (17:0/17:1/17:0)D5",('Données brutes POS (Area)'!X196/('Données brutes POS (Area)'!X$171)*25)))</f>
        <v>0.28219790076383378</v>
      </c>
      <c r="Z196" s="44">
        <f>IF($C196="SM 30:1;O2",('Données brutes POS (Area)'!Y137/('Données brutes POS (Area)'!Y$91)*50),IF($C196="TG (17:0/17:1/17:0)D5",('Données brutes POS (Area)'!Y196/('Données brutes POS (Area)'!Y$171)*25)))</f>
        <v>0.71230020970245467</v>
      </c>
      <c r="AA196" s="44">
        <f>IF($C196="SM 30:1;O2",('Données brutes POS (Area)'!Z137/('Données brutes POS (Area)'!Z$91)*50),IF($C196="TG (17:0/17:1/17:0)D5",('Données brutes POS (Area)'!Z196/('Données brutes POS (Area)'!Z$171)*25)))</f>
        <v>1.4196893399735151</v>
      </c>
      <c r="AB196" s="44">
        <f>IF($C196="SM 30:1;O2",('Données brutes POS (Area)'!AA137/('Données brutes POS (Area)'!AA$91)*50),IF($C196="TG (17:0/17:1/17:0)D5",('Données brutes POS (Area)'!AA196/('Données brutes POS (Area)'!AA$171)*25)))</f>
        <v>0.46444286762702724</v>
      </c>
      <c r="AC196" s="44">
        <f>IF($C196="SM 30:1;O2",('Données brutes POS (Area)'!AB137/('Données brutes POS (Area)'!AB$91)*50),IF($C196="TG (17:0/17:1/17:0)D5",('Données brutes POS (Area)'!AB196/('Données brutes POS (Area)'!AB$171)*25)))</f>
        <v>2.090005780177532</v>
      </c>
      <c r="AD196" s="44">
        <f>IF($C196="SM 30:1;O2",('Données brutes POS (Area)'!AC137/('Données brutes POS (Area)'!AC$91)*50),IF($C196="TG (17:0/17:1/17:0)D5",('Données brutes POS (Area)'!AC196/('Données brutes POS (Area)'!AC$171)*25)))</f>
        <v>0.57242225838824612</v>
      </c>
      <c r="AE196" s="44">
        <f>IF($C196="SM 30:1;O2",('Données brutes POS (Area)'!AD137/('Données brutes POS (Area)'!AD$91)*50),IF($C196="TG (17:0/17:1/17:0)D5",('Données brutes POS (Area)'!AD196/('Données brutes POS (Area)'!AD$171)*25)))</f>
        <v>0.3334445117691639</v>
      </c>
      <c r="AF196" s="44">
        <f>IF($C196="SM 30:1;O2",('Données brutes POS (Area)'!AE137/('Données brutes POS (Area)'!AE$91)*50),IF($C196="TG (17:0/17:1/17:0)D5",('Données brutes POS (Area)'!AE196/('Données brutes POS (Area)'!AE$171)*25)))</f>
        <v>0.7417157075550046</v>
      </c>
      <c r="AG196" s="44">
        <f>IF($C196="SM 30:1;O2",('Données brutes POS (Area)'!AF137/('Données brutes POS (Area)'!AF$91)*50),IF($C196="TG (17:0/17:1/17:0)D5",('Données brutes POS (Area)'!AF196/('Données brutes POS (Area)'!AF$171)*25)))</f>
        <v>0.55769807479369393</v>
      </c>
      <c r="AH196" s="44">
        <f>IF($C196="SM 30:1;O2",('Données brutes POS (Area)'!AG137/('Données brutes POS (Area)'!AG$91)*50),IF($C196="TG (17:0/17:1/17:0)D5",('Données brutes POS (Area)'!AG196/('Données brutes POS (Area)'!AG$171)*25)))</f>
        <v>0.34033842085851257</v>
      </c>
      <c r="AI196" s="44">
        <f>IF($C196="SM 30:1;O2",('Données brutes POS (Area)'!AH137/('Données brutes POS (Area)'!AH$91)*50),IF($C196="TG (17:0/17:1/17:0)D5",('Données brutes POS (Area)'!AH196/('Données brutes POS (Area)'!AH$171)*25)))</f>
        <v>0.3021118319248719</v>
      </c>
      <c r="AJ196" s="44">
        <f>IF($C196="SM 30:1;O2",('Données brutes POS (Area)'!AI137/('Données brutes POS (Area)'!AI$91)*50),IF($C196="TG (17:0/17:1/17:0)D5",('Données brutes POS (Area)'!AI196/('Données brutes POS (Area)'!AI$171)*25)))</f>
        <v>0.17466842983762898</v>
      </c>
      <c r="AK196" s="44">
        <f>IF($C196="SM 30:1;O2",('Données brutes POS (Area)'!AJ137/('Données brutes POS (Area)'!AJ$91)*50),IF($C196="TG (17:0/17:1/17:0)D5",('Données brutes POS (Area)'!AJ196/('Données brutes POS (Area)'!AJ$171)*25)))</f>
        <v>0.2640687680981284</v>
      </c>
      <c r="AL196" s="44">
        <f>IF($C196="SM 30:1;O2",('Données brutes POS (Area)'!AK137/('Données brutes POS (Area)'!AK$91)*50),IF($C196="TG (17:0/17:1/17:0)D5",('Données brutes POS (Area)'!AK196/('Données brutes POS (Area)'!AK$171)*25)))</f>
        <v>0.38200112932660751</v>
      </c>
      <c r="AM196" s="44">
        <f>IF($C196="SM 30:1;O2",('Données brutes POS (Area)'!AL137/('Données brutes POS (Area)'!AL$91)*50),IF($C196="TG (17:0/17:1/17:0)D5",('Données brutes POS (Area)'!AL196/('Données brutes POS (Area)'!AL$171)*25)))</f>
        <v>1.9229292005008867</v>
      </c>
      <c r="AN196" s="44">
        <f>IF($C196="SM 30:1;O2",('Données brutes POS (Area)'!AM137/('Données brutes POS (Area)'!AM$91)*50),IF($C196="TG (17:0/17:1/17:0)D5",('Données brutes POS (Area)'!AM196/('Données brutes POS (Area)'!AM$171)*25)))</f>
        <v>0.85321423288541365</v>
      </c>
      <c r="AO196" s="44">
        <f>IF($C196="SM 30:1;O2",('Données brutes POS (Area)'!AN137/('Données brutes POS (Area)'!AN$91)*50),IF($C196="TG (17:0/17:1/17:0)D5",('Données brutes POS (Area)'!AN196/('Données brutes POS (Area)'!AN$171)*25)))</f>
        <v>0.35627835713932682</v>
      </c>
      <c r="AP196" s="44">
        <f>IF($C196="SM 30:1;O2",('Données brutes POS (Area)'!AO137/('Données brutes POS (Area)'!AO$91)*50),IF($C196="TG (17:0/17:1/17:0)D5",('Données brutes POS (Area)'!AO196/('Données brutes POS (Area)'!AO$171)*25)))</f>
        <v>1.4428914977487595</v>
      </c>
      <c r="AQ196" s="44">
        <f>IF($C196="SM 30:1;O2",('Données brutes POS (Area)'!AP137/('Données brutes POS (Area)'!AP$91)*50),IF($C196="TG (17:0/17:1/17:0)D5",('Données brutes POS (Area)'!AP196/('Données brutes POS (Area)'!AP$171)*25)))</f>
        <v>0.14359737055711044</v>
      </c>
      <c r="AR196" s="44">
        <f>IF($C196="SM 30:1;O2",('Données brutes POS (Area)'!AQ137/('Données brutes POS (Area)'!AQ$91)*50),IF($C196="TG (17:0/17:1/17:0)D5",('Données brutes POS (Area)'!AQ196/('Données brutes POS (Area)'!AQ$171)*25)))</f>
        <v>4.4023802815082247</v>
      </c>
      <c r="AS196" s="44">
        <f>IF($C196="SM 30:1;O2",('Données brutes POS (Area)'!AR137/('Données brutes POS (Area)'!AR$91)*50),IF($C196="TG (17:0/17:1/17:0)D5",('Données brutes POS (Area)'!AR196/('Données brutes POS (Area)'!AR$171)*25)))</f>
        <v>0.54500507694736067</v>
      </c>
      <c r="AT196" s="44">
        <f>IF($C196="SM 30:1;O2",('Données brutes POS (Area)'!AS137/('Données brutes POS (Area)'!AS$91)*50),IF($C196="TG (17:0/17:1/17:0)D5",('Données brutes POS (Area)'!AS196/('Données brutes POS (Area)'!AS$171)*25)))</f>
        <v>0.37760325210795515</v>
      </c>
      <c r="AU196" s="44">
        <f>IF($C196="SM 30:1;O2",('Données brutes POS (Area)'!AT137/('Données brutes POS (Area)'!AT$91)*50),IF($C196="TG (17:0/17:1/17:0)D5",('Données brutes POS (Area)'!AT196/('Données brutes POS (Area)'!AT$171)*25)))</f>
        <v>1.0250405879086351</v>
      </c>
      <c r="AV196" s="44">
        <f>IF($C196="SM 30:1;O2",('Données brutes POS (Area)'!AU137/('Données brutes POS (Area)'!AU$91)*50),IF($C196="TG (17:0/17:1/17:0)D5",('Données brutes POS (Area)'!AU196/('Données brutes POS (Area)'!AU$171)*25)))</f>
        <v>0.57493138899071072</v>
      </c>
      <c r="AW196" s="44">
        <f>IF($C196="SM 30:1;O2",('Données brutes POS (Area)'!AV137/('Données brutes POS (Area)'!AV$91)*50),IF($C196="TG (17:0/17:1/17:0)D5",('Données brutes POS (Area)'!AV196/('Données brutes POS (Area)'!AV$171)*25)))</f>
        <v>0.85836319926848315</v>
      </c>
      <c r="AX196" s="44">
        <f>IF($C196="SM 30:1;O2",('Données brutes POS (Area)'!AW137/('Données brutes POS (Area)'!AW$91)*50),IF($C196="TG (17:0/17:1/17:0)D5",('Données brutes POS (Area)'!AW196/('Données brutes POS (Area)'!AW$171)*25)))</f>
        <v>1.4995669560035694</v>
      </c>
      <c r="AY196" s="44">
        <f>IF($C196="SM 30:1;O2",('Données brutes POS (Area)'!AX137/('Données brutes POS (Area)'!AX$91)*50),IF($C196="TG (17:0/17:1/17:0)D5",('Données brutes POS (Area)'!AX196/('Données brutes POS (Area)'!AX$171)*25)))</f>
        <v>0.26387658210559328</v>
      </c>
      <c r="AZ196" s="44">
        <f>IF($C196="SM 30:1;O2",('Données brutes POS (Area)'!AY137/('Données brutes POS (Area)'!AY$91)*50),IF($C196="TG (17:0/17:1/17:0)D5",('Données brutes POS (Area)'!AY196/('Données brutes POS (Area)'!AY$171)*25)))</f>
        <v>0.79157383208390797</v>
      </c>
      <c r="BA196" s="44">
        <f>IF($C196="SM 30:1;O2",('Données brutes POS (Area)'!AZ137/('Données brutes POS (Area)'!AZ$91)*50),IF($C196="TG (17:0/17:1/17:0)D5",('Données brutes POS (Area)'!AZ196/('Données brutes POS (Area)'!AZ$171)*25)))</f>
        <v>0.4039619229822296</v>
      </c>
      <c r="BB196" s="44">
        <f>IF($C196="SM 30:1;O2",('Données brutes POS (Area)'!BA137/('Données brutes POS (Area)'!BA$91)*50),IF($C196="TG (17:0/17:1/17:0)D5",('Données brutes POS (Area)'!BA196/('Données brutes POS (Area)'!BA$171)*25)))</f>
        <v>0.69286499069021756</v>
      </c>
      <c r="BC196" s="44">
        <f>IF($C196="SM 30:1;O2",('Données brutes POS (Area)'!BB137/('Données brutes POS (Area)'!BB$91)*50),IF($C196="TG (17:0/17:1/17:0)D5",('Données brutes POS (Area)'!BB196/('Données brutes POS (Area)'!BB$171)*25)))</f>
        <v>0.26257966741229899</v>
      </c>
      <c r="BD196" s="44">
        <f>IF($C196="SM 30:1;O2",('Données brutes POS (Area)'!BC137/('Données brutes POS (Area)'!BC$91)*50),IF($C196="TG (17:0/17:1/17:0)D5",('Données brutes POS (Area)'!BC196/('Données brutes POS (Area)'!BC$171)*25)))</f>
        <v>1.0300660827228445</v>
      </c>
      <c r="BE196" s="44">
        <f>IF($C196="SM 30:1;O2",('Données brutes POS (Area)'!BD137/('Données brutes POS (Area)'!BD$91)*50),IF($C196="TG (17:0/17:1/17:0)D5",('Données brutes POS (Area)'!BD196/('Données brutes POS (Area)'!BD$171)*25)))</f>
        <v>0.41229561191290559</v>
      </c>
      <c r="BF196" s="44">
        <f>IF($C196="SM 30:1;O2",('Données brutes POS (Area)'!BE137/('Données brutes POS (Area)'!BE$91)*50),IF($C196="TG (17:0/17:1/17:0)D5",('Données brutes POS (Area)'!BE196/('Données brutes POS (Area)'!BE$171)*25)))</f>
        <v>0.34596563512230905</v>
      </c>
      <c r="BG196" s="44">
        <f>IF($C196="SM 30:1;O2",('Données brutes POS (Area)'!BF137/('Données brutes POS (Area)'!BF$91)*50),IF($C196="TG (17:0/17:1/17:0)D5",('Données brutes POS (Area)'!BF196/('Données brutes POS (Area)'!BF$171)*25)))</f>
        <v>0.9375865931692845</v>
      </c>
      <c r="BH196" s="44">
        <f>IF($C196="SM 30:1;O2",('Données brutes POS (Area)'!BG137/('Données brutes POS (Area)'!BG$91)*50),IF($C196="TG (17:0/17:1/17:0)D5",('Données brutes POS (Area)'!BG196/('Données brutes POS (Area)'!BG$171)*25)))</f>
        <v>0.19830244952541964</v>
      </c>
      <c r="BI196" s="44">
        <f>IF($C196="SM 30:1;O2",('Données brutes POS (Area)'!BH137/('Données brutes POS (Area)'!BH$91)*50),IF($C196="TG (17:0/17:1/17:0)D5",('Données brutes POS (Area)'!BH196/('Données brutes POS (Area)'!BH$171)*25)))</f>
        <v>0.42248936107620405</v>
      </c>
      <c r="BJ196" s="44">
        <f>IF($C196="SM 30:1;O2",('Données brutes POS (Area)'!BI137/('Données brutes POS (Area)'!BI$91)*50),IF($C196="TG (17:0/17:1/17:0)D5",('Données brutes POS (Area)'!BI196/('Données brutes POS (Area)'!BI$171)*25)))</f>
        <v>0.33520024011435029</v>
      </c>
      <c r="BK196" s="44">
        <f>IF($C196="SM 30:1;O2",('Données brutes POS (Area)'!BJ137/('Données brutes POS (Area)'!BJ$91)*50),IF($C196="TG (17:0/17:1/17:0)D5",('Données brutes POS (Area)'!BJ196/('Données brutes POS (Area)'!BJ$171)*25)))</f>
        <v>0.81182577994715799</v>
      </c>
      <c r="BL196" s="44">
        <f>IF($C196="SM 30:1;O2",('Données brutes POS (Area)'!BK137/('Données brutes POS (Area)'!BK$91)*50),IF($C196="TG (17:0/17:1/17:0)D5",('Données brutes POS (Area)'!BK196/('Données brutes POS (Area)'!BK$171)*25)))</f>
        <v>1.1035345786978024</v>
      </c>
      <c r="BM196" s="44">
        <f>IF($C196="SM 30:1;O2",('Données brutes POS (Area)'!BL137/('Données brutes POS (Area)'!BL$91)*50),IF($C196="TG (17:0/17:1/17:0)D5",('Données brutes POS (Area)'!BL196/('Données brutes POS (Area)'!BL$171)*25)))</f>
        <v>0.66826706169733552</v>
      </c>
      <c r="BN196" s="44">
        <f>IF($C196="SM 30:1;O2",('Données brutes POS (Area)'!BM137/('Données brutes POS (Area)'!BM$91)*50),IF($C196="TG (17:0/17:1/17:0)D5",('Données brutes POS (Area)'!BM196/('Données brutes POS (Area)'!BM$171)*25)))</f>
        <v>0.68955737147550633</v>
      </c>
      <c r="BO196" s="44">
        <f>IF($C196="SM 30:1;O2",('Données brutes POS (Area)'!BN137/('Données brutes POS (Area)'!BN$91)*50),IF($C196="TG (17:0/17:1/17:0)D5",('Données brutes POS (Area)'!BN196/('Données brutes POS (Area)'!BN$171)*25)))</f>
        <v>1.0694473755676808</v>
      </c>
      <c r="BP196" s="44">
        <f>IF($C196="SM 30:1;O2",('Données brutes POS (Area)'!BO137/('Données brutes POS (Area)'!BO$91)*50),IF($C196="TG (17:0/17:1/17:0)D5",('Données brutes POS (Area)'!BO196/('Données brutes POS (Area)'!BO$171)*25)))</f>
        <v>0.18276431336397009</v>
      </c>
      <c r="BQ196" s="44">
        <f>IF($C196="SM 30:1;O2",('Données brutes POS (Area)'!BP137/('Données brutes POS (Area)'!BP$91)*50),IF($C196="TG (17:0/17:1/17:0)D5",('Données brutes POS (Area)'!BP196/('Données brutes POS (Area)'!BP$171)*25)))</f>
        <v>0.22533389080644597</v>
      </c>
    </row>
    <row r="197" spans="1:69" x14ac:dyDescent="0.25">
      <c r="A197" s="9" t="s">
        <v>79</v>
      </c>
      <c r="B197" s="9" t="s">
        <v>103</v>
      </c>
      <c r="C197" s="10" t="s">
        <v>117</v>
      </c>
      <c r="D197" s="43">
        <f>IF($C197="SM 30:1;O2",('Données brutes POS (Area)'!C138/('Données brutes POS (Area)'!C$91)*50),IF($C197="TG (17:0/17:1/17:0)D5",('Données brutes POS (Area)'!C197/('Données brutes POS (Area)'!C$171)*25)))</f>
        <v>43.986870957504856</v>
      </c>
      <c r="E197" s="43">
        <f>IF($C197="SM 30:1;O2",('Données brutes POS (Area)'!D138/('Données brutes POS (Area)'!D$91)*50),IF($C197="TG (17:0/17:1/17:0)D5",('Données brutes POS (Area)'!D197/('Données brutes POS (Area)'!D$171)*25)))</f>
        <v>20.648106579881244</v>
      </c>
      <c r="F197" s="43">
        <f>IF($C197="SM 30:1;O2",('Données brutes POS (Area)'!E138/('Données brutes POS (Area)'!E$91)*50),IF($C197="TG (17:0/17:1/17:0)D5",('Données brutes POS (Area)'!E197/('Données brutes POS (Area)'!E$171)*25)))</f>
        <v>23.677683530491606</v>
      </c>
      <c r="G197" s="43">
        <f>IF($C197="SM 30:1;O2",('Données brutes POS (Area)'!F138/('Données brutes POS (Area)'!F$91)*50),IF($C197="TG (17:0/17:1/17:0)D5",('Données brutes POS (Area)'!F197/('Données brutes POS (Area)'!F$171)*25)))</f>
        <v>34.748043000970611</v>
      </c>
      <c r="H197" s="43">
        <f>IF($C197="SM 30:1;O2",('Données brutes POS (Area)'!G138/('Données brutes POS (Area)'!G$91)*50),IF($C197="TG (17:0/17:1/17:0)D5",('Données brutes POS (Area)'!G197/('Données brutes POS (Area)'!G$171)*25)))</f>
        <v>25.794475659957271</v>
      </c>
      <c r="I197" s="43">
        <f>IF($C197="SM 30:1;O2",('Données brutes POS (Area)'!H138/('Données brutes POS (Area)'!H$91)*50),IF($C197="TG (17:0/17:1/17:0)D5",('Données brutes POS (Area)'!H197/('Données brutes POS (Area)'!H$171)*25)))</f>
        <v>32.676330327240173</v>
      </c>
      <c r="J197" s="43">
        <f>IF($C197="SM 30:1;O2",('Données brutes POS (Area)'!I138/('Données brutes POS (Area)'!I$91)*50),IF($C197="TG (17:0/17:1/17:0)D5",('Données brutes POS (Area)'!I197/('Données brutes POS (Area)'!I$171)*25)))</f>
        <v>46.690208119492517</v>
      </c>
      <c r="K197" s="43">
        <f>IF($C197="SM 30:1;O2",('Données brutes POS (Area)'!J138/('Données brutes POS (Area)'!J$91)*50),IF($C197="TG (17:0/17:1/17:0)D5",('Données brutes POS (Area)'!J197/('Données brutes POS (Area)'!J$171)*25)))</f>
        <v>21.07515746905138</v>
      </c>
      <c r="L197" s="43">
        <f>IF($C197="SM 30:1;O2",('Données brutes POS (Area)'!K138/('Données brutes POS (Area)'!K$91)*50),IF($C197="TG (17:0/17:1/17:0)D5",('Données brutes POS (Area)'!K197/('Données brutes POS (Area)'!K$171)*25)))</f>
        <v>18.524684435594725</v>
      </c>
      <c r="M197" s="43">
        <f>IF($C197="SM 30:1;O2",('Données brutes POS (Area)'!L138/('Données brutes POS (Area)'!L$91)*50),IF($C197="TG (17:0/17:1/17:0)D5",('Données brutes POS (Area)'!L197/('Données brutes POS (Area)'!L$171)*25)))</f>
        <v>17.532278100812064</v>
      </c>
      <c r="N197" s="43">
        <f>IF($C197="SM 30:1;O2",('Données brutes POS (Area)'!M138/('Données brutes POS (Area)'!M$91)*50),IF($C197="TG (17:0/17:1/17:0)D5",('Données brutes POS (Area)'!M197/('Données brutes POS (Area)'!M$171)*25)))</f>
        <v>11.270222251047867</v>
      </c>
      <c r="O197" s="43">
        <f>IF($C197="SM 30:1;O2",('Données brutes POS (Area)'!N138/('Données brutes POS (Area)'!N$91)*50),IF($C197="TG (17:0/17:1/17:0)D5",('Données brutes POS (Area)'!N197/('Données brutes POS (Area)'!N$171)*25)))</f>
        <v>19.698956273248545</v>
      </c>
      <c r="P197" s="43">
        <f>IF($C197="SM 30:1;O2",('Données brutes POS (Area)'!O138/('Données brutes POS (Area)'!O$91)*50),IF($C197="TG (17:0/17:1/17:0)D5",('Données brutes POS (Area)'!O197/('Données brutes POS (Area)'!O$171)*25)))</f>
        <v>25.483873528505178</v>
      </c>
      <c r="Q197" s="43">
        <f>IF($C197="SM 30:1;O2",('Données brutes POS (Area)'!P138/('Données brutes POS (Area)'!P$91)*50),IF($C197="TG (17:0/17:1/17:0)D5",('Données brutes POS (Area)'!P197/('Données brutes POS (Area)'!P$171)*25)))</f>
        <v>24.794184350260281</v>
      </c>
      <c r="R197" s="43">
        <f>IF($C197="SM 30:1;O2",('Données brutes POS (Area)'!Q138/('Données brutes POS (Area)'!Q$91)*50),IF($C197="TG (17:0/17:1/17:0)D5",('Données brutes POS (Area)'!Q197/('Données brutes POS (Area)'!Q$171)*25)))</f>
        <v>19.234856298238586</v>
      </c>
      <c r="S197" s="43">
        <f>IF($C197="SM 30:1;O2",('Données brutes POS (Area)'!R138/('Données brutes POS (Area)'!R$91)*50),IF($C197="TG (17:0/17:1/17:0)D5",('Données brutes POS (Area)'!R197/('Données brutes POS (Area)'!R$171)*25)))</f>
        <v>12.77305085489151</v>
      </c>
      <c r="T197" s="43">
        <f>IF($C197="SM 30:1;O2",('Données brutes POS (Area)'!S138/('Données brutes POS (Area)'!S$91)*50),IF($C197="TG (17:0/17:1/17:0)D5",('Données brutes POS (Area)'!S197/('Données brutes POS (Area)'!S$171)*25)))</f>
        <v>21.70081612825426</v>
      </c>
      <c r="U197" s="43">
        <f>IF($C197="SM 30:1;O2",('Données brutes POS (Area)'!T138/('Données brutes POS (Area)'!T$91)*50),IF($C197="TG (17:0/17:1/17:0)D5",('Données brutes POS (Area)'!T197/('Données brutes POS (Area)'!T$171)*25)))</f>
        <v>20.293675940065466</v>
      </c>
      <c r="V197" s="43">
        <f>IF($C197="SM 30:1;O2",('Données brutes POS (Area)'!U138/('Données brutes POS (Area)'!U$91)*50),IF($C197="TG (17:0/17:1/17:0)D5",('Données brutes POS (Area)'!U197/('Données brutes POS (Area)'!U$171)*25)))</f>
        <v>14.584987931455961</v>
      </c>
      <c r="W197" s="43">
        <f>IF($C197="SM 30:1;O2",('Données brutes POS (Area)'!V138/('Données brutes POS (Area)'!V$91)*50),IF($C197="TG (17:0/17:1/17:0)D5",('Données brutes POS (Area)'!V197/('Données brutes POS (Area)'!V$171)*25)))</f>
        <v>13.058652704135168</v>
      </c>
      <c r="X197" s="43">
        <f>IF($C197="SM 30:1;O2",('Données brutes POS (Area)'!W138/('Données brutes POS (Area)'!W$91)*50),IF($C197="TG (17:0/17:1/17:0)D5",('Données brutes POS (Area)'!W197/('Données brutes POS (Area)'!W$171)*25)))</f>
        <v>43.225877677525645</v>
      </c>
      <c r="Y197" s="43">
        <f>IF($C197="SM 30:1;O2",('Données brutes POS (Area)'!X138/('Données brutes POS (Area)'!X$91)*50),IF($C197="TG (17:0/17:1/17:0)D5",('Données brutes POS (Area)'!X197/('Données brutes POS (Area)'!X$171)*25)))</f>
        <v>9.1838994147870618</v>
      </c>
      <c r="Z197" s="43">
        <f>IF($C197="SM 30:1;O2",('Données brutes POS (Area)'!Y138/('Données brutes POS (Area)'!Y$91)*50),IF($C197="TG (17:0/17:1/17:0)D5",('Données brutes POS (Area)'!Y197/('Données brutes POS (Area)'!Y$171)*25)))</f>
        <v>19.438981080449924</v>
      </c>
      <c r="AA197" s="43">
        <f>IF($C197="SM 30:1;O2",('Données brutes POS (Area)'!Z138/('Données brutes POS (Area)'!Z$91)*50),IF($C197="TG (17:0/17:1/17:0)D5",('Données brutes POS (Area)'!Z197/('Données brutes POS (Area)'!Z$171)*25)))</f>
        <v>49.066008850844312</v>
      </c>
      <c r="AB197" s="43">
        <f>IF($C197="SM 30:1;O2",('Données brutes POS (Area)'!AA138/('Données brutes POS (Area)'!AA$91)*50),IF($C197="TG (17:0/17:1/17:0)D5",('Données brutes POS (Area)'!AA197/('Données brutes POS (Area)'!AA$171)*25)))</f>
        <v>47.607024165614945</v>
      </c>
      <c r="AC197" s="43">
        <f>IF($C197="SM 30:1;O2",('Données brutes POS (Area)'!AB138/('Données brutes POS (Area)'!AB$91)*50),IF($C197="TG (17:0/17:1/17:0)D5",('Données brutes POS (Area)'!AB197/('Données brutes POS (Area)'!AB$171)*25)))</f>
        <v>48.505999364255047</v>
      </c>
      <c r="AD197" s="43">
        <f>IF($C197="SM 30:1;O2",('Données brutes POS (Area)'!AC138/('Données brutes POS (Area)'!AC$91)*50),IF($C197="TG (17:0/17:1/17:0)D5",('Données brutes POS (Area)'!AC197/('Données brutes POS (Area)'!AC$171)*25)))</f>
        <v>37.679844231497128</v>
      </c>
      <c r="AE197" s="43">
        <f>IF($C197="SM 30:1;O2",('Données brutes POS (Area)'!AD138/('Données brutes POS (Area)'!AD$91)*50),IF($C197="TG (17:0/17:1/17:0)D5",('Données brutes POS (Area)'!AD197/('Données brutes POS (Area)'!AD$171)*25)))</f>
        <v>11.388891699232683</v>
      </c>
      <c r="AF197" s="43">
        <f>IF($C197="SM 30:1;O2",('Données brutes POS (Area)'!AE138/('Données brutes POS (Area)'!AE$91)*50),IF($C197="TG (17:0/17:1/17:0)D5",('Données brutes POS (Area)'!AE197/('Données brutes POS (Area)'!AE$171)*25)))</f>
        <v>30.995027853188901</v>
      </c>
      <c r="AG197" s="43">
        <f>IF($C197="SM 30:1;O2",('Données brutes POS (Area)'!AF138/('Données brutes POS (Area)'!AF$91)*50),IF($C197="TG (17:0/17:1/17:0)D5",('Données brutes POS (Area)'!AF197/('Données brutes POS (Area)'!AF$171)*25)))</f>
        <v>23.525487604445335</v>
      </c>
      <c r="AH197" s="43">
        <f>IF($C197="SM 30:1;O2",('Données brutes POS (Area)'!AG138/('Données brutes POS (Area)'!AG$91)*50),IF($C197="TG (17:0/17:1/17:0)D5",('Données brutes POS (Area)'!AG197/('Données brutes POS (Area)'!AG$171)*25)))</f>
        <v>14.226513079058206</v>
      </c>
      <c r="AI197" s="43">
        <f>IF($C197="SM 30:1;O2",('Données brutes POS (Area)'!AH138/('Données brutes POS (Area)'!AH$91)*50),IF($C197="TG (17:0/17:1/17:0)D5",('Données brutes POS (Area)'!AH197/('Données brutes POS (Area)'!AH$171)*25)))</f>
        <v>37.99234975316724</v>
      </c>
      <c r="AJ197" s="43">
        <f>IF($C197="SM 30:1;O2",('Données brutes POS (Area)'!AI138/('Données brutes POS (Area)'!AI$91)*50),IF($C197="TG (17:0/17:1/17:0)D5",('Données brutes POS (Area)'!AI197/('Données brutes POS (Area)'!AI$171)*25)))</f>
        <v>12.198153477607173</v>
      </c>
      <c r="AK197" s="43">
        <f>IF($C197="SM 30:1;O2",('Données brutes POS (Area)'!AJ138/('Données brutes POS (Area)'!AJ$91)*50),IF($C197="TG (17:0/17:1/17:0)D5",('Données brutes POS (Area)'!AJ197/('Données brutes POS (Area)'!AJ$171)*25)))</f>
        <v>10.831416472933029</v>
      </c>
      <c r="AL197" s="43">
        <f>IF($C197="SM 30:1;O2",('Données brutes POS (Area)'!AK138/('Données brutes POS (Area)'!AK$91)*50),IF($C197="TG (17:0/17:1/17:0)D5",('Données brutes POS (Area)'!AK197/('Données brutes POS (Area)'!AK$171)*25)))</f>
        <v>6.9621777597995314</v>
      </c>
      <c r="AM197" s="43">
        <f>IF($C197="SM 30:1;O2",('Données brutes POS (Area)'!AL138/('Données brutes POS (Area)'!AL$91)*50),IF($C197="TG (17:0/17:1/17:0)D5",('Données brutes POS (Area)'!AL197/('Données brutes POS (Area)'!AL$171)*25)))</f>
        <v>68.488062851306637</v>
      </c>
      <c r="AN197" s="43">
        <f>IF($C197="SM 30:1;O2",('Données brutes POS (Area)'!AM138/('Données brutes POS (Area)'!AM$91)*50),IF($C197="TG (17:0/17:1/17:0)D5",('Données brutes POS (Area)'!AM197/('Données brutes POS (Area)'!AM$171)*25)))</f>
        <v>22.455002407339194</v>
      </c>
      <c r="AO197" s="43">
        <f>IF($C197="SM 30:1;O2",('Données brutes POS (Area)'!AN138/('Données brutes POS (Area)'!AN$91)*50),IF($C197="TG (17:0/17:1/17:0)D5",('Données brutes POS (Area)'!AN197/('Données brutes POS (Area)'!AN$171)*25)))</f>
        <v>22.198810330240928</v>
      </c>
      <c r="AP197" s="43">
        <f>IF($C197="SM 30:1;O2",('Données brutes POS (Area)'!AO138/('Données brutes POS (Area)'!AO$91)*50),IF($C197="TG (17:0/17:1/17:0)D5",('Données brutes POS (Area)'!AO197/('Données brutes POS (Area)'!AO$171)*25)))</f>
        <v>24.425072763328341</v>
      </c>
      <c r="AQ197" s="43">
        <f>IF($C197="SM 30:1;O2",('Données brutes POS (Area)'!AP138/('Données brutes POS (Area)'!AP$91)*50),IF($C197="TG (17:0/17:1/17:0)D5",('Données brutes POS (Area)'!AP197/('Données brutes POS (Area)'!AP$171)*25)))</f>
        <v>10.931630846731466</v>
      </c>
      <c r="AR197" s="43">
        <f>IF($C197="SM 30:1;O2",('Données brutes POS (Area)'!AQ138/('Données brutes POS (Area)'!AQ$91)*50),IF($C197="TG (17:0/17:1/17:0)D5",('Données brutes POS (Area)'!AQ197/('Données brutes POS (Area)'!AQ$171)*25)))</f>
        <v>70.5414006591119</v>
      </c>
      <c r="AS197" s="43">
        <f>IF($C197="SM 30:1;O2",('Données brutes POS (Area)'!AR138/('Données brutes POS (Area)'!AR$91)*50),IF($C197="TG (17:0/17:1/17:0)D5",('Données brutes POS (Area)'!AR197/('Données brutes POS (Area)'!AR$171)*25)))</f>
        <v>19.733240144714596</v>
      </c>
      <c r="AT197" s="43">
        <f>IF($C197="SM 30:1;O2",('Données brutes POS (Area)'!AS138/('Données brutes POS (Area)'!AS$91)*50),IF($C197="TG (17:0/17:1/17:0)D5",('Données brutes POS (Area)'!AS197/('Données brutes POS (Area)'!AS$171)*25)))</f>
        <v>13.79437271662356</v>
      </c>
      <c r="AU197" s="43">
        <f>IF($C197="SM 30:1;O2",('Données brutes POS (Area)'!AT138/('Données brutes POS (Area)'!AT$91)*50),IF($C197="TG (17:0/17:1/17:0)D5",('Données brutes POS (Area)'!AT197/('Données brutes POS (Area)'!AT$171)*25)))</f>
        <v>35.067783634908082</v>
      </c>
      <c r="AV197" s="43">
        <f>IF($C197="SM 30:1;O2",('Données brutes POS (Area)'!AU138/('Données brutes POS (Area)'!AU$91)*50),IF($C197="TG (17:0/17:1/17:0)D5",('Données brutes POS (Area)'!AU197/('Données brutes POS (Area)'!AU$171)*25)))</f>
        <v>17.004674791729581</v>
      </c>
      <c r="AW197" s="43">
        <f>IF($C197="SM 30:1;O2",('Données brutes POS (Area)'!AV138/('Données brutes POS (Area)'!AV$91)*50),IF($C197="TG (17:0/17:1/17:0)D5",('Données brutes POS (Area)'!AV197/('Données brutes POS (Area)'!AV$171)*25)))</f>
        <v>48.495027069456057</v>
      </c>
      <c r="AX197" s="43">
        <f>IF($C197="SM 30:1;O2",('Données brutes POS (Area)'!AW138/('Données brutes POS (Area)'!AW$91)*50),IF($C197="TG (17:0/17:1/17:0)D5",('Données brutes POS (Area)'!AW197/('Données brutes POS (Area)'!AW$171)*25)))</f>
        <v>36.294690651610338</v>
      </c>
      <c r="AY197" s="43">
        <f>IF($C197="SM 30:1;O2",('Données brutes POS (Area)'!AX138/('Données brutes POS (Area)'!AX$91)*50),IF($C197="TG (17:0/17:1/17:0)D5",('Données brutes POS (Area)'!AX197/('Données brutes POS (Area)'!AX$171)*25)))</f>
        <v>20.898866068641144</v>
      </c>
      <c r="AZ197" s="43">
        <f>IF($C197="SM 30:1;O2",('Données brutes POS (Area)'!AY138/('Données brutes POS (Area)'!AY$91)*50),IF($C197="TG (17:0/17:1/17:0)D5",('Données brutes POS (Area)'!AY197/('Données brutes POS (Area)'!AY$171)*25)))</f>
        <v>51.192121654080047</v>
      </c>
      <c r="BA197" s="43">
        <f>IF($C197="SM 30:1;O2",('Données brutes POS (Area)'!AZ138/('Données brutes POS (Area)'!AZ$91)*50),IF($C197="TG (17:0/17:1/17:0)D5",('Données brutes POS (Area)'!AZ197/('Données brutes POS (Area)'!AZ$171)*25)))</f>
        <v>30.747403750347473</v>
      </c>
      <c r="BB197" s="43">
        <f>IF($C197="SM 30:1;O2",('Données brutes POS (Area)'!BA138/('Données brutes POS (Area)'!BA$91)*50),IF($C197="TG (17:0/17:1/17:0)D5",('Données brutes POS (Area)'!BA197/('Données brutes POS (Area)'!BA$171)*25)))</f>
        <v>21.157194515777213</v>
      </c>
      <c r="BC197" s="43">
        <f>IF($C197="SM 30:1;O2",('Données brutes POS (Area)'!BB138/('Données brutes POS (Area)'!BB$91)*50),IF($C197="TG (17:0/17:1/17:0)D5",('Données brutes POS (Area)'!BB197/('Données brutes POS (Area)'!BB$171)*25)))</f>
        <v>16.909734302467623</v>
      </c>
      <c r="BD197" s="43">
        <f>IF($C197="SM 30:1;O2",('Données brutes POS (Area)'!BC138/('Données brutes POS (Area)'!BC$91)*50),IF($C197="TG (17:0/17:1/17:0)D5",('Données brutes POS (Area)'!BC197/('Données brutes POS (Area)'!BC$171)*25)))</f>
        <v>50.267504476821969</v>
      </c>
      <c r="BE197" s="43">
        <f>IF($C197="SM 30:1;O2",('Données brutes POS (Area)'!BD138/('Données brutes POS (Area)'!BD$91)*50),IF($C197="TG (17:0/17:1/17:0)D5",('Données brutes POS (Area)'!BD197/('Données brutes POS (Area)'!BD$171)*25)))</f>
        <v>13.611168458469573</v>
      </c>
      <c r="BF197" s="43">
        <f>IF($C197="SM 30:1;O2",('Données brutes POS (Area)'!BE138/('Données brutes POS (Area)'!BE$91)*50),IF($C197="TG (17:0/17:1/17:0)D5",('Données brutes POS (Area)'!BE197/('Données brutes POS (Area)'!BE$171)*25)))</f>
        <v>9.7459112581542087</v>
      </c>
      <c r="BG197" s="43">
        <f>IF($C197="SM 30:1;O2",('Données brutes POS (Area)'!BF138/('Données brutes POS (Area)'!BF$91)*50),IF($C197="TG (17:0/17:1/17:0)D5",('Données brutes POS (Area)'!BF197/('Données brutes POS (Area)'!BF$171)*25)))</f>
        <v>35.712311407289604</v>
      </c>
      <c r="BH197" s="43">
        <f>IF($C197="SM 30:1;O2",('Données brutes POS (Area)'!BG138/('Données brutes POS (Area)'!BG$91)*50),IF($C197="TG (17:0/17:1/17:0)D5",('Données brutes POS (Area)'!BG197/('Données brutes POS (Area)'!BG$171)*25)))</f>
        <v>15.360488510841035</v>
      </c>
      <c r="BI197" s="43">
        <f>IF($C197="SM 30:1;O2",('Données brutes POS (Area)'!BH138/('Données brutes POS (Area)'!BH$91)*50),IF($C197="TG (17:0/17:1/17:0)D5",('Données brutes POS (Area)'!BH197/('Données brutes POS (Area)'!BH$171)*25)))</f>
        <v>15.44078298342926</v>
      </c>
      <c r="BJ197" s="43">
        <f>IF($C197="SM 30:1;O2",('Données brutes POS (Area)'!BI138/('Données brutes POS (Area)'!BI$91)*50),IF($C197="TG (17:0/17:1/17:0)D5",('Données brutes POS (Area)'!BI197/('Données brutes POS (Area)'!BI$171)*25)))</f>
        <v>23.746198904079854</v>
      </c>
      <c r="BK197" s="43">
        <f>IF($C197="SM 30:1;O2",('Données brutes POS (Area)'!BJ138/('Données brutes POS (Area)'!BJ$91)*50),IF($C197="TG (17:0/17:1/17:0)D5",('Données brutes POS (Area)'!BJ197/('Données brutes POS (Area)'!BJ$171)*25)))</f>
        <v>20.133236581291786</v>
      </c>
      <c r="BL197" s="43">
        <f>IF($C197="SM 30:1;O2",('Données brutes POS (Area)'!BK138/('Données brutes POS (Area)'!BK$91)*50),IF($C197="TG (17:0/17:1/17:0)D5",('Données brutes POS (Area)'!BK197/('Données brutes POS (Area)'!BK$171)*25)))</f>
        <v>22.067460490671625</v>
      </c>
      <c r="BM197" s="43">
        <f>IF($C197="SM 30:1;O2",('Données brutes POS (Area)'!BL138/('Données brutes POS (Area)'!BL$91)*50),IF($C197="TG (17:0/17:1/17:0)D5",('Données brutes POS (Area)'!BL197/('Données brutes POS (Area)'!BL$171)*25)))</f>
        <v>22.313048144850171</v>
      </c>
      <c r="BN197" s="43">
        <f>IF($C197="SM 30:1;O2",('Données brutes POS (Area)'!BM138/('Données brutes POS (Area)'!BM$91)*50),IF($C197="TG (17:0/17:1/17:0)D5",('Données brutes POS (Area)'!BM197/('Données brutes POS (Area)'!BM$171)*25)))</f>
        <v>25.506346394730457</v>
      </c>
      <c r="BO197" s="43">
        <f>IF($C197="SM 30:1;O2",('Données brutes POS (Area)'!BN138/('Données brutes POS (Area)'!BN$91)*50),IF($C197="TG (17:0/17:1/17:0)D5",('Données brutes POS (Area)'!BN197/('Données brutes POS (Area)'!BN$171)*25)))</f>
        <v>38.588679828362658</v>
      </c>
      <c r="BP197" s="43">
        <f>IF($C197="SM 30:1;O2",('Données brutes POS (Area)'!BO138/('Données brutes POS (Area)'!BO$91)*50),IF($C197="TG (17:0/17:1/17:0)D5",('Données brutes POS (Area)'!BO197/('Données brutes POS (Area)'!BO$171)*25)))</f>
        <v>24.013319394858716</v>
      </c>
      <c r="BQ197" s="43">
        <f>IF($C197="SM 30:1;O2",('Données brutes POS (Area)'!BP138/('Données brutes POS (Area)'!BP$91)*50),IF($C197="TG (17:0/17:1/17:0)D5",('Données brutes POS (Area)'!BP197/('Données brutes POS (Area)'!BP$171)*25)))</f>
        <v>13.766582924515646</v>
      </c>
    </row>
    <row r="198" spans="1:69" x14ac:dyDescent="0.25">
      <c r="A198" s="11" t="s">
        <v>79</v>
      </c>
      <c r="B198" s="11" t="s">
        <v>104</v>
      </c>
      <c r="C198" s="12" t="s">
        <v>117</v>
      </c>
      <c r="D198" s="44">
        <f>IF($C198="SM 30:1;O2",('Données brutes POS (Area)'!C139/('Données brutes POS (Area)'!C$91)*50),IF($C198="TG (17:0/17:1/17:0)D5",('Données brutes POS (Area)'!C198/('Données brutes POS (Area)'!C$171)*25)))</f>
        <v>194.41390121801513</v>
      </c>
      <c r="E198" s="44">
        <f>IF($C198="SM 30:1;O2",('Données brutes POS (Area)'!D139/('Données brutes POS (Area)'!D$91)*50),IF($C198="TG (17:0/17:1/17:0)D5",('Données brutes POS (Area)'!D198/('Données brutes POS (Area)'!D$171)*25)))</f>
        <v>112.62188947000804</v>
      </c>
      <c r="F198" s="44">
        <f>IF($C198="SM 30:1;O2",('Données brutes POS (Area)'!E139/('Données brutes POS (Area)'!E$91)*50),IF($C198="TG (17:0/17:1/17:0)D5",('Données brutes POS (Area)'!E198/('Données brutes POS (Area)'!E$171)*25)))</f>
        <v>113.31762993979811</v>
      </c>
      <c r="G198" s="44">
        <f>IF($C198="SM 30:1;O2",('Données brutes POS (Area)'!F139/('Données brutes POS (Area)'!F$91)*50),IF($C198="TG (17:0/17:1/17:0)D5",('Données brutes POS (Area)'!F198/('Données brutes POS (Area)'!F$171)*25)))</f>
        <v>153.14048277551728</v>
      </c>
      <c r="H198" s="44">
        <f>IF($C198="SM 30:1;O2",('Données brutes POS (Area)'!G139/('Données brutes POS (Area)'!G$91)*50),IF($C198="TG (17:0/17:1/17:0)D5",('Données brutes POS (Area)'!G198/('Données brutes POS (Area)'!G$171)*25)))</f>
        <v>125.66715127896235</v>
      </c>
      <c r="I198" s="44">
        <f>IF($C198="SM 30:1;O2",('Données brutes POS (Area)'!H139/('Données brutes POS (Area)'!H$91)*50),IF($C198="TG (17:0/17:1/17:0)D5",('Données brutes POS (Area)'!H198/('Données brutes POS (Area)'!H$171)*25)))</f>
        <v>182.79578489838886</v>
      </c>
      <c r="J198" s="44">
        <f>IF($C198="SM 30:1;O2",('Données brutes POS (Area)'!I139/('Données brutes POS (Area)'!I$91)*50),IF($C198="TG (17:0/17:1/17:0)D5",('Données brutes POS (Area)'!I198/('Données brutes POS (Area)'!I$171)*25)))</f>
        <v>237.92676293572163</v>
      </c>
      <c r="K198" s="44">
        <f>IF($C198="SM 30:1;O2",('Données brutes POS (Area)'!J139/('Données brutes POS (Area)'!J$91)*50),IF($C198="TG (17:0/17:1/17:0)D5",('Données brutes POS (Area)'!J198/('Données brutes POS (Area)'!J$171)*25)))</f>
        <v>139.82471368664179</v>
      </c>
      <c r="L198" s="44">
        <f>IF($C198="SM 30:1;O2",('Données brutes POS (Area)'!K139/('Données brutes POS (Area)'!K$91)*50),IF($C198="TG (17:0/17:1/17:0)D5",('Données brutes POS (Area)'!K198/('Données brutes POS (Area)'!K$171)*25)))</f>
        <v>103.05938546603053</v>
      </c>
      <c r="M198" s="44">
        <f>IF($C198="SM 30:1;O2",('Données brutes POS (Area)'!L139/('Données brutes POS (Area)'!L$91)*50),IF($C198="TG (17:0/17:1/17:0)D5",('Données brutes POS (Area)'!L198/('Données brutes POS (Area)'!L$171)*25)))</f>
        <v>101.06743278254162</v>
      </c>
      <c r="N198" s="44">
        <f>IF($C198="SM 30:1;O2",('Données brutes POS (Area)'!M139/('Données brutes POS (Area)'!M$91)*50),IF($C198="TG (17:0/17:1/17:0)D5",('Données brutes POS (Area)'!M198/('Données brutes POS (Area)'!M$171)*25)))</f>
        <v>75.480518538091928</v>
      </c>
      <c r="O198" s="44">
        <f>IF($C198="SM 30:1;O2",('Données brutes POS (Area)'!N139/('Données brutes POS (Area)'!N$91)*50),IF($C198="TG (17:0/17:1/17:0)D5",('Données brutes POS (Area)'!N198/('Données brutes POS (Area)'!N$171)*25)))</f>
        <v>116.71941202884797</v>
      </c>
      <c r="P198" s="44">
        <f>IF($C198="SM 30:1;O2",('Données brutes POS (Area)'!O139/('Données brutes POS (Area)'!O$91)*50),IF($C198="TG (17:0/17:1/17:0)D5",('Données brutes POS (Area)'!O198/('Données brutes POS (Area)'!O$171)*25)))</f>
        <v>133.31168044799492</v>
      </c>
      <c r="Q198" s="44">
        <f>IF($C198="SM 30:1;O2",('Données brutes POS (Area)'!P139/('Données brutes POS (Area)'!P$91)*50),IF($C198="TG (17:0/17:1/17:0)D5",('Données brutes POS (Area)'!P198/('Données brutes POS (Area)'!P$171)*25)))</f>
        <v>136.47232228487195</v>
      </c>
      <c r="R198" s="44">
        <f>IF($C198="SM 30:1;O2",('Données brutes POS (Area)'!Q139/('Données brutes POS (Area)'!Q$91)*50),IF($C198="TG (17:0/17:1/17:0)D5",('Données brutes POS (Area)'!Q198/('Données brutes POS (Area)'!Q$171)*25)))</f>
        <v>138.78830244870039</v>
      </c>
      <c r="S198" s="44">
        <f>IF($C198="SM 30:1;O2",('Données brutes POS (Area)'!R139/('Données brutes POS (Area)'!R$91)*50),IF($C198="TG (17:0/17:1/17:0)D5",('Données brutes POS (Area)'!R198/('Données brutes POS (Area)'!R$171)*25)))</f>
        <v>76.98889926131821</v>
      </c>
      <c r="T198" s="44">
        <f>IF($C198="SM 30:1;O2",('Données brutes POS (Area)'!S139/('Données brutes POS (Area)'!S$91)*50),IF($C198="TG (17:0/17:1/17:0)D5",('Données brutes POS (Area)'!S198/('Données brutes POS (Area)'!S$171)*25)))</f>
        <v>108.13483986544881</v>
      </c>
      <c r="U198" s="44">
        <f>IF($C198="SM 30:1;O2",('Données brutes POS (Area)'!T139/('Données brutes POS (Area)'!T$91)*50),IF($C198="TG (17:0/17:1/17:0)D5",('Données brutes POS (Area)'!T198/('Données brutes POS (Area)'!T$171)*25)))</f>
        <v>128.10653179122323</v>
      </c>
      <c r="V198" s="44">
        <f>IF($C198="SM 30:1;O2",('Données brutes POS (Area)'!U139/('Données brutes POS (Area)'!U$91)*50),IF($C198="TG (17:0/17:1/17:0)D5",('Données brutes POS (Area)'!U198/('Données brutes POS (Area)'!U$171)*25)))</f>
        <v>106.22169627325731</v>
      </c>
      <c r="W198" s="44">
        <f>IF($C198="SM 30:1;O2",('Données brutes POS (Area)'!V139/('Données brutes POS (Area)'!V$91)*50),IF($C198="TG (17:0/17:1/17:0)D5",('Données brutes POS (Area)'!V198/('Données brutes POS (Area)'!V$171)*25)))</f>
        <v>93.513635905020337</v>
      </c>
      <c r="X198" s="44">
        <f>IF($C198="SM 30:1;O2",('Données brutes POS (Area)'!W139/('Données brutes POS (Area)'!W$91)*50),IF($C198="TG (17:0/17:1/17:0)D5",('Données brutes POS (Area)'!W198/('Données brutes POS (Area)'!W$171)*25)))</f>
        <v>237.54877748508693</v>
      </c>
      <c r="Y198" s="44">
        <f>IF($C198="SM 30:1;O2",('Données brutes POS (Area)'!X139/('Données brutes POS (Area)'!X$91)*50),IF($C198="TG (17:0/17:1/17:0)D5",('Données brutes POS (Area)'!X198/('Données brutes POS (Area)'!X$171)*25)))</f>
        <v>69.570861948533036</v>
      </c>
      <c r="Z198" s="44">
        <f>IF($C198="SM 30:1;O2",('Données brutes POS (Area)'!Y139/('Données brutes POS (Area)'!Y$91)*50),IF($C198="TG (17:0/17:1/17:0)D5",('Données brutes POS (Area)'!Y198/('Données brutes POS (Area)'!Y$171)*25)))</f>
        <v>127.20731701825312</v>
      </c>
      <c r="AA198" s="44">
        <f>IF($C198="SM 30:1;O2",('Données brutes POS (Area)'!Z139/('Données brutes POS (Area)'!Z$91)*50),IF($C198="TG (17:0/17:1/17:0)D5",('Données brutes POS (Area)'!Z198/('Données brutes POS (Area)'!Z$171)*25)))</f>
        <v>289.12451812909256</v>
      </c>
      <c r="AB198" s="44">
        <f>IF($C198="SM 30:1;O2",('Données brutes POS (Area)'!AA139/('Données brutes POS (Area)'!AA$91)*50),IF($C198="TG (17:0/17:1/17:0)D5",('Données brutes POS (Area)'!AA198/('Données brutes POS (Area)'!AA$171)*25)))</f>
        <v>201.93265151809987</v>
      </c>
      <c r="AC198" s="44">
        <f>IF($C198="SM 30:1;O2",('Données brutes POS (Area)'!AB139/('Données brutes POS (Area)'!AB$91)*50),IF($C198="TG (17:0/17:1/17:0)D5",('Données brutes POS (Area)'!AB198/('Données brutes POS (Area)'!AB$171)*25)))</f>
        <v>243.458535579689</v>
      </c>
      <c r="AD198" s="44">
        <f>IF($C198="SM 30:1;O2",('Données brutes POS (Area)'!AC139/('Données brutes POS (Area)'!AC$91)*50),IF($C198="TG (17:0/17:1/17:0)D5",('Données brutes POS (Area)'!AC198/('Données brutes POS (Area)'!AC$171)*25)))</f>
        <v>167.8526565497788</v>
      </c>
      <c r="AE198" s="44">
        <f>IF($C198="SM 30:1;O2",('Données brutes POS (Area)'!AD139/('Données brutes POS (Area)'!AD$91)*50),IF($C198="TG (17:0/17:1/17:0)D5",('Données brutes POS (Area)'!AD198/('Données brutes POS (Area)'!AD$171)*25)))</f>
        <v>86.816113646597103</v>
      </c>
      <c r="AF198" s="44">
        <f>IF($C198="SM 30:1;O2",('Données brutes POS (Area)'!AE139/('Données brutes POS (Area)'!AE$91)*50),IF($C198="TG (17:0/17:1/17:0)D5",('Données brutes POS (Area)'!AE198/('Données brutes POS (Area)'!AE$171)*25)))</f>
        <v>213.69993901416967</v>
      </c>
      <c r="AG198" s="44">
        <f>IF($C198="SM 30:1;O2",('Données brutes POS (Area)'!AF139/('Données brutes POS (Area)'!AF$91)*50),IF($C198="TG (17:0/17:1/17:0)D5",('Données brutes POS (Area)'!AF198/('Données brutes POS (Area)'!AF$171)*25)))</f>
        <v>136.05326668668303</v>
      </c>
      <c r="AH198" s="44">
        <f>IF($C198="SM 30:1;O2",('Données brutes POS (Area)'!AG139/('Données brutes POS (Area)'!AG$91)*50),IF($C198="TG (17:0/17:1/17:0)D5",('Données brutes POS (Area)'!AG198/('Données brutes POS (Area)'!AG$171)*25)))</f>
        <v>97.852569341004497</v>
      </c>
      <c r="AI198" s="44">
        <f>IF($C198="SM 30:1;O2",('Données brutes POS (Area)'!AH139/('Données brutes POS (Area)'!AH$91)*50),IF($C198="TG (17:0/17:1/17:0)D5",('Données brutes POS (Area)'!AH198/('Données brutes POS (Area)'!AH$171)*25)))</f>
        <v>149.69176771174259</v>
      </c>
      <c r="AJ198" s="44">
        <f>IF($C198="SM 30:1;O2",('Données brutes POS (Area)'!AI139/('Données brutes POS (Area)'!AI$91)*50),IF($C198="TG (17:0/17:1/17:0)D5",('Données brutes POS (Area)'!AI198/('Données brutes POS (Area)'!AI$171)*25)))</f>
        <v>82.585848219473263</v>
      </c>
      <c r="AK198" s="44">
        <f>IF($C198="SM 30:1;O2",('Données brutes POS (Area)'!AJ139/('Données brutes POS (Area)'!AJ$91)*50),IF($C198="TG (17:0/17:1/17:0)D5",('Données brutes POS (Area)'!AJ198/('Données brutes POS (Area)'!AJ$171)*25)))</f>
        <v>74.662607953166642</v>
      </c>
      <c r="AL198" s="44">
        <f>IF($C198="SM 30:1;O2",('Données brutes POS (Area)'!AK139/('Données brutes POS (Area)'!AK$91)*50),IF($C198="TG (17:0/17:1/17:0)D5",('Données brutes POS (Area)'!AK198/('Données brutes POS (Area)'!AK$171)*25)))</f>
        <v>52.879782151654723</v>
      </c>
      <c r="AM198" s="44">
        <f>IF($C198="SM 30:1;O2",('Données brutes POS (Area)'!AL139/('Données brutes POS (Area)'!AL$91)*50),IF($C198="TG (17:0/17:1/17:0)D5",('Données brutes POS (Area)'!AL198/('Données brutes POS (Area)'!AL$171)*25)))</f>
        <v>348.95425709210014</v>
      </c>
      <c r="AN198" s="44">
        <f>IF($C198="SM 30:1;O2",('Données brutes POS (Area)'!AM139/('Données brutes POS (Area)'!AM$91)*50),IF($C198="TG (17:0/17:1/17:0)D5",('Données brutes POS (Area)'!AM198/('Données brutes POS (Area)'!AM$171)*25)))</f>
        <v>118.21729462931327</v>
      </c>
      <c r="AO198" s="44">
        <f>IF($C198="SM 30:1;O2",('Données brutes POS (Area)'!AN139/('Données brutes POS (Area)'!AN$91)*50),IF($C198="TG (17:0/17:1/17:0)D5",('Données brutes POS (Area)'!AN198/('Données brutes POS (Area)'!AN$171)*25)))</f>
        <v>104.37843243856135</v>
      </c>
      <c r="AP198" s="44">
        <f>IF($C198="SM 30:1;O2",('Données brutes POS (Area)'!AO139/('Données brutes POS (Area)'!AO$91)*50),IF($C198="TG (17:0/17:1/17:0)D5",('Données brutes POS (Area)'!AO198/('Données brutes POS (Area)'!AO$171)*25)))</f>
        <v>191.89051024138743</v>
      </c>
      <c r="AQ198" s="44">
        <f>IF($C198="SM 30:1;O2",('Données brutes POS (Area)'!AP139/('Données brutes POS (Area)'!AP$91)*50),IF($C198="TG (17:0/17:1/17:0)D5",('Données brutes POS (Area)'!AP198/('Données brutes POS (Area)'!AP$171)*25)))</f>
        <v>75.108957689046534</v>
      </c>
      <c r="AR198" s="44">
        <f>IF($C198="SM 30:1;O2",('Données brutes POS (Area)'!AQ139/('Données brutes POS (Area)'!AQ$91)*50),IF($C198="TG (17:0/17:1/17:0)D5",('Données brutes POS (Area)'!AQ198/('Données brutes POS (Area)'!AQ$171)*25)))</f>
        <v>420.65435237824352</v>
      </c>
      <c r="AS198" s="44">
        <f>IF($C198="SM 30:1;O2",('Données brutes POS (Area)'!AR139/('Données brutes POS (Area)'!AR$91)*50),IF($C198="TG (17:0/17:1/17:0)D5",('Données brutes POS (Area)'!AR198/('Données brutes POS (Area)'!AR$171)*25)))</f>
        <v>131.55771385806378</v>
      </c>
      <c r="AT198" s="44">
        <f>IF($C198="SM 30:1;O2",('Données brutes POS (Area)'!AS139/('Données brutes POS (Area)'!AS$91)*50),IF($C198="TG (17:0/17:1/17:0)D5",('Données brutes POS (Area)'!AS198/('Données brutes POS (Area)'!AS$171)*25)))</f>
        <v>82.996021850825201</v>
      </c>
      <c r="AU198" s="44">
        <f>IF($C198="SM 30:1;O2",('Données brutes POS (Area)'!AT139/('Données brutes POS (Area)'!AT$91)*50),IF($C198="TG (17:0/17:1/17:0)D5",('Données brutes POS (Area)'!AT198/('Données brutes POS (Area)'!AT$171)*25)))</f>
        <v>215.56338493136309</v>
      </c>
      <c r="AV198" s="44">
        <f>IF($C198="SM 30:1;O2",('Données brutes POS (Area)'!AU139/('Données brutes POS (Area)'!AU$91)*50),IF($C198="TG (17:0/17:1/17:0)D5",('Données brutes POS (Area)'!AU198/('Données brutes POS (Area)'!AU$171)*25)))</f>
        <v>124.22192583110328</v>
      </c>
      <c r="AW198" s="44">
        <f>IF($C198="SM 30:1;O2",('Données brutes POS (Area)'!AV139/('Données brutes POS (Area)'!AV$91)*50),IF($C198="TG (17:0/17:1/17:0)D5",('Données brutes POS (Area)'!AV198/('Données brutes POS (Area)'!AV$171)*25)))</f>
        <v>281.45259886592231</v>
      </c>
      <c r="AX198" s="44">
        <f>IF($C198="SM 30:1;O2",('Données brutes POS (Area)'!AW139/('Données brutes POS (Area)'!AW$91)*50),IF($C198="TG (17:0/17:1/17:0)D5",('Données brutes POS (Area)'!AW198/('Données brutes POS (Area)'!AW$171)*25)))</f>
        <v>242.52503101171095</v>
      </c>
      <c r="AY198" s="44">
        <f>IF($C198="SM 30:1;O2",('Données brutes POS (Area)'!AX139/('Données brutes POS (Area)'!AX$91)*50),IF($C198="TG (17:0/17:1/17:0)D5",('Données brutes POS (Area)'!AX198/('Données brutes POS (Area)'!AX$171)*25)))</f>
        <v>133.14514386707913</v>
      </c>
      <c r="AZ198" s="44">
        <f>IF($C198="SM 30:1;O2",('Données brutes POS (Area)'!AY139/('Données brutes POS (Area)'!AY$91)*50),IF($C198="TG (17:0/17:1/17:0)D5",('Données brutes POS (Area)'!AY198/('Données brutes POS (Area)'!AY$171)*25)))</f>
        <v>255.71161068435316</v>
      </c>
      <c r="BA198" s="44">
        <f>IF($C198="SM 30:1;O2",('Données brutes POS (Area)'!AZ139/('Données brutes POS (Area)'!AZ$91)*50),IF($C198="TG (17:0/17:1/17:0)D5",('Données brutes POS (Area)'!AZ198/('Données brutes POS (Area)'!AZ$171)*25)))</f>
        <v>148.24849542514858</v>
      </c>
      <c r="BB198" s="44">
        <f>IF($C198="SM 30:1;O2",('Données brutes POS (Area)'!BA139/('Données brutes POS (Area)'!BA$91)*50),IF($C198="TG (17:0/17:1/17:0)D5",('Données brutes POS (Area)'!BA198/('Données brutes POS (Area)'!BA$171)*25)))</f>
        <v>132.07904016316419</v>
      </c>
      <c r="BC198" s="44">
        <f>IF($C198="SM 30:1;O2",('Données brutes POS (Area)'!BB139/('Données brutes POS (Area)'!BB$91)*50),IF($C198="TG (17:0/17:1/17:0)D5",('Données brutes POS (Area)'!BB198/('Données brutes POS (Area)'!BB$171)*25)))</f>
        <v>91.099083902284534</v>
      </c>
      <c r="BD198" s="44">
        <f>IF($C198="SM 30:1;O2",('Données brutes POS (Area)'!BC139/('Données brutes POS (Area)'!BC$91)*50),IF($C198="TG (17:0/17:1/17:0)D5",('Données brutes POS (Area)'!BC198/('Données brutes POS (Area)'!BC$171)*25)))</f>
        <v>253.41862658454687</v>
      </c>
      <c r="BE198" s="44">
        <f>IF($C198="SM 30:1;O2",('Données brutes POS (Area)'!BD139/('Données brutes POS (Area)'!BD$91)*50),IF($C198="TG (17:0/17:1/17:0)D5",('Données brutes POS (Area)'!BD198/('Données brutes POS (Area)'!BD$171)*25)))</f>
        <v>93.24554499494559</v>
      </c>
      <c r="BF198" s="44">
        <f>IF($C198="SM 30:1;O2",('Données brutes POS (Area)'!BE139/('Données brutes POS (Area)'!BE$91)*50),IF($C198="TG (17:0/17:1/17:0)D5",('Données brutes POS (Area)'!BE198/('Données brutes POS (Area)'!BE$171)*25)))</f>
        <v>72.24805811148633</v>
      </c>
      <c r="BG198" s="44">
        <f>IF($C198="SM 30:1;O2",('Données brutes POS (Area)'!BF139/('Données brutes POS (Area)'!BF$91)*50),IF($C198="TG (17:0/17:1/17:0)D5",('Données brutes POS (Area)'!BF198/('Données brutes POS (Area)'!BF$171)*25)))</f>
        <v>178.94652576868026</v>
      </c>
      <c r="BH198" s="44">
        <f>IF($C198="SM 30:1;O2",('Données brutes POS (Area)'!BG139/('Données brutes POS (Area)'!BG$91)*50),IF($C198="TG (17:0/17:1/17:0)D5",('Données brutes POS (Area)'!BG198/('Données brutes POS (Area)'!BG$171)*25)))</f>
        <v>98.783473282123452</v>
      </c>
      <c r="BI198" s="44">
        <f>IF($C198="SM 30:1;O2",('Données brutes POS (Area)'!BH139/('Données brutes POS (Area)'!BH$91)*50),IF($C198="TG (17:0/17:1/17:0)D5",('Données brutes POS (Area)'!BH198/('Données brutes POS (Area)'!BH$171)*25)))</f>
        <v>86.210302529879129</v>
      </c>
      <c r="BJ198" s="44">
        <f>IF($C198="SM 30:1;O2",('Données brutes POS (Area)'!BI139/('Données brutes POS (Area)'!BI$91)*50),IF($C198="TG (17:0/17:1/17:0)D5",('Données brutes POS (Area)'!BI198/('Données brutes POS (Area)'!BI$171)*25)))</f>
        <v>152.05161547857242</v>
      </c>
      <c r="BK198" s="44">
        <f>IF($C198="SM 30:1;O2",('Données brutes POS (Area)'!BJ139/('Données brutes POS (Area)'!BJ$91)*50),IF($C198="TG (17:0/17:1/17:0)D5",('Données brutes POS (Area)'!BJ198/('Données brutes POS (Area)'!BJ$171)*25)))</f>
        <v>159.977215284735</v>
      </c>
      <c r="BL198" s="44">
        <f>IF($C198="SM 30:1;O2",('Données brutes POS (Area)'!BK139/('Données brutes POS (Area)'!BK$91)*50),IF($C198="TG (17:0/17:1/17:0)D5",('Données brutes POS (Area)'!BK198/('Données brutes POS (Area)'!BK$171)*25)))</f>
        <v>154.08057697598346</v>
      </c>
      <c r="BM198" s="44">
        <f>IF($C198="SM 30:1;O2",('Données brutes POS (Area)'!BL139/('Données brutes POS (Area)'!BL$91)*50),IF($C198="TG (17:0/17:1/17:0)D5",('Données brutes POS (Area)'!BL198/('Données brutes POS (Area)'!BL$171)*25)))</f>
        <v>140.3806544819995</v>
      </c>
      <c r="BN198" s="44">
        <f>IF($C198="SM 30:1;O2",('Données brutes POS (Area)'!BM139/('Données brutes POS (Area)'!BM$91)*50),IF($C198="TG (17:0/17:1/17:0)D5",('Données brutes POS (Area)'!BM198/('Données brutes POS (Area)'!BM$171)*25)))</f>
        <v>150.60192373430496</v>
      </c>
      <c r="BO198" s="44">
        <f>IF($C198="SM 30:1;O2",('Données brutes POS (Area)'!BN139/('Données brutes POS (Area)'!BN$91)*50),IF($C198="TG (17:0/17:1/17:0)D5",('Données brutes POS (Area)'!BN198/('Données brutes POS (Area)'!BN$171)*25)))</f>
        <v>231.09338703152704</v>
      </c>
      <c r="BP198" s="44">
        <f>IF($C198="SM 30:1;O2",('Données brutes POS (Area)'!BO139/('Données brutes POS (Area)'!BO$91)*50),IF($C198="TG (17:0/17:1/17:0)D5",('Données brutes POS (Area)'!BO198/('Données brutes POS (Area)'!BO$171)*25)))</f>
        <v>151.73673885084756</v>
      </c>
      <c r="BQ198" s="44">
        <f>IF($C198="SM 30:1;O2",('Données brutes POS (Area)'!BP139/('Données brutes POS (Area)'!BP$91)*50),IF($C198="TG (17:0/17:1/17:0)D5",('Données brutes POS (Area)'!BP198/('Données brutes POS (Area)'!BP$171)*25)))</f>
        <v>92.128831900762648</v>
      </c>
    </row>
    <row r="199" spans="1:69" x14ac:dyDescent="0.25">
      <c r="A199" s="9" t="s">
        <v>79</v>
      </c>
      <c r="B199" s="9" t="s">
        <v>105</v>
      </c>
      <c r="C199" s="10" t="s">
        <v>117</v>
      </c>
      <c r="D199" s="43">
        <f>IF($C199="SM 30:1;O2",('Données brutes POS (Area)'!C140/('Données brutes POS (Area)'!C$91)*50),IF($C199="TG (17:0/17:1/17:0)D5",('Données brutes POS (Area)'!C199/('Données brutes POS (Area)'!C$171)*25)))</f>
        <v>156.28626930856467</v>
      </c>
      <c r="E199" s="43">
        <f>IF($C199="SM 30:1;O2",('Données brutes POS (Area)'!D140/('Données brutes POS (Area)'!D$91)*50),IF($C199="TG (17:0/17:1/17:0)D5",('Données brutes POS (Area)'!D199/('Données brutes POS (Area)'!D$171)*25)))</f>
        <v>68.867318401936998</v>
      </c>
      <c r="F199" s="43">
        <f>IF($C199="SM 30:1;O2",('Données brutes POS (Area)'!E140/('Données brutes POS (Area)'!E$91)*50),IF($C199="TG (17:0/17:1/17:0)D5",('Données brutes POS (Area)'!E199/('Données brutes POS (Area)'!E$171)*25)))</f>
        <v>68.200503790980036</v>
      </c>
      <c r="G199" s="43">
        <f>IF($C199="SM 30:1;O2",('Données brutes POS (Area)'!F140/('Données brutes POS (Area)'!F$91)*50),IF($C199="TG (17:0/17:1/17:0)D5",('Données brutes POS (Area)'!F199/('Données brutes POS (Area)'!F$171)*25)))</f>
        <v>103.90933342373123</v>
      </c>
      <c r="H199" s="43">
        <f>IF($C199="SM 30:1;O2",('Données brutes POS (Area)'!G140/('Données brutes POS (Area)'!G$91)*50),IF($C199="TG (17:0/17:1/17:0)D5",('Données brutes POS (Area)'!G199/('Données brutes POS (Area)'!G$171)*25)))</f>
        <v>57.065809695631032</v>
      </c>
      <c r="I199" s="43">
        <f>IF($C199="SM 30:1;O2",('Données brutes POS (Area)'!H140/('Données brutes POS (Area)'!H$91)*50),IF($C199="TG (17:0/17:1/17:0)D5",('Données brutes POS (Area)'!H199/('Données brutes POS (Area)'!H$171)*25)))</f>
        <v>128.18362158596847</v>
      </c>
      <c r="J199" s="43">
        <f>IF($C199="SM 30:1;O2",('Données brutes POS (Area)'!I140/('Données brutes POS (Area)'!I$91)*50),IF($C199="TG (17:0/17:1/17:0)D5",('Données brutes POS (Area)'!I199/('Données brutes POS (Area)'!I$171)*25)))</f>
        <v>170.81464458496507</v>
      </c>
      <c r="K199" s="43">
        <f>IF($C199="SM 30:1;O2",('Données brutes POS (Area)'!J140/('Données brutes POS (Area)'!J$91)*50),IF($C199="TG (17:0/17:1/17:0)D5",('Données brutes POS (Area)'!J199/('Données brutes POS (Area)'!J$171)*25)))</f>
        <v>128.26685919991061</v>
      </c>
      <c r="L199" s="43">
        <f>IF($C199="SM 30:1;O2",('Données brutes POS (Area)'!K140/('Données brutes POS (Area)'!K$91)*50),IF($C199="TG (17:0/17:1/17:0)D5",('Données brutes POS (Area)'!K199/('Données brutes POS (Area)'!K$171)*25)))</f>
        <v>83.34020534450147</v>
      </c>
      <c r="M199" s="43">
        <f>IF($C199="SM 30:1;O2",('Données brutes POS (Area)'!L140/('Données brutes POS (Area)'!L$91)*50),IF($C199="TG (17:0/17:1/17:0)D5",('Données brutes POS (Area)'!L199/('Données brutes POS (Area)'!L$171)*25)))</f>
        <v>68.093102766411036</v>
      </c>
      <c r="N199" s="43">
        <f>IF($C199="SM 30:1;O2",('Données brutes POS (Area)'!M140/('Données brutes POS (Area)'!M$91)*50),IF($C199="TG (17:0/17:1/17:0)D5",('Données brutes POS (Area)'!M199/('Données brutes POS (Area)'!M$171)*25)))</f>
        <v>45.269721647101242</v>
      </c>
      <c r="O199" s="43">
        <f>IF($C199="SM 30:1;O2",('Données brutes POS (Area)'!N140/('Données brutes POS (Area)'!N$91)*50),IF($C199="TG (17:0/17:1/17:0)D5",('Données brutes POS (Area)'!N199/('Données brutes POS (Area)'!N$171)*25)))</f>
        <v>76.835906812227847</v>
      </c>
      <c r="P199" s="43">
        <f>IF($C199="SM 30:1;O2",('Données brutes POS (Area)'!O140/('Données brutes POS (Area)'!O$91)*50),IF($C199="TG (17:0/17:1/17:0)D5",('Données brutes POS (Area)'!O199/('Données brutes POS (Area)'!O$171)*25)))</f>
        <v>117.06863429948446</v>
      </c>
      <c r="Q199" s="43">
        <f>IF($C199="SM 30:1;O2",('Données brutes POS (Area)'!P140/('Données brutes POS (Area)'!P$91)*50),IF($C199="TG (17:0/17:1/17:0)D5",('Données brutes POS (Area)'!P199/('Données brutes POS (Area)'!P$171)*25)))</f>
        <v>90.775860194928512</v>
      </c>
      <c r="R199" s="43">
        <f>IF($C199="SM 30:1;O2",('Données brutes POS (Area)'!Q140/('Données brutes POS (Area)'!Q$91)*50),IF($C199="TG (17:0/17:1/17:0)D5",('Données brutes POS (Area)'!Q199/('Données brutes POS (Area)'!Q$171)*25)))</f>
        <v>90.12836896707536</v>
      </c>
      <c r="S199" s="43">
        <f>IF($C199="SM 30:1;O2",('Données brutes POS (Area)'!R140/('Données brutes POS (Area)'!R$91)*50),IF($C199="TG (17:0/17:1/17:0)D5",('Données brutes POS (Area)'!R199/('Données brutes POS (Area)'!R$171)*25)))</f>
        <v>77.570747001391666</v>
      </c>
      <c r="T199" s="43">
        <f>IF($C199="SM 30:1;O2",('Données brutes POS (Area)'!S140/('Données brutes POS (Area)'!S$91)*50),IF($C199="TG (17:0/17:1/17:0)D5",('Données brutes POS (Area)'!S199/('Données brutes POS (Area)'!S$171)*25)))</f>
        <v>73.583840744184343</v>
      </c>
      <c r="U199" s="43">
        <f>IF($C199="SM 30:1;O2",('Données brutes POS (Area)'!T140/('Données brutes POS (Area)'!T$91)*50),IF($C199="TG (17:0/17:1/17:0)D5",('Données brutes POS (Area)'!T199/('Données brutes POS (Area)'!T$171)*25)))</f>
        <v>70.166972711503632</v>
      </c>
      <c r="V199" s="43">
        <f>IF($C199="SM 30:1;O2",('Données brutes POS (Area)'!U140/('Données brutes POS (Area)'!U$91)*50),IF($C199="TG (17:0/17:1/17:0)D5",('Données brutes POS (Area)'!U199/('Données brutes POS (Area)'!U$171)*25)))</f>
        <v>92.780324550948563</v>
      </c>
      <c r="W199" s="43">
        <f>IF($C199="SM 30:1;O2",('Données brutes POS (Area)'!V140/('Données brutes POS (Area)'!V$91)*50),IF($C199="TG (17:0/17:1/17:0)D5",('Données brutes POS (Area)'!V199/('Données brutes POS (Area)'!V$171)*25)))</f>
        <v>54.377014212583632</v>
      </c>
      <c r="X199" s="43">
        <f>IF($C199="SM 30:1;O2",('Données brutes POS (Area)'!W140/('Données brutes POS (Area)'!W$91)*50),IF($C199="TG (17:0/17:1/17:0)D5",('Données brutes POS (Area)'!W199/('Données brutes POS (Area)'!W$171)*25)))</f>
        <v>160.75585426233218</v>
      </c>
      <c r="Y199" s="43">
        <f>IF($C199="SM 30:1;O2",('Données brutes POS (Area)'!X140/('Données brutes POS (Area)'!X$91)*50),IF($C199="TG (17:0/17:1/17:0)D5",('Données brutes POS (Area)'!X199/('Données brutes POS (Area)'!X$171)*25)))</f>
        <v>71.109271879073646</v>
      </c>
      <c r="Z199" s="43">
        <f>IF($C199="SM 30:1;O2",('Données brutes POS (Area)'!Y140/('Données brutes POS (Area)'!Y$91)*50),IF($C199="TG (17:0/17:1/17:0)D5",('Données brutes POS (Area)'!Y199/('Données brutes POS (Area)'!Y$171)*25)))</f>
        <v>120.73292427272915</v>
      </c>
      <c r="AA199" s="43">
        <f>IF($C199="SM 30:1;O2",('Données brutes POS (Area)'!Z140/('Données brutes POS (Area)'!Z$91)*50),IF($C199="TG (17:0/17:1/17:0)D5",('Données brutes POS (Area)'!Z199/('Données brutes POS (Area)'!Z$171)*25)))</f>
        <v>216.70729453368796</v>
      </c>
      <c r="AB199" s="43">
        <f>IF($C199="SM 30:1;O2",('Données brutes POS (Area)'!AA140/('Données brutes POS (Area)'!AA$91)*50),IF($C199="TG (17:0/17:1/17:0)D5",('Données brutes POS (Area)'!AA199/('Données brutes POS (Area)'!AA$171)*25)))</f>
        <v>116.39888762558168</v>
      </c>
      <c r="AC199" s="43">
        <f>IF($C199="SM 30:1;O2",('Données brutes POS (Area)'!AB140/('Données brutes POS (Area)'!AB$91)*50),IF($C199="TG (17:0/17:1/17:0)D5",('Données brutes POS (Area)'!AB199/('Données brutes POS (Area)'!AB$171)*25)))</f>
        <v>177.79999816977588</v>
      </c>
      <c r="AD199" s="43">
        <f>IF($C199="SM 30:1;O2",('Données brutes POS (Area)'!AC140/('Données brutes POS (Area)'!AC$91)*50),IF($C199="TG (17:0/17:1/17:0)D5",('Données brutes POS (Area)'!AC199/('Données brutes POS (Area)'!AC$171)*25)))</f>
        <v>107.57773940250597</v>
      </c>
      <c r="AE199" s="43">
        <f>IF($C199="SM 30:1;O2",('Données brutes POS (Area)'!AD140/('Données brutes POS (Area)'!AD$91)*50),IF($C199="TG (17:0/17:1/17:0)D5",('Données brutes POS (Area)'!AD199/('Données brutes POS (Area)'!AD$171)*25)))</f>
        <v>107.23718344256613</v>
      </c>
      <c r="AF199" s="43">
        <f>IF($C199="SM 30:1;O2",('Données brutes POS (Area)'!AE140/('Données brutes POS (Area)'!AE$91)*50),IF($C199="TG (17:0/17:1/17:0)D5",('Données brutes POS (Area)'!AE199/('Données brutes POS (Area)'!AE$171)*25)))</f>
        <v>150.26192460784807</v>
      </c>
      <c r="AG199" s="43">
        <f>IF($C199="SM 30:1;O2",('Données brutes POS (Area)'!AF140/('Données brutes POS (Area)'!AF$91)*50),IF($C199="TG (17:0/17:1/17:0)D5",('Données brutes POS (Area)'!AF199/('Données brutes POS (Area)'!AF$171)*25)))</f>
        <v>124.68854387369774</v>
      </c>
      <c r="AH199" s="43">
        <f>IF($C199="SM 30:1;O2",('Données brutes POS (Area)'!AG140/('Données brutes POS (Area)'!AG$91)*50),IF($C199="TG (17:0/17:1/17:0)D5",('Données brutes POS (Area)'!AG199/('Données brutes POS (Area)'!AG$171)*25)))</f>
        <v>79.596830060469088</v>
      </c>
      <c r="AI199" s="43">
        <f>IF($C199="SM 30:1;O2",('Données brutes POS (Area)'!AH140/('Données brutes POS (Area)'!AH$91)*50),IF($C199="TG (17:0/17:1/17:0)D5",('Données brutes POS (Area)'!AH199/('Données brutes POS (Area)'!AH$171)*25)))</f>
        <v>91.450515022438935</v>
      </c>
      <c r="AJ199" s="43">
        <f>IF($C199="SM 30:1;O2",('Données brutes POS (Area)'!AI140/('Données brutes POS (Area)'!AI$91)*50),IF($C199="TG (17:0/17:1/17:0)D5",('Données brutes POS (Area)'!AI199/('Données brutes POS (Area)'!AI$171)*25)))</f>
        <v>95.051725892967241</v>
      </c>
      <c r="AK199" s="43">
        <f>IF($C199="SM 30:1;O2",('Données brutes POS (Area)'!AJ140/('Données brutes POS (Area)'!AJ$91)*50),IF($C199="TG (17:0/17:1/17:0)D5",('Données brutes POS (Area)'!AJ199/('Données brutes POS (Area)'!AJ$171)*25)))</f>
        <v>74.762552856971908</v>
      </c>
      <c r="AL199" s="43">
        <f>IF($C199="SM 30:1;O2",('Données brutes POS (Area)'!AK140/('Données brutes POS (Area)'!AK$91)*50),IF($C199="TG (17:0/17:1/17:0)D5",('Données brutes POS (Area)'!AK199/('Données brutes POS (Area)'!AK$171)*25)))</f>
        <v>79.204127091011088</v>
      </c>
      <c r="AM199" s="43">
        <f>IF($C199="SM 30:1;O2",('Données brutes POS (Area)'!AL140/('Données brutes POS (Area)'!AL$91)*50),IF($C199="TG (17:0/17:1/17:0)D5",('Données brutes POS (Area)'!AL199/('Données brutes POS (Area)'!AL$171)*25)))</f>
        <v>218.59109346967443</v>
      </c>
      <c r="AN199" s="43">
        <f>IF($C199="SM 30:1;O2",('Données brutes POS (Area)'!AM140/('Données brutes POS (Area)'!AM$91)*50),IF($C199="TG (17:0/17:1/17:0)D5",('Données brutes POS (Area)'!AM199/('Données brutes POS (Area)'!AM$171)*25)))</f>
        <v>92.098715771552207</v>
      </c>
      <c r="AO199" s="43">
        <f>IF($C199="SM 30:1;O2",('Données brutes POS (Area)'!AN140/('Données brutes POS (Area)'!AN$91)*50),IF($C199="TG (17:0/17:1/17:0)D5",('Données brutes POS (Area)'!AN199/('Données brutes POS (Area)'!AN$171)*25)))</f>
        <v>101.25266381944465</v>
      </c>
      <c r="AP199" s="43">
        <f>IF($C199="SM 30:1;O2",('Données brutes POS (Area)'!AO140/('Données brutes POS (Area)'!AO$91)*50),IF($C199="TG (17:0/17:1/17:0)D5",('Données brutes POS (Area)'!AO199/('Données brutes POS (Area)'!AO$171)*25)))</f>
        <v>141.13744379925319</v>
      </c>
      <c r="AQ199" s="43">
        <f>IF($C199="SM 30:1;O2",('Données brutes POS (Area)'!AP140/('Données brutes POS (Area)'!AP$91)*50),IF($C199="TG (17:0/17:1/17:0)D5",('Données brutes POS (Area)'!AP199/('Données brutes POS (Area)'!AP$171)*25)))</f>
        <v>52.306077188283005</v>
      </c>
      <c r="AR199" s="43">
        <f>IF($C199="SM 30:1;O2",('Données brutes POS (Area)'!AQ140/('Données brutes POS (Area)'!AQ$91)*50),IF($C199="TG (17:0/17:1/17:0)D5",('Données brutes POS (Area)'!AQ199/('Données brutes POS (Area)'!AQ$171)*25)))</f>
        <v>498.06249816905563</v>
      </c>
      <c r="AS199" s="43">
        <f>IF($C199="SM 30:1;O2",('Données brutes POS (Area)'!AR140/('Données brutes POS (Area)'!AR$91)*50),IF($C199="TG (17:0/17:1/17:0)D5",('Données brutes POS (Area)'!AR199/('Données brutes POS (Area)'!AR$171)*25)))</f>
        <v>110.40979367882753</v>
      </c>
      <c r="AT199" s="43">
        <f>IF($C199="SM 30:1;O2",('Données brutes POS (Area)'!AS140/('Données brutes POS (Area)'!AS$91)*50),IF($C199="TG (17:0/17:1/17:0)D5",('Données brutes POS (Area)'!AS199/('Données brutes POS (Area)'!AS$171)*25)))</f>
        <v>121.14977789633616</v>
      </c>
      <c r="AU199" s="43">
        <f>IF($C199="SM 30:1;O2",('Données brutes POS (Area)'!AT140/('Données brutes POS (Area)'!AT$91)*50),IF($C199="TG (17:0/17:1/17:0)D5",('Données brutes POS (Area)'!AT199/('Données brutes POS (Area)'!AT$171)*25)))</f>
        <v>196.96404211946111</v>
      </c>
      <c r="AV199" s="43">
        <f>IF($C199="SM 30:1;O2",('Données brutes POS (Area)'!AU140/('Données brutes POS (Area)'!AU$91)*50),IF($C199="TG (17:0/17:1/17:0)D5",('Données brutes POS (Area)'!AU199/('Données brutes POS (Area)'!AU$171)*25)))</f>
        <v>140.10678310437675</v>
      </c>
      <c r="AW199" s="43">
        <f>IF($C199="SM 30:1;O2",('Données brutes POS (Area)'!AV140/('Données brutes POS (Area)'!AV$91)*50),IF($C199="TG (17:0/17:1/17:0)D5",('Données brutes POS (Area)'!AV199/('Données brutes POS (Area)'!AV$171)*25)))</f>
        <v>264.15105617897035</v>
      </c>
      <c r="AX199" s="43">
        <f>IF($C199="SM 30:1;O2",('Données brutes POS (Area)'!AW140/('Données brutes POS (Area)'!AW$91)*50),IF($C199="TG (17:0/17:1/17:0)D5",('Données brutes POS (Area)'!AW199/('Données brutes POS (Area)'!AW$171)*25)))</f>
        <v>183.13752672982687</v>
      </c>
      <c r="AY199" s="43">
        <f>IF($C199="SM 30:1;O2",('Données brutes POS (Area)'!AX140/('Données brutes POS (Area)'!AX$91)*50),IF($C199="TG (17:0/17:1/17:0)D5",('Données brutes POS (Area)'!AX199/('Données brutes POS (Area)'!AX$171)*25)))</f>
        <v>78.019604549013678</v>
      </c>
      <c r="AZ199" s="43">
        <f>IF($C199="SM 30:1;O2",('Données brutes POS (Area)'!AY140/('Données brutes POS (Area)'!AY$91)*50),IF($C199="TG (17:0/17:1/17:0)D5",('Données brutes POS (Area)'!AY199/('Données brutes POS (Area)'!AY$171)*25)))</f>
        <v>291.71508645955106</v>
      </c>
      <c r="BA199" s="43">
        <f>IF($C199="SM 30:1;O2",('Données brutes POS (Area)'!AZ140/('Données brutes POS (Area)'!AZ$91)*50),IF($C199="TG (17:0/17:1/17:0)D5",('Données brutes POS (Area)'!AZ199/('Données brutes POS (Area)'!AZ$171)*25)))</f>
        <v>105.34402870637255</v>
      </c>
      <c r="BB199" s="43">
        <f>IF($C199="SM 30:1;O2",('Données brutes POS (Area)'!BA140/('Données brutes POS (Area)'!BA$91)*50),IF($C199="TG (17:0/17:1/17:0)D5",('Données brutes POS (Area)'!BA199/('Données brutes POS (Area)'!BA$171)*25)))</f>
        <v>101.88326884784955</v>
      </c>
      <c r="BC199" s="43">
        <f>IF($C199="SM 30:1;O2",('Données brutes POS (Area)'!BB140/('Données brutes POS (Area)'!BB$91)*50),IF($C199="TG (17:0/17:1/17:0)D5",('Données brutes POS (Area)'!BB199/('Données brutes POS (Area)'!BB$171)*25)))</f>
        <v>71.321945938262289</v>
      </c>
      <c r="BD199" s="43">
        <f>IF($C199="SM 30:1;O2",('Données brutes POS (Area)'!BC140/('Données brutes POS (Area)'!BC$91)*50),IF($C199="TG (17:0/17:1/17:0)D5",('Données brutes POS (Area)'!BC199/('Données brutes POS (Area)'!BC$171)*25)))</f>
        <v>236.7249968911409</v>
      </c>
      <c r="BE199" s="43">
        <f>IF($C199="SM 30:1;O2",('Données brutes POS (Area)'!BD140/('Données brutes POS (Area)'!BD$91)*50),IF($C199="TG (17:0/17:1/17:0)D5",('Données brutes POS (Area)'!BD199/('Données brutes POS (Area)'!BD$171)*25)))</f>
        <v>74.818453700537162</v>
      </c>
      <c r="BF199" s="43">
        <f>IF($C199="SM 30:1;O2",('Données brutes POS (Area)'!BE140/('Données brutes POS (Area)'!BE$91)*50),IF($C199="TG (17:0/17:1/17:0)D5",('Données brutes POS (Area)'!BE199/('Données brutes POS (Area)'!BE$171)*25)))</f>
        <v>54.008451107950847</v>
      </c>
      <c r="BG199" s="43">
        <f>IF($C199="SM 30:1;O2",('Données brutes POS (Area)'!BF140/('Données brutes POS (Area)'!BF$91)*50),IF($C199="TG (17:0/17:1/17:0)D5",('Données brutes POS (Area)'!BF199/('Données brutes POS (Area)'!BF$171)*25)))</f>
        <v>134.06052537847762</v>
      </c>
      <c r="BH199" s="43">
        <f>IF($C199="SM 30:1;O2",('Données brutes POS (Area)'!BG140/('Données brutes POS (Area)'!BG$91)*50),IF($C199="TG (17:0/17:1/17:0)D5",('Données brutes POS (Area)'!BG199/('Données brutes POS (Area)'!BG$171)*25)))</f>
        <v>46.839480417460223</v>
      </c>
      <c r="BI199" s="43">
        <f>IF($C199="SM 30:1;O2",('Données brutes POS (Area)'!BH140/('Données brutes POS (Area)'!BH$91)*50),IF($C199="TG (17:0/17:1/17:0)D5",('Données brutes POS (Area)'!BH199/('Données brutes POS (Area)'!BH$171)*25)))</f>
        <v>98.38623325051023</v>
      </c>
      <c r="BJ199" s="43">
        <f>IF($C199="SM 30:1;O2",('Données brutes POS (Area)'!BI140/('Données brutes POS (Area)'!BI$91)*50),IF($C199="TG (17:0/17:1/17:0)D5",('Données brutes POS (Area)'!BI199/('Données brutes POS (Area)'!BI$171)*25)))</f>
        <v>105.84003785367824</v>
      </c>
      <c r="BK199" s="43">
        <f>IF($C199="SM 30:1;O2",('Données brutes POS (Area)'!BJ140/('Données brutes POS (Area)'!BJ$91)*50),IF($C199="TG (17:0/17:1/17:0)D5",('Données brutes POS (Area)'!BJ199/('Données brutes POS (Area)'!BJ$171)*25)))</f>
        <v>153.04740556373287</v>
      </c>
      <c r="BL199" s="43">
        <f>IF($C199="SM 30:1;O2",('Données brutes POS (Area)'!BK140/('Données brutes POS (Area)'!BK$91)*50),IF($C199="TG (17:0/17:1/17:0)D5",('Données brutes POS (Area)'!BK199/('Données brutes POS (Area)'!BK$171)*25)))</f>
        <v>117.44361608809155</v>
      </c>
      <c r="BM199" s="43">
        <f>IF($C199="SM 30:1;O2",('Données brutes POS (Area)'!BL140/('Données brutes POS (Area)'!BL$91)*50),IF($C199="TG (17:0/17:1/17:0)D5",('Données brutes POS (Area)'!BL199/('Données brutes POS (Area)'!BL$171)*25)))</f>
        <v>82.575568441248848</v>
      </c>
      <c r="BN199" s="43">
        <f>IF($C199="SM 30:1;O2",('Données brutes POS (Area)'!BM140/('Données brutes POS (Area)'!BM$91)*50),IF($C199="TG (17:0/17:1/17:0)D5",('Données brutes POS (Area)'!BM199/('Données brutes POS (Area)'!BM$171)*25)))</f>
        <v>88.56758981115776</v>
      </c>
      <c r="BO199" s="43">
        <f>IF($C199="SM 30:1;O2",('Données brutes POS (Area)'!BN140/('Données brutes POS (Area)'!BN$91)*50),IF($C199="TG (17:0/17:1/17:0)D5",('Données brutes POS (Area)'!BN199/('Données brutes POS (Area)'!BN$171)*25)))</f>
        <v>204.36606995642555</v>
      </c>
      <c r="BP199" s="43">
        <f>IF($C199="SM 30:1;O2",('Données brutes POS (Area)'!BO140/('Données brutes POS (Area)'!BO$91)*50),IF($C199="TG (17:0/17:1/17:0)D5",('Données brutes POS (Area)'!BO199/('Données brutes POS (Area)'!BO$171)*25)))</f>
        <v>95.744525432677207</v>
      </c>
      <c r="BQ199" s="43">
        <f>IF($C199="SM 30:1;O2",('Données brutes POS (Area)'!BP140/('Données brutes POS (Area)'!BP$91)*50),IF($C199="TG (17:0/17:1/17:0)D5",('Données brutes POS (Area)'!BP199/('Données brutes POS (Area)'!BP$171)*25)))</f>
        <v>92.853576562113886</v>
      </c>
    </row>
    <row r="200" spans="1:69" x14ac:dyDescent="0.25">
      <c r="A200" s="11" t="s">
        <v>79</v>
      </c>
      <c r="B200" s="11" t="s">
        <v>137</v>
      </c>
      <c r="C200" s="12" t="s">
        <v>117</v>
      </c>
      <c r="D200" s="44">
        <f>IF($C200="SM 30:1;O2",('Données brutes POS (Area)'!C141/('Données brutes POS (Area)'!C$91)*50),IF($C200="TG (17:0/17:1/17:0)D5",('Données brutes POS (Area)'!C200/('Données brutes POS (Area)'!C$171)*25)))</f>
        <v>41.883533603803073</v>
      </c>
      <c r="E200" s="44">
        <f>IF($C200="SM 30:1;O2",('Données brutes POS (Area)'!D141/('Données brutes POS (Area)'!D$91)*50),IF($C200="TG (17:0/17:1/17:0)D5",('Données brutes POS (Area)'!D200/('Données brutes POS (Area)'!D$171)*25)))</f>
        <v>24.338499784821106</v>
      </c>
      <c r="F200" s="44">
        <f>IF($C200="SM 30:1;O2",('Données brutes POS (Area)'!E141/('Données brutes POS (Area)'!E$91)*50),IF($C200="TG (17:0/17:1/17:0)D5",('Données brutes POS (Area)'!E200/('Données brutes POS (Area)'!E$171)*25)))</f>
        <v>11.52134911784916</v>
      </c>
      <c r="G200" s="44">
        <f>IF($C200="SM 30:1;O2",('Données brutes POS (Area)'!F141/('Données brutes POS (Area)'!F$91)*50),IF($C200="TG (17:0/17:1/17:0)D5",('Données brutes POS (Area)'!F200/('Données brutes POS (Area)'!F$171)*25)))</f>
        <v>30.459024042911985</v>
      </c>
      <c r="H200" s="44">
        <f>IF($C200="SM 30:1;O2",('Données brutes POS (Area)'!G141/('Données brutes POS (Area)'!G$91)*50),IF($C200="TG (17:0/17:1/17:0)D5",('Données brutes POS (Area)'!G200/('Données brutes POS (Area)'!G$171)*25)))</f>
        <v>8.9320427515278116</v>
      </c>
      <c r="I200" s="44">
        <f>IF($C200="SM 30:1;O2",('Données brutes POS (Area)'!H141/('Données brutes POS (Area)'!H$91)*50),IF($C200="TG (17:0/17:1/17:0)D5",('Données brutes POS (Area)'!H200/('Données brutes POS (Area)'!H$171)*25)))</f>
        <v>32.491350919199796</v>
      </c>
      <c r="J200" s="44">
        <f>IF($C200="SM 30:1;O2",('Données brutes POS (Area)'!I141/('Données brutes POS (Area)'!I$91)*50),IF($C200="TG (17:0/17:1/17:0)D5",('Données brutes POS (Area)'!I200/('Données brutes POS (Area)'!I$171)*25)))</f>
        <v>55.112732356503322</v>
      </c>
      <c r="K200" s="44">
        <f>IF($C200="SM 30:1;O2",('Données brutes POS (Area)'!J141/('Données brutes POS (Area)'!J$91)*50),IF($C200="TG (17:0/17:1/17:0)D5",('Données brutes POS (Area)'!J200/('Données brutes POS (Area)'!J$171)*25)))</f>
        <v>33.114582943151838</v>
      </c>
      <c r="L200" s="44">
        <f>IF($C200="SM 30:1;O2",('Données brutes POS (Area)'!K141/('Données brutes POS (Area)'!K$91)*50),IF($C200="TG (17:0/17:1/17:0)D5",('Données brutes POS (Area)'!K200/('Données brutes POS (Area)'!K$171)*25)))</f>
        <v>23.837439738233872</v>
      </c>
      <c r="M200" s="44">
        <f>IF($C200="SM 30:1;O2",('Données brutes POS (Area)'!L141/('Données brutes POS (Area)'!L$91)*50),IF($C200="TG (17:0/17:1/17:0)D5",('Données brutes POS (Area)'!L200/('Données brutes POS (Area)'!L$171)*25)))</f>
        <v>19.363659449992333</v>
      </c>
      <c r="N200" s="44">
        <f>IF($C200="SM 30:1;O2",('Données brutes POS (Area)'!M141/('Données brutes POS (Area)'!M$91)*50),IF($C200="TG (17:0/17:1/17:0)D5",('Données brutes POS (Area)'!M200/('Données brutes POS (Area)'!M$171)*25)))</f>
        <v>7.4238101473368259</v>
      </c>
      <c r="O200" s="44">
        <f>IF($C200="SM 30:1;O2",('Données brutes POS (Area)'!N141/('Données brutes POS (Area)'!N$91)*50),IF($C200="TG (17:0/17:1/17:0)D5",('Données brutes POS (Area)'!N200/('Données brutes POS (Area)'!N$171)*25)))</f>
        <v>24.886745392290006</v>
      </c>
      <c r="P200" s="44">
        <f>IF($C200="SM 30:1;O2",('Données brutes POS (Area)'!O141/('Données brutes POS (Area)'!O$91)*50),IF($C200="TG (17:0/17:1/17:0)D5",('Données brutes POS (Area)'!O200/('Données brutes POS (Area)'!O$171)*25)))</f>
        <v>43.076963493292666</v>
      </c>
      <c r="Q200" s="44">
        <f>IF($C200="SM 30:1;O2",('Données brutes POS (Area)'!P141/('Données brutes POS (Area)'!P$91)*50),IF($C200="TG (17:0/17:1/17:0)D5",('Données brutes POS (Area)'!P200/('Données brutes POS (Area)'!P$171)*25)))</f>
        <v>20.917043834351109</v>
      </c>
      <c r="R200" s="44">
        <f>IF($C200="SM 30:1;O2",('Données brutes POS (Area)'!Q141/('Données brutes POS (Area)'!Q$91)*50),IF($C200="TG (17:0/17:1/17:0)D5",('Données brutes POS (Area)'!Q200/('Données brutes POS (Area)'!Q$171)*25)))</f>
        <v>26.162115755162663</v>
      </c>
      <c r="S200" s="44">
        <f>IF($C200="SM 30:1;O2",('Données brutes POS (Area)'!R141/('Données brutes POS (Area)'!R$91)*50),IF($C200="TG (17:0/17:1/17:0)D5",('Données brutes POS (Area)'!R200/('Données brutes POS (Area)'!R$171)*25)))</f>
        <v>26.166231909874877</v>
      </c>
      <c r="T200" s="44">
        <f>IF($C200="SM 30:1;O2",('Données brutes POS (Area)'!S141/('Données brutes POS (Area)'!S$91)*50),IF($C200="TG (17:0/17:1/17:0)D5",('Données brutes POS (Area)'!S200/('Données brutes POS (Area)'!S$171)*25)))</f>
        <v>17.481901253273545</v>
      </c>
      <c r="U200" s="44">
        <f>IF($C200="SM 30:1;O2",('Données brutes POS (Area)'!T141/('Données brutes POS (Area)'!T$91)*50),IF($C200="TG (17:0/17:1/17:0)D5",('Données brutes POS (Area)'!T200/('Données brutes POS (Area)'!T$171)*25)))</f>
        <v>14.354071089868265</v>
      </c>
      <c r="V200" s="44">
        <f>IF($C200="SM 30:1;O2",('Données brutes POS (Area)'!U141/('Données brutes POS (Area)'!U$91)*50),IF($C200="TG (17:0/17:1/17:0)D5",('Données brutes POS (Area)'!U200/('Données brutes POS (Area)'!U$171)*25)))</f>
        <v>33.33137269575122</v>
      </c>
      <c r="W200" s="44">
        <f>IF($C200="SM 30:1;O2",('Données brutes POS (Area)'!V141/('Données brutes POS (Area)'!V$91)*50),IF($C200="TG (17:0/17:1/17:0)D5",('Données brutes POS (Area)'!V200/('Données brutes POS (Area)'!V$171)*25)))</f>
        <v>8.5751310421373237</v>
      </c>
      <c r="X200" s="44">
        <f>IF($C200="SM 30:1;O2",('Données brutes POS (Area)'!W141/('Données brutes POS (Area)'!W$91)*50),IF($C200="TG (17:0/17:1/17:0)D5",('Données brutes POS (Area)'!W200/('Données brutes POS (Area)'!W$171)*25)))</f>
        <v>111.518323847582</v>
      </c>
      <c r="Y200" s="44">
        <f>IF($C200="SM 30:1;O2",('Données brutes POS (Area)'!X141/('Données brutes POS (Area)'!X$91)*50),IF($C200="TG (17:0/17:1/17:0)D5",('Données brutes POS (Area)'!X200/('Données brutes POS (Area)'!X$171)*25)))</f>
        <v>36.264868194153209</v>
      </c>
      <c r="Z200" s="44">
        <f>IF($C200="SM 30:1;O2",('Données brutes POS (Area)'!Y141/('Données brutes POS (Area)'!Y$91)*50),IF($C200="TG (17:0/17:1/17:0)D5",('Données brutes POS (Area)'!Y200/('Données brutes POS (Area)'!Y$171)*25)))</f>
        <v>97.703627462820592</v>
      </c>
      <c r="AA200" s="44">
        <f>IF($C200="SM 30:1;O2",('Données brutes POS (Area)'!Z141/('Données brutes POS (Area)'!Z$91)*50),IF($C200="TG (17:0/17:1/17:0)D5",('Données brutes POS (Area)'!Z200/('Données brutes POS (Area)'!Z$171)*25)))</f>
        <v>168.87910649267099</v>
      </c>
      <c r="AB200" s="44">
        <f>IF($C200="SM 30:1;O2",('Données brutes POS (Area)'!AA141/('Données brutes POS (Area)'!AA$91)*50),IF($C200="TG (17:0/17:1/17:0)D5",('Données brutes POS (Area)'!AA200/('Données brutes POS (Area)'!AA$171)*25)))</f>
        <v>36.383829289514793</v>
      </c>
      <c r="AC200" s="44">
        <f>IF($C200="SM 30:1;O2",('Données brutes POS (Area)'!AB141/('Données brutes POS (Area)'!AB$91)*50),IF($C200="TG (17:0/17:1/17:0)D5",('Données brutes POS (Area)'!AB200/('Données brutes POS (Area)'!AB$171)*25)))</f>
        <v>107.05874609583725</v>
      </c>
      <c r="AD200" s="44">
        <f>IF($C200="SM 30:1;O2",('Données brutes POS (Area)'!AC141/('Données brutes POS (Area)'!AC$91)*50),IF($C200="TG (17:0/17:1/17:0)D5",('Données brutes POS (Area)'!AC200/('Données brutes POS (Area)'!AC$171)*25)))</f>
        <v>60.65017610282932</v>
      </c>
      <c r="AE200" s="44">
        <f>IF($C200="SM 30:1;O2",('Données brutes POS (Area)'!AD141/('Données brutes POS (Area)'!AD$91)*50),IF($C200="TG (17:0/17:1/17:0)D5",('Données brutes POS (Area)'!AD200/('Données brutes POS (Area)'!AD$171)*25)))</f>
        <v>104.61228373478014</v>
      </c>
      <c r="AF200" s="44">
        <f>IF($C200="SM 30:1;O2",('Données brutes POS (Area)'!AE141/('Données brutes POS (Area)'!AE$91)*50),IF($C200="TG (17:0/17:1/17:0)D5",('Données brutes POS (Area)'!AE200/('Données brutes POS (Area)'!AE$171)*25)))</f>
        <v>152.39861858809124</v>
      </c>
      <c r="AG200" s="44">
        <f>IF($C200="SM 30:1;O2",('Données brutes POS (Area)'!AF141/('Données brutes POS (Area)'!AF$91)*50),IF($C200="TG (17:0/17:1/17:0)D5",('Données brutes POS (Area)'!AF200/('Données brutes POS (Area)'!AF$171)*25)))</f>
        <v>46.499133913229819</v>
      </c>
      <c r="AH200" s="44">
        <f>IF($C200="SM 30:1;O2",('Données brutes POS (Area)'!AG141/('Données brutes POS (Area)'!AG$91)*50),IF($C200="TG (17:0/17:1/17:0)D5",('Données brutes POS (Area)'!AG200/('Données brutes POS (Area)'!AG$171)*25)))</f>
        <v>57.316143174412836</v>
      </c>
      <c r="AI200" s="44">
        <f>IF($C200="SM 30:1;O2",('Données brutes POS (Area)'!AH141/('Données brutes POS (Area)'!AH$91)*50),IF($C200="TG (17:0/17:1/17:0)D5",('Données brutes POS (Area)'!AH200/('Données brutes POS (Area)'!AH$171)*25)))</f>
        <v>37.75851110552459</v>
      </c>
      <c r="AJ200" s="44">
        <f>IF($C200="SM 30:1;O2",('Données brutes POS (Area)'!AI141/('Données brutes POS (Area)'!AI$91)*50),IF($C200="TG (17:0/17:1/17:0)D5",('Données brutes POS (Area)'!AI200/('Données brutes POS (Area)'!AI$171)*25)))</f>
        <v>53.589118783774602</v>
      </c>
      <c r="AK200" s="44">
        <f>IF($C200="SM 30:1;O2",('Données brutes POS (Area)'!AJ141/('Données brutes POS (Area)'!AJ$91)*50),IF($C200="TG (17:0/17:1/17:0)D5",('Données brutes POS (Area)'!AJ200/('Données brutes POS (Area)'!AJ$171)*25)))</f>
        <v>64.088596377731363</v>
      </c>
      <c r="AL200" s="44">
        <f>IF($C200="SM 30:1;O2",('Données brutes POS (Area)'!AK141/('Données brutes POS (Area)'!AK$91)*50),IF($C200="TG (17:0/17:1/17:0)D5",('Données brutes POS (Area)'!AK200/('Données brutes POS (Area)'!AK$171)*25)))</f>
        <v>47.831558212371405</v>
      </c>
      <c r="AM200" s="44">
        <f>IF($C200="SM 30:1;O2",('Données brutes POS (Area)'!AL141/('Données brutes POS (Area)'!AL$91)*50),IF($C200="TG (17:0/17:1/17:0)D5",('Données brutes POS (Area)'!AL200/('Données brutes POS (Area)'!AL$171)*25)))</f>
        <v>125.36542356974176</v>
      </c>
      <c r="AN200" s="44">
        <f>IF($C200="SM 30:1;O2",('Données brutes POS (Area)'!AM141/('Données brutes POS (Area)'!AM$91)*50),IF($C200="TG (17:0/17:1/17:0)D5",('Données brutes POS (Area)'!AM200/('Données brutes POS (Area)'!AM$171)*25)))</f>
        <v>62.028543139228312</v>
      </c>
      <c r="AO200" s="44">
        <f>IF($C200="SM 30:1;O2",('Données brutes POS (Area)'!AN141/('Données brutes POS (Area)'!AN$91)*50),IF($C200="TG (17:0/17:1/17:0)D5",('Données brutes POS (Area)'!AN200/('Données brutes POS (Area)'!AN$171)*25)))</f>
        <v>54.855804873226909</v>
      </c>
      <c r="AP200" s="44">
        <f>IF($C200="SM 30:1;O2",('Données brutes POS (Area)'!AO141/('Données brutes POS (Area)'!AO$91)*50),IF($C200="TG (17:0/17:1/17:0)D5",('Données brutes POS (Area)'!AO200/('Données brutes POS (Area)'!AO$171)*25)))</f>
        <v>69.165826603059372</v>
      </c>
      <c r="AQ200" s="44">
        <f>IF($C200="SM 30:1;O2",('Données brutes POS (Area)'!AP141/('Données brutes POS (Area)'!AP$91)*50),IF($C200="TG (17:0/17:1/17:0)D5",('Données brutes POS (Area)'!AP200/('Données brutes POS (Area)'!AP$171)*25)))</f>
        <v>14.414437904740602</v>
      </c>
      <c r="AR200" s="44">
        <f>IF($C200="SM 30:1;O2",('Données brutes POS (Area)'!AQ141/('Données brutes POS (Area)'!AQ$91)*50),IF($C200="TG (17:0/17:1/17:0)D5",('Données brutes POS (Area)'!AQ200/('Données brutes POS (Area)'!AQ$171)*25)))</f>
        <v>421.71303161850238</v>
      </c>
      <c r="AS200" s="44">
        <f>IF($C200="SM 30:1;O2",('Données brutes POS (Area)'!AR141/('Données brutes POS (Area)'!AR$91)*50),IF($C200="TG (17:0/17:1/17:0)D5",('Données brutes POS (Area)'!AR200/('Données brutes POS (Area)'!AR$171)*25)))</f>
        <v>65.977924898873326</v>
      </c>
      <c r="AT200" s="44">
        <f>IF($C200="SM 30:1;O2",('Données brutes POS (Area)'!AS141/('Données brutes POS (Area)'!AS$91)*50),IF($C200="TG (17:0/17:1/17:0)D5",('Données brutes POS (Area)'!AS200/('Données brutes POS (Area)'!AS$171)*25)))</f>
        <v>107.46310353626147</v>
      </c>
      <c r="AU200" s="44">
        <f>IF($C200="SM 30:1;O2",('Données brutes POS (Area)'!AT141/('Données brutes POS (Area)'!AT$91)*50),IF($C200="TG (17:0/17:1/17:0)D5",('Données brutes POS (Area)'!AT200/('Données brutes POS (Area)'!AT$171)*25)))</f>
        <v>121.90798694584389</v>
      </c>
      <c r="AV200" s="44">
        <f>IF($C200="SM 30:1;O2",('Données brutes POS (Area)'!AU141/('Données brutes POS (Area)'!AU$91)*50),IF($C200="TG (17:0/17:1/17:0)D5",('Données brutes POS (Area)'!AU200/('Données brutes POS (Area)'!AU$171)*25)))</f>
        <v>86.93935229941053</v>
      </c>
      <c r="AW200" s="44">
        <f>IF($C200="SM 30:1;O2",('Données brutes POS (Area)'!AV141/('Données brutes POS (Area)'!AV$91)*50),IF($C200="TG (17:0/17:1/17:0)D5",('Données brutes POS (Area)'!AV200/('Données brutes POS (Area)'!AV$171)*25)))</f>
        <v>143.7223091522161</v>
      </c>
      <c r="AX200" s="44">
        <f>IF($C200="SM 30:1;O2",('Données brutes POS (Area)'!AW141/('Données brutes POS (Area)'!AW$91)*50),IF($C200="TG (17:0/17:1/17:0)D5",('Données brutes POS (Area)'!AW200/('Données brutes POS (Area)'!AW$171)*25)))</f>
        <v>99.359939916129107</v>
      </c>
      <c r="AY200" s="44">
        <f>IF($C200="SM 30:1;O2",('Données brutes POS (Area)'!AX141/('Données brutes POS (Area)'!AX$91)*50),IF($C200="TG (17:0/17:1/17:0)D5",('Données brutes POS (Area)'!AX200/('Données brutes POS (Area)'!AX$171)*25)))</f>
        <v>36.10985383102124</v>
      </c>
      <c r="AZ200" s="44">
        <f>IF($C200="SM 30:1;O2",('Données brutes POS (Area)'!AY141/('Données brutes POS (Area)'!AY$91)*50),IF($C200="TG (17:0/17:1/17:0)D5",('Données brutes POS (Area)'!AY200/('Données brutes POS (Area)'!AY$171)*25)))</f>
        <v>188.38003912363081</v>
      </c>
      <c r="BA200" s="44">
        <f>IF($C200="SM 30:1;O2",('Données brutes POS (Area)'!AZ141/('Données brutes POS (Area)'!AZ$91)*50),IF($C200="TG (17:0/17:1/17:0)D5",('Données brutes POS (Area)'!AZ200/('Données brutes POS (Area)'!AZ$171)*25)))</f>
        <v>42.001496057302553</v>
      </c>
      <c r="BB200" s="44">
        <f>IF($C200="SM 30:1;O2",('Données brutes POS (Area)'!BA141/('Données brutes POS (Area)'!BA$91)*50),IF($C200="TG (17:0/17:1/17:0)D5",('Données brutes POS (Area)'!BA200/('Données brutes POS (Area)'!BA$171)*25)))</f>
        <v>58.733486538528823</v>
      </c>
      <c r="BC200" s="44">
        <f>IF($C200="SM 30:1;O2",('Données brutes POS (Area)'!BB141/('Données brutes POS (Area)'!BB$91)*50),IF($C200="TG (17:0/17:1/17:0)D5",('Données brutes POS (Area)'!BB200/('Données brutes POS (Area)'!BB$171)*25)))</f>
        <v>43.261325756158776</v>
      </c>
      <c r="BD200" s="44">
        <f>IF($C200="SM 30:1;O2",('Données brutes POS (Area)'!BC141/('Données brutes POS (Area)'!BC$91)*50),IF($C200="TG (17:0/17:1/17:0)D5",('Données brutes POS (Area)'!BC200/('Données brutes POS (Area)'!BC$171)*25)))</f>
        <v>114.77587255868427</v>
      </c>
      <c r="BE200" s="44">
        <f>IF($C200="SM 30:1;O2",('Données brutes POS (Area)'!BD141/('Données brutes POS (Area)'!BD$91)*50),IF($C200="TG (17:0/17:1/17:0)D5",('Données brutes POS (Area)'!BD200/('Données brutes POS (Area)'!BD$171)*25)))</f>
        <v>33.340094993313642</v>
      </c>
      <c r="BF200" s="44">
        <f>IF($C200="SM 30:1;O2",('Données brutes POS (Area)'!BE141/('Données brutes POS (Area)'!BE$91)*50),IF($C200="TG (17:0/17:1/17:0)D5",('Données brutes POS (Area)'!BE200/('Données brutes POS (Area)'!BE$171)*25)))</f>
        <v>22.13362210699799</v>
      </c>
      <c r="BG200" s="44">
        <f>IF($C200="SM 30:1;O2",('Données brutes POS (Area)'!BF141/('Données brutes POS (Area)'!BF$91)*50),IF($C200="TG (17:0/17:1/17:0)D5",('Données brutes POS (Area)'!BF200/('Données brutes POS (Area)'!BF$171)*25)))</f>
        <v>63.241941623358343</v>
      </c>
      <c r="BH200" s="44">
        <f>IF($C200="SM 30:1;O2",('Données brutes POS (Area)'!BG141/('Données brutes POS (Area)'!BG$91)*50),IF($C200="TG (17:0/17:1/17:0)D5",('Données brutes POS (Area)'!BG200/('Données brutes POS (Area)'!BG$171)*25)))</f>
        <v>17.745764190504566</v>
      </c>
      <c r="BI200" s="44">
        <f>IF($C200="SM 30:1;O2",('Données brutes POS (Area)'!BH141/('Données brutes POS (Area)'!BH$91)*50),IF($C200="TG (17:0/17:1/17:0)D5",('Données brutes POS (Area)'!BH200/('Données brutes POS (Area)'!BH$171)*25)))</f>
        <v>60.006967951674071</v>
      </c>
      <c r="BJ200" s="44">
        <f>IF($C200="SM 30:1;O2",('Données brutes POS (Area)'!BI141/('Données brutes POS (Area)'!BI$91)*50),IF($C200="TG (17:0/17:1/17:0)D5",('Données brutes POS (Area)'!BI200/('Données brutes POS (Area)'!BI$171)*25)))</f>
        <v>59.727477042480281</v>
      </c>
      <c r="BK200" s="44">
        <f>IF($C200="SM 30:1;O2",('Données brutes POS (Area)'!BJ141/('Données brutes POS (Area)'!BJ$91)*50),IF($C200="TG (17:0/17:1/17:0)D5",('Données brutes POS (Area)'!BJ200/('Données brutes POS (Area)'!BJ$171)*25)))</f>
        <v>75.108350426686883</v>
      </c>
      <c r="BL200" s="44">
        <f>IF($C200="SM 30:1;O2",('Données brutes POS (Area)'!BK141/('Données brutes POS (Area)'!BK$91)*50),IF($C200="TG (17:0/17:1/17:0)D5",('Données brutes POS (Area)'!BK200/('Données brutes POS (Area)'!BK$171)*25)))</f>
        <v>50.679177824556611</v>
      </c>
      <c r="BM200" s="44">
        <f>IF($C200="SM 30:1;O2",('Données brutes POS (Area)'!BL141/('Données brutes POS (Area)'!BL$91)*50),IF($C200="TG (17:0/17:1/17:0)D5",('Données brutes POS (Area)'!BL200/('Données brutes POS (Area)'!BL$171)*25)))</f>
        <v>42.994809243118155</v>
      </c>
      <c r="BN200" s="44">
        <f>IF($C200="SM 30:1;O2",('Données brutes POS (Area)'!BM141/('Données brutes POS (Area)'!BM$91)*50),IF($C200="TG (17:0/17:1/17:0)D5",('Données brutes POS (Area)'!BM200/('Données brutes POS (Area)'!BM$171)*25)))</f>
        <v>47.646113190627425</v>
      </c>
      <c r="BO200" s="44">
        <f>IF($C200="SM 30:1;O2",('Données brutes POS (Area)'!BN141/('Données brutes POS (Area)'!BN$91)*50),IF($C200="TG (17:0/17:1/17:0)D5",('Données brutes POS (Area)'!BN200/('Données brutes POS (Area)'!BN$171)*25)))</f>
        <v>93.540777888260706</v>
      </c>
      <c r="BP200" s="44">
        <f>IF($C200="SM 30:1;O2",('Données brutes POS (Area)'!BO141/('Données brutes POS (Area)'!BO$91)*50),IF($C200="TG (17:0/17:1/17:0)D5",('Données brutes POS (Area)'!BO200/('Données brutes POS (Area)'!BO$171)*25)))</f>
        <v>35.735311961165735</v>
      </c>
      <c r="BQ200" s="44">
        <f>IF($C200="SM 30:1;O2",('Données brutes POS (Area)'!BP141/('Données brutes POS (Area)'!BP$91)*50),IF($C200="TG (17:0/17:1/17:0)D5",('Données brutes POS (Area)'!BP200/('Données brutes POS (Area)'!BP$171)*25)))</f>
        <v>59.238801089830595</v>
      </c>
    </row>
    <row r="201" spans="1:69" x14ac:dyDescent="0.25">
      <c r="A201" s="9" t="s">
        <v>79</v>
      </c>
      <c r="B201" s="9" t="s">
        <v>138</v>
      </c>
      <c r="C201" s="10" t="s">
        <v>117</v>
      </c>
      <c r="D201" s="43">
        <f>IF($C201="SM 30:1;O2",('Données brutes POS (Area)'!C142/('Données brutes POS (Area)'!C$91)*50),IF($C201="TG (17:0/17:1/17:0)D5",('Données brutes POS (Area)'!C201/('Données brutes POS (Area)'!C$171)*25)))</f>
        <v>9.0003998166180885</v>
      </c>
      <c r="E201" s="43">
        <f>IF($C201="SM 30:1;O2",('Données brutes POS (Area)'!D142/('Données brutes POS (Area)'!D$91)*50),IF($C201="TG (17:0/17:1/17:0)D5",('Données brutes POS (Area)'!D201/('Données brutes POS (Area)'!D$171)*25)))</f>
        <v>6.0179085695067371</v>
      </c>
      <c r="F201" s="43">
        <f>IF($C201="SM 30:1;O2",('Données brutes POS (Area)'!E142/('Données brutes POS (Area)'!E$91)*50),IF($C201="TG (17:0/17:1/17:0)D5",('Données brutes POS (Area)'!E201/('Données brutes POS (Area)'!E$171)*25)))</f>
        <v>6.7959364235881923</v>
      </c>
      <c r="G201" s="43">
        <f>IF($C201="SM 30:1;O2",('Données brutes POS (Area)'!F142/('Données brutes POS (Area)'!F$91)*50),IF($C201="TG (17:0/17:1/17:0)D5",('Données brutes POS (Area)'!F201/('Données brutes POS (Area)'!F$171)*25)))</f>
        <v>9.1391325744434173</v>
      </c>
      <c r="H201" s="43">
        <f>IF($C201="SM 30:1;O2",('Données brutes POS (Area)'!G142/('Données brutes POS (Area)'!G$91)*50),IF($C201="TG (17:0/17:1/17:0)D5",('Données brutes POS (Area)'!G201/('Données brutes POS (Area)'!G$171)*25)))</f>
        <v>3.9034143060345352</v>
      </c>
      <c r="I201" s="43">
        <f>IF($C201="SM 30:1;O2",('Données brutes POS (Area)'!H142/('Données brutes POS (Area)'!H$91)*50),IF($C201="TG (17:0/17:1/17:0)D5",('Données brutes POS (Area)'!H201/('Données brutes POS (Area)'!H$171)*25)))</f>
        <v>11.582709390550386</v>
      </c>
      <c r="J201" s="43">
        <f>IF($C201="SM 30:1;O2",('Données brutes POS (Area)'!I142/('Données brutes POS (Area)'!I$91)*50),IF($C201="TG (17:0/17:1/17:0)D5",('Données brutes POS (Area)'!I201/('Données brutes POS (Area)'!I$171)*25)))</f>
        <v>15.3665172450513</v>
      </c>
      <c r="K201" s="43">
        <f>IF($C201="SM 30:1;O2",('Données brutes POS (Area)'!J142/('Données brutes POS (Area)'!J$91)*50),IF($C201="TG (17:0/17:1/17:0)D5",('Données brutes POS (Area)'!J201/('Données brutes POS (Area)'!J$171)*25)))</f>
        <v>10.390945665946125</v>
      </c>
      <c r="L201" s="43">
        <f>IF($C201="SM 30:1;O2",('Données brutes POS (Area)'!K142/('Données brutes POS (Area)'!K$91)*50),IF($C201="TG (17:0/17:1/17:0)D5",('Données brutes POS (Area)'!K201/('Données brutes POS (Area)'!K$171)*25)))</f>
        <v>7.9744868325173037</v>
      </c>
      <c r="M201" s="43">
        <f>IF($C201="SM 30:1;O2",('Données brutes POS (Area)'!L142/('Données brutes POS (Area)'!L$91)*50),IF($C201="TG (17:0/17:1/17:0)D5",('Données brutes POS (Area)'!L201/('Données brutes POS (Area)'!L$171)*25)))</f>
        <v>5.368115420669044</v>
      </c>
      <c r="N201" s="43">
        <f>IF($C201="SM 30:1;O2",('Données brutes POS (Area)'!M142/('Données brutes POS (Area)'!M$91)*50),IF($C201="TG (17:0/17:1/17:0)D5",('Données brutes POS (Area)'!M201/('Données brutes POS (Area)'!M$171)*25)))</f>
        <v>1.6615912338032057</v>
      </c>
      <c r="O201" s="43">
        <f>IF($C201="SM 30:1;O2",('Données brutes POS (Area)'!N142/('Données brutes POS (Area)'!N$91)*50),IF($C201="TG (17:0/17:1/17:0)D5",('Données brutes POS (Area)'!N201/('Données brutes POS (Area)'!N$171)*25)))</f>
        <v>8.1328983489021205</v>
      </c>
      <c r="P201" s="43">
        <f>IF($C201="SM 30:1;O2",('Données brutes POS (Area)'!O142/('Données brutes POS (Area)'!O$91)*50),IF($C201="TG (17:0/17:1/17:0)D5",('Données brutes POS (Area)'!O201/('Données brutes POS (Area)'!O$171)*25)))</f>
        <v>9.1619722038256217</v>
      </c>
      <c r="Q201" s="43">
        <f>IF($C201="SM 30:1;O2",('Données brutes POS (Area)'!P142/('Données brutes POS (Area)'!P$91)*50),IF($C201="TG (17:0/17:1/17:0)D5",('Données brutes POS (Area)'!P201/('Données brutes POS (Area)'!P$171)*25)))</f>
        <v>5.7954403496334796</v>
      </c>
      <c r="R201" s="43">
        <f>IF($C201="SM 30:1;O2",('Données brutes POS (Area)'!Q142/('Données brutes POS (Area)'!Q$91)*50),IF($C201="TG (17:0/17:1/17:0)D5",('Données brutes POS (Area)'!Q201/('Données brutes POS (Area)'!Q$171)*25)))</f>
        <v>6.1409664529031103</v>
      </c>
      <c r="S201" s="43">
        <f>IF($C201="SM 30:1;O2",('Données brutes POS (Area)'!R142/('Données brutes POS (Area)'!R$91)*50),IF($C201="TG (17:0/17:1/17:0)D5",('Données brutes POS (Area)'!R201/('Données brutes POS (Area)'!R$171)*25)))</f>
        <v>5.1940295435284352</v>
      </c>
      <c r="T201" s="43">
        <f>IF($C201="SM 30:1;O2",('Données brutes POS (Area)'!S142/('Données brutes POS (Area)'!S$91)*50),IF($C201="TG (17:0/17:1/17:0)D5",('Données brutes POS (Area)'!S201/('Données brutes POS (Area)'!S$171)*25)))</f>
        <v>4.4952040401506137</v>
      </c>
      <c r="U201" s="43">
        <f>IF($C201="SM 30:1;O2",('Données brutes POS (Area)'!T142/('Données brutes POS (Area)'!T$91)*50),IF($C201="TG (17:0/17:1/17:0)D5",('Données brutes POS (Area)'!T201/('Données brutes POS (Area)'!T$171)*25)))</f>
        <v>2.2013462629032463</v>
      </c>
      <c r="V201" s="43">
        <f>IF($C201="SM 30:1;O2",('Données brutes POS (Area)'!U142/('Données brutes POS (Area)'!U$91)*50),IF($C201="TG (17:0/17:1/17:0)D5",('Données brutes POS (Area)'!U201/('Données brutes POS (Area)'!U$171)*25)))</f>
        <v>15.135698245710286</v>
      </c>
      <c r="W201" s="43">
        <f>IF($C201="SM 30:1;O2",('Données brutes POS (Area)'!V142/('Données brutes POS (Area)'!V$91)*50),IF($C201="TG (17:0/17:1/17:0)D5",('Données brutes POS (Area)'!V201/('Données brutes POS (Area)'!V$171)*25)))</f>
        <v>3.6332912618723725</v>
      </c>
      <c r="X201" s="43">
        <f>IF($C201="SM 30:1;O2",('Données brutes POS (Area)'!W142/('Données brutes POS (Area)'!W$91)*50),IF($C201="TG (17:0/17:1/17:0)D5",('Données brutes POS (Area)'!W201/('Données brutes POS (Area)'!W$171)*25)))</f>
        <v>22.452056924432188</v>
      </c>
      <c r="Y201" s="43">
        <f>IF($C201="SM 30:1;O2",('Données brutes POS (Area)'!X142/('Données brutes POS (Area)'!X$91)*50),IF($C201="TG (17:0/17:1/17:0)D5",('Données brutes POS (Area)'!X201/('Données brutes POS (Area)'!X$171)*25)))</f>
        <v>3.7558425466526471</v>
      </c>
      <c r="Z201" s="43">
        <f>IF($C201="SM 30:1;O2",('Données brutes POS (Area)'!Y142/('Données brutes POS (Area)'!Y$91)*50),IF($C201="TG (17:0/17:1/17:0)D5",('Données brutes POS (Area)'!Y201/('Données brutes POS (Area)'!Y$171)*25)))</f>
        <v>17.999780091602457</v>
      </c>
      <c r="AA201" s="43">
        <f>IF($C201="SM 30:1;O2",('Données brutes POS (Area)'!Z142/('Données brutes POS (Area)'!Z$91)*50),IF($C201="TG (17:0/17:1/17:0)D5",('Données brutes POS (Area)'!Z201/('Données brutes POS (Area)'!Z$171)*25)))</f>
        <v>17.979546116701897</v>
      </c>
      <c r="AB201" s="43">
        <f>IF($C201="SM 30:1;O2",('Données brutes POS (Area)'!AA142/('Données brutes POS (Area)'!AA$91)*50),IF($C201="TG (17:0/17:1/17:0)D5",('Données brutes POS (Area)'!AA201/('Données brutes POS (Area)'!AA$171)*25)))</f>
        <v>4.353032655409951</v>
      </c>
      <c r="AC201" s="43">
        <f>IF($C201="SM 30:1;O2",('Données brutes POS (Area)'!AB142/('Données brutes POS (Area)'!AB$91)*50),IF($C201="TG (17:0/17:1/17:0)D5",('Données brutes POS (Area)'!AB201/('Données brutes POS (Area)'!AB$171)*25)))</f>
        <v>24.055199778637082</v>
      </c>
      <c r="AD201" s="43">
        <f>IF($C201="SM 30:1;O2",('Données brutes POS (Area)'!AC142/('Données brutes POS (Area)'!AC$91)*50),IF($C201="TG (17:0/17:1/17:0)D5",('Données brutes POS (Area)'!AC201/('Données brutes POS (Area)'!AC$171)*25)))</f>
        <v>9.0115018885100753</v>
      </c>
      <c r="AE201" s="43">
        <f>IF($C201="SM 30:1;O2",('Données brutes POS (Area)'!AD142/('Données brutes POS (Area)'!AD$91)*50),IF($C201="TG (17:0/17:1/17:0)D5",('Données brutes POS (Area)'!AD201/('Données brutes POS (Area)'!AD$171)*25)))</f>
        <v>18.198637461944546</v>
      </c>
      <c r="AF201" s="43">
        <f>IF($C201="SM 30:1;O2",('Données brutes POS (Area)'!AE142/('Données brutes POS (Area)'!AE$91)*50),IF($C201="TG (17:0/17:1/17:0)D5",('Données brutes POS (Area)'!AE201/('Données brutes POS (Area)'!AE$171)*25)))</f>
        <v>46.274803325523969</v>
      </c>
      <c r="AG201" s="43">
        <f>IF($C201="SM 30:1;O2",('Données brutes POS (Area)'!AF142/('Données brutes POS (Area)'!AF$91)*50),IF($C201="TG (17:0/17:1/17:0)D5",('Données brutes POS (Area)'!AF201/('Données brutes POS (Area)'!AF$171)*25)))</f>
        <v>5.5921925650017457</v>
      </c>
      <c r="AH201" s="43">
        <f>IF($C201="SM 30:1;O2",('Données brutes POS (Area)'!AG142/('Données brutes POS (Area)'!AG$91)*50),IF($C201="TG (17:0/17:1/17:0)D5",('Données brutes POS (Area)'!AG201/('Données brutes POS (Area)'!AG$171)*25)))</f>
        <v>7.7978951910329135</v>
      </c>
      <c r="AI201" s="43">
        <f>IF($C201="SM 30:1;O2",('Données brutes POS (Area)'!AH142/('Données brutes POS (Area)'!AH$91)*50),IF($C201="TG (17:0/17:1/17:0)D5",('Données brutes POS (Area)'!AH201/('Données brutes POS (Area)'!AH$171)*25)))</f>
        <v>5.5386850292905052</v>
      </c>
      <c r="AJ201" s="43">
        <f>IF($C201="SM 30:1;O2",('Données brutes POS (Area)'!AI142/('Données brutes POS (Area)'!AI$91)*50),IF($C201="TG (17:0/17:1/17:0)D5",('Données brutes POS (Area)'!AI201/('Données brutes POS (Area)'!AI$171)*25)))</f>
        <v>4.5377874734319299</v>
      </c>
      <c r="AK201" s="43">
        <f>IF($C201="SM 30:1;O2",('Données brutes POS (Area)'!AJ142/('Données brutes POS (Area)'!AJ$91)*50),IF($C201="TG (17:0/17:1/17:0)D5",('Données brutes POS (Area)'!AJ201/('Données brutes POS (Area)'!AJ$171)*25)))</f>
        <v>5.174156117022215</v>
      </c>
      <c r="AL201" s="43">
        <f>IF($C201="SM 30:1;O2",('Données brutes POS (Area)'!AK142/('Données brutes POS (Area)'!AK$91)*50),IF($C201="TG (17:0/17:1/17:0)D5",('Données brutes POS (Area)'!AK201/('Données brutes POS (Area)'!AK$171)*25)))</f>
        <v>6.9752294101770325</v>
      </c>
      <c r="AM201" s="43">
        <f>IF($C201="SM 30:1;O2",('Données brutes POS (Area)'!AL142/('Données brutes POS (Area)'!AL$91)*50),IF($C201="TG (17:0/17:1/17:0)D5",('Données brutes POS (Area)'!AL201/('Données brutes POS (Area)'!AL$171)*25)))</f>
        <v>36.59351422345253</v>
      </c>
      <c r="AN201" s="43">
        <f>IF($C201="SM 30:1;O2",('Données brutes POS (Area)'!AM142/('Données brutes POS (Area)'!AM$91)*50),IF($C201="TG (17:0/17:1/17:0)D5",('Données brutes POS (Area)'!AM201/('Données brutes POS (Area)'!AM$171)*25)))</f>
        <v>7.8044366101183646</v>
      </c>
      <c r="AO201" s="43">
        <f>IF($C201="SM 30:1;O2",('Données brutes POS (Area)'!AN142/('Données brutes POS (Area)'!AN$91)*50),IF($C201="TG (17:0/17:1/17:0)D5",('Données brutes POS (Area)'!AN201/('Données brutes POS (Area)'!AN$171)*25)))</f>
        <v>8.1659893999610436</v>
      </c>
      <c r="AP201" s="43">
        <f>IF($C201="SM 30:1;O2",('Données brutes POS (Area)'!AO142/('Données brutes POS (Area)'!AO$91)*50),IF($C201="TG (17:0/17:1/17:0)D5",('Données brutes POS (Area)'!AO201/('Données brutes POS (Area)'!AO$171)*25)))</f>
        <v>12.669101977633938</v>
      </c>
      <c r="AQ201" s="43">
        <f>IF($C201="SM 30:1;O2",('Données brutes POS (Area)'!AP142/('Données brutes POS (Area)'!AP$91)*50),IF($C201="TG (17:0/17:1/17:0)D5",('Données brutes POS (Area)'!AP201/('Données brutes POS (Area)'!AP$171)*25)))</f>
        <v>2.588681655476583</v>
      </c>
      <c r="AR201" s="43">
        <f>IF($C201="SM 30:1;O2",('Données brutes POS (Area)'!AQ142/('Données brutes POS (Area)'!AQ$91)*50),IF($C201="TG (17:0/17:1/17:0)D5",('Données brutes POS (Area)'!AQ201/('Données brutes POS (Area)'!AQ$171)*25)))</f>
        <v>92.537146468624243</v>
      </c>
      <c r="AS201" s="43">
        <f>IF($C201="SM 30:1;O2",('Données brutes POS (Area)'!AR142/('Données brutes POS (Area)'!AR$91)*50),IF($C201="TG (17:0/17:1/17:0)D5",('Données brutes POS (Area)'!AR201/('Données brutes POS (Area)'!AR$171)*25)))</f>
        <v>12.620257216293663</v>
      </c>
      <c r="AT201" s="43">
        <f>IF($C201="SM 30:1;O2",('Données brutes POS (Area)'!AS142/('Données brutes POS (Area)'!AS$91)*50),IF($C201="TG (17:0/17:1/17:0)D5",('Données brutes POS (Area)'!AS201/('Données brutes POS (Area)'!AS$171)*25)))</f>
        <v>18.239830261769175</v>
      </c>
      <c r="AU201" s="43">
        <f>IF($C201="SM 30:1;O2",('Données brutes POS (Area)'!AT142/('Données brutes POS (Area)'!AT$91)*50),IF($C201="TG (17:0/17:1/17:0)D5",('Données brutes POS (Area)'!AT201/('Données brutes POS (Area)'!AT$171)*25)))</f>
        <v>24.684434168593388</v>
      </c>
      <c r="AV201" s="43">
        <f>IF($C201="SM 30:1;O2",('Données brutes POS (Area)'!AU142/('Données brutes POS (Area)'!AU$91)*50),IF($C201="TG (17:0/17:1/17:0)D5",('Données brutes POS (Area)'!AU201/('Données brutes POS (Area)'!AU$171)*25)))</f>
        <v>19.899588555525376</v>
      </c>
      <c r="AW201" s="43">
        <f>IF($C201="SM 30:1;O2",('Données brutes POS (Area)'!AV142/('Données brutes POS (Area)'!AV$91)*50),IF($C201="TG (17:0/17:1/17:0)D5",('Données brutes POS (Area)'!AV201/('Données brutes POS (Area)'!AV$171)*25)))</f>
        <v>37.323113382747501</v>
      </c>
      <c r="AX201" s="43">
        <f>IF($C201="SM 30:1;O2",('Données brutes POS (Area)'!AW142/('Données brutes POS (Area)'!AW$91)*50),IF($C201="TG (17:0/17:1/17:0)D5",('Données brutes POS (Area)'!AW201/('Données brutes POS (Area)'!AW$171)*25)))</f>
        <v>23.586076063243759</v>
      </c>
      <c r="AY201" s="43">
        <f>IF($C201="SM 30:1;O2",('Données brutes POS (Area)'!AX142/('Données brutes POS (Area)'!AX$91)*50),IF($C201="TG (17:0/17:1/17:0)D5",('Données brutes POS (Area)'!AX201/('Données brutes POS (Area)'!AX$171)*25)))</f>
        <v>6.1135006843519841</v>
      </c>
      <c r="AZ201" s="43">
        <f>IF($C201="SM 30:1;O2",('Données brutes POS (Area)'!AY142/('Données brutes POS (Area)'!AY$91)*50),IF($C201="TG (17:0/17:1/17:0)D5",('Données brutes POS (Area)'!AY201/('Données brutes POS (Area)'!AY$171)*25)))</f>
        <v>37.02868278184048</v>
      </c>
      <c r="BA201" s="43">
        <f>IF($C201="SM 30:1;O2",('Données brutes POS (Area)'!AZ142/('Données brutes POS (Area)'!AZ$91)*50),IF($C201="TG (17:0/17:1/17:0)D5",('Données brutes POS (Area)'!AZ201/('Données brutes POS (Area)'!AZ$171)*25)))</f>
        <v>6.2993341672198069</v>
      </c>
      <c r="BB201" s="43">
        <f>IF($C201="SM 30:1;O2",('Données brutes POS (Area)'!BA142/('Données brutes POS (Area)'!BA$91)*50),IF($C201="TG (17:0/17:1/17:0)D5",('Données brutes POS (Area)'!BA201/('Données brutes POS (Area)'!BA$171)*25)))</f>
        <v>7.1655501339950325</v>
      </c>
      <c r="BC201" s="43">
        <f>IF($C201="SM 30:1;O2",('Données brutes POS (Area)'!BB142/('Données brutes POS (Area)'!BB$91)*50),IF($C201="TG (17:0/17:1/17:0)D5",('Données brutes POS (Area)'!BB201/('Données brutes POS (Area)'!BB$171)*25)))</f>
        <v>8.1741326305775566</v>
      </c>
      <c r="BD201" s="43">
        <f>IF($C201="SM 30:1;O2",('Données brutes POS (Area)'!BC142/('Données brutes POS (Area)'!BC$91)*50),IF($C201="TG (17:0/17:1/17:0)D5",('Données brutes POS (Area)'!BC201/('Données brutes POS (Area)'!BC$171)*25)))</f>
        <v>20.721446340765333</v>
      </c>
      <c r="BE201" s="43">
        <f>IF($C201="SM 30:1;O2",('Données brutes POS (Area)'!BD142/('Données brutes POS (Area)'!BD$91)*50),IF($C201="TG (17:0/17:1/17:0)D5",('Données brutes POS (Area)'!BD201/('Données brutes POS (Area)'!BD$171)*25)))</f>
        <v>6.4310040670942277</v>
      </c>
      <c r="BF201" s="43">
        <f>IF($C201="SM 30:1;O2",('Données brutes POS (Area)'!BE142/('Données brutes POS (Area)'!BE$91)*50),IF($C201="TG (17:0/17:1/17:0)D5",('Données brutes POS (Area)'!BE201/('Données brutes POS (Area)'!BE$171)*25)))</f>
        <v>2.6367545820485483</v>
      </c>
      <c r="BG201" s="43">
        <f>IF($C201="SM 30:1;O2",('Données brutes POS (Area)'!BF142/('Données brutes POS (Area)'!BF$91)*50),IF($C201="TG (17:0/17:1/17:0)D5",('Données brutes POS (Area)'!BF201/('Données brutes POS (Area)'!BF$171)*25)))</f>
        <v>10.783410177808504</v>
      </c>
      <c r="BH201" s="43">
        <f>IF($C201="SM 30:1;O2",('Données brutes POS (Area)'!BG142/('Données brutes POS (Area)'!BG$91)*50),IF($C201="TG (17:0/17:1/17:0)D5",('Données brutes POS (Area)'!BG201/('Données brutes POS (Area)'!BG$171)*25)))</f>
        <v>1.6706079655884922</v>
      </c>
      <c r="BI201" s="43">
        <f>IF($C201="SM 30:1;O2",('Données brutes POS (Area)'!BH142/('Données brutes POS (Area)'!BH$91)*50),IF($C201="TG (17:0/17:1/17:0)D5",('Données brutes POS (Area)'!BH201/('Données brutes POS (Area)'!BH$171)*25)))</f>
        <v>4.9483722587538681</v>
      </c>
      <c r="BJ201" s="43">
        <f>IF($C201="SM 30:1;O2",('Données brutes POS (Area)'!BI142/('Données brutes POS (Area)'!BI$91)*50),IF($C201="TG (17:0/17:1/17:0)D5",('Données brutes POS (Area)'!BI201/('Données brutes POS (Area)'!BI$171)*25)))</f>
        <v>8.967409409765688</v>
      </c>
      <c r="BK201" s="43">
        <f>IF($C201="SM 30:1;O2",('Données brutes POS (Area)'!BJ142/('Données brutes POS (Area)'!BJ$91)*50),IF($C201="TG (17:0/17:1/17:0)D5",('Données brutes POS (Area)'!BJ201/('Données brutes POS (Area)'!BJ$171)*25)))</f>
        <v>10.823723263030351</v>
      </c>
      <c r="BL201" s="43">
        <f>IF($C201="SM 30:1;O2",('Données brutes POS (Area)'!BK142/('Données brutes POS (Area)'!BK$91)*50),IF($C201="TG (17:0/17:1/17:0)D5",('Données brutes POS (Area)'!BK201/('Données brutes POS (Area)'!BK$171)*25)))</f>
        <v>9.6018805834245331</v>
      </c>
      <c r="BM201" s="43">
        <f>IF($C201="SM 30:1;O2",('Données brutes POS (Area)'!BL142/('Données brutes POS (Area)'!BL$91)*50),IF($C201="TG (17:0/17:1/17:0)D5",('Données brutes POS (Area)'!BL201/('Données brutes POS (Area)'!BL$171)*25)))</f>
        <v>6.8978205808322164</v>
      </c>
      <c r="BN201" s="43">
        <f>IF($C201="SM 30:1;O2",('Données brutes POS (Area)'!BM142/('Données brutes POS (Area)'!BM$91)*50),IF($C201="TG (17:0/17:1/17:0)D5",('Données brutes POS (Area)'!BM201/('Données brutes POS (Area)'!BM$171)*25)))</f>
        <v>9.3382721151508079</v>
      </c>
      <c r="BO201" s="43">
        <f>IF($C201="SM 30:1;O2",('Données brutes POS (Area)'!BN142/('Données brutes POS (Area)'!BN$91)*50),IF($C201="TG (17:0/17:1/17:0)D5",('Données brutes POS (Area)'!BN201/('Données brutes POS (Area)'!BN$171)*25)))</f>
        <v>11.519313596834751</v>
      </c>
      <c r="BP201" s="43">
        <f>IF($C201="SM 30:1;O2",('Données brutes POS (Area)'!BO142/('Données brutes POS (Area)'!BO$91)*50),IF($C201="TG (17:0/17:1/17:0)D5",('Données brutes POS (Area)'!BO201/('Données brutes POS (Area)'!BO$171)*25)))</f>
        <v>2.1874708049367286</v>
      </c>
      <c r="BQ201" s="43">
        <f>IF($C201="SM 30:1;O2",('Données brutes POS (Area)'!BP142/('Données brutes POS (Area)'!BP$91)*50),IF($C201="TG (17:0/17:1/17:0)D5",('Données brutes POS (Area)'!BP201/('Données brutes POS (Area)'!BP$171)*25)))</f>
        <v>11.142987511688601</v>
      </c>
    </row>
    <row r="202" spans="1:69" x14ac:dyDescent="0.25">
      <c r="A202" s="11" t="s">
        <v>79</v>
      </c>
      <c r="B202" s="11" t="s">
        <v>106</v>
      </c>
      <c r="C202" s="12" t="s">
        <v>117</v>
      </c>
      <c r="D202" s="44">
        <f>IF($C202="SM 30:1;O2",('Données brutes POS (Area)'!C143/('Données brutes POS (Area)'!C$91)*50),IF($C202="TG (17:0/17:1/17:0)D5",('Données brutes POS (Area)'!C202/('Données brutes POS (Area)'!C$171)*25)))</f>
        <v>45.310355561460035</v>
      </c>
      <c r="E202" s="44">
        <f>IF($C202="SM 30:1;O2",('Données brutes POS (Area)'!D143/('Données brutes POS (Area)'!D$91)*50),IF($C202="TG (17:0/17:1/17:0)D5",('Données brutes POS (Area)'!D202/('Données brutes POS (Area)'!D$171)*25)))</f>
        <v>20.584522760190278</v>
      </c>
      <c r="F202" s="44">
        <f>IF($C202="SM 30:1;O2",('Données brutes POS (Area)'!E143/('Données brutes POS (Area)'!E$91)*50),IF($C202="TG (17:0/17:1/17:0)D5",('Données brutes POS (Area)'!E202/('Données brutes POS (Area)'!E$171)*25)))</f>
        <v>33.663561161829847</v>
      </c>
      <c r="G202" s="44">
        <f>IF($C202="SM 30:1;O2",('Données brutes POS (Area)'!F143/('Données brutes POS (Area)'!F$91)*50),IF($C202="TG (17:0/17:1/17:0)D5",('Données brutes POS (Area)'!F202/('Données brutes POS (Area)'!F$171)*25)))</f>
        <v>42.20090024755558</v>
      </c>
      <c r="H202" s="44">
        <f>IF($C202="SM 30:1;O2",('Données brutes POS (Area)'!G143/('Données brutes POS (Area)'!G$91)*50),IF($C202="TG (17:0/17:1/17:0)D5",('Données brutes POS (Area)'!G202/('Données brutes POS (Area)'!G$171)*25)))</f>
        <v>41.433634574645396</v>
      </c>
      <c r="I202" s="44">
        <f>IF($C202="SM 30:1;O2",('Données brutes POS (Area)'!H143/('Données brutes POS (Area)'!H$91)*50),IF($C202="TG (17:0/17:1/17:0)D5",('Données brutes POS (Area)'!H202/('Données brutes POS (Area)'!H$171)*25)))</f>
        <v>37.730239163715282</v>
      </c>
      <c r="J202" s="44">
        <f>IF($C202="SM 30:1;O2",('Données brutes POS (Area)'!I143/('Données brutes POS (Area)'!I$91)*50),IF($C202="TG (17:0/17:1/17:0)D5",('Données brutes POS (Area)'!I202/('Données brutes POS (Area)'!I$171)*25)))</f>
        <v>43.757541962140735</v>
      </c>
      <c r="K202" s="44">
        <f>IF($C202="SM 30:1;O2",('Données brutes POS (Area)'!J143/('Données brutes POS (Area)'!J$91)*50),IF($C202="TG (17:0/17:1/17:0)D5",('Données brutes POS (Area)'!J202/('Données brutes POS (Area)'!J$171)*25)))</f>
        <v>28.395418371969232</v>
      </c>
      <c r="L202" s="44">
        <f>IF($C202="SM 30:1;O2",('Données brutes POS (Area)'!K143/('Données brutes POS (Area)'!K$91)*50),IF($C202="TG (17:0/17:1/17:0)D5",('Données brutes POS (Area)'!K202/('Données brutes POS (Area)'!K$171)*25)))</f>
        <v>17.255280047600507</v>
      </c>
      <c r="M202" s="44">
        <f>IF($C202="SM 30:1;O2",('Données brutes POS (Area)'!L143/('Données brutes POS (Area)'!L$91)*50),IF($C202="TG (17:0/17:1/17:0)D5",('Données brutes POS (Area)'!L202/('Données brutes POS (Area)'!L$171)*25)))</f>
        <v>27.504460352105447</v>
      </c>
      <c r="N202" s="44">
        <f>IF($C202="SM 30:1;O2",('Données brutes POS (Area)'!M143/('Données brutes POS (Area)'!M$91)*50),IF($C202="TG (17:0/17:1/17:0)D5",('Données brutes POS (Area)'!M202/('Données brutes POS (Area)'!M$171)*25)))</f>
        <v>15.684664490325515</v>
      </c>
      <c r="O202" s="44">
        <f>IF($C202="SM 30:1;O2",('Données brutes POS (Area)'!N143/('Données brutes POS (Area)'!N$91)*50),IF($C202="TG (17:0/17:1/17:0)D5",('Données brutes POS (Area)'!N202/('Données brutes POS (Area)'!N$171)*25)))</f>
        <v>21.34971971580071</v>
      </c>
      <c r="P202" s="44">
        <f>IF($C202="SM 30:1;O2",('Données brutes POS (Area)'!O143/('Données brutes POS (Area)'!O$91)*50),IF($C202="TG (17:0/17:1/17:0)D5",('Données brutes POS (Area)'!O202/('Données brutes POS (Area)'!O$171)*25)))</f>
        <v>16.540320559476839</v>
      </c>
      <c r="Q202" s="44">
        <f>IF($C202="SM 30:1;O2",('Données brutes POS (Area)'!P143/('Données brutes POS (Area)'!P$91)*50),IF($C202="TG (17:0/17:1/17:0)D5",('Données brutes POS (Area)'!P202/('Données brutes POS (Area)'!P$171)*25)))</f>
        <v>22.127705508677995</v>
      </c>
      <c r="R202" s="44">
        <f>IF($C202="SM 30:1;O2",('Données brutes POS (Area)'!Q143/('Données brutes POS (Area)'!Q$91)*50),IF($C202="TG (17:0/17:1/17:0)D5",('Données brutes POS (Area)'!Q202/('Données brutes POS (Area)'!Q$171)*25)))</f>
        <v>48.236419448592962</v>
      </c>
      <c r="S202" s="44">
        <f>IF($C202="SM 30:1;O2",('Données brutes POS (Area)'!R143/('Données brutes POS (Area)'!R$91)*50),IF($C202="TG (17:0/17:1/17:0)D5",('Données brutes POS (Area)'!R202/('Données brutes POS (Area)'!R$171)*25)))</f>
        <v>8.3810378034209077</v>
      </c>
      <c r="T202" s="44">
        <f>IF($C202="SM 30:1;O2",('Données brutes POS (Area)'!S143/('Données brutes POS (Area)'!S$91)*50),IF($C202="TG (17:0/17:1/17:0)D5",('Données brutes POS (Area)'!S202/('Données brutes POS (Area)'!S$171)*25)))</f>
        <v>20.094727866631587</v>
      </c>
      <c r="U202" s="44">
        <f>IF($C202="SM 30:1;O2",('Données brutes POS (Area)'!T143/('Données brutes POS (Area)'!T$91)*50),IF($C202="TG (17:0/17:1/17:0)D5",('Données brutes POS (Area)'!T202/('Données brutes POS (Area)'!T$171)*25)))</f>
        <v>30.822722329312967</v>
      </c>
      <c r="V202" s="44">
        <f>IF($C202="SM 30:1;O2",('Données brutes POS (Area)'!U143/('Données brutes POS (Area)'!U$91)*50),IF($C202="TG (17:0/17:1/17:0)D5",('Données brutes POS (Area)'!U202/('Données brutes POS (Area)'!U$171)*25)))</f>
        <v>14.76395735648574</v>
      </c>
      <c r="W202" s="44">
        <f>IF($C202="SM 30:1;O2",('Données brutes POS (Area)'!V143/('Données brutes POS (Area)'!V$91)*50),IF($C202="TG (17:0/17:1/17:0)D5",('Données brutes POS (Area)'!V202/('Données brutes POS (Area)'!V$171)*25)))</f>
        <v>35.021187838589192</v>
      </c>
      <c r="X202" s="44">
        <f>IF($C202="SM 30:1;O2",('Données brutes POS (Area)'!W143/('Données brutes POS (Area)'!W$91)*50),IF($C202="TG (17:0/17:1/17:0)D5",('Données brutes POS (Area)'!W202/('Données brutes POS (Area)'!W$171)*25)))</f>
        <v>63.199161666867369</v>
      </c>
      <c r="Y202" s="44">
        <f>IF($C202="SM 30:1;O2",('Données brutes POS (Area)'!X143/('Données brutes POS (Area)'!X$91)*50),IF($C202="TG (17:0/17:1/17:0)D5",('Données brutes POS (Area)'!X202/('Données brutes POS (Area)'!X$171)*25)))</f>
        <v>9.5163753952161567</v>
      </c>
      <c r="Z202" s="44">
        <f>IF($C202="SM 30:1;O2",('Données brutes POS (Area)'!Y143/('Données brutes POS (Area)'!Y$91)*50),IF($C202="TG (17:0/17:1/17:0)D5",('Données brutes POS (Area)'!Y202/('Données brutes POS (Area)'!Y$171)*25)))</f>
        <v>22.072800726275236</v>
      </c>
      <c r="AA202" s="44">
        <f>IF($C202="SM 30:1;O2",('Données brutes POS (Area)'!Z143/('Données brutes POS (Area)'!Z$91)*50),IF($C202="TG (17:0/17:1/17:0)D5",('Données brutes POS (Area)'!Z202/('Données brutes POS (Area)'!Z$171)*25)))</f>
        <v>51.84791917159702</v>
      </c>
      <c r="AB202" s="44">
        <f>IF($C202="SM 30:1;O2",('Données brutes POS (Area)'!AA143/('Données brutes POS (Area)'!AA$91)*50),IF($C202="TG (17:0/17:1/17:0)D5",('Données brutes POS (Area)'!AA202/('Données brutes POS (Area)'!AA$171)*25)))</f>
        <v>51.297793320471698</v>
      </c>
      <c r="AC202" s="44">
        <f>IF($C202="SM 30:1;O2",('Données brutes POS (Area)'!AB143/('Données brutes POS (Area)'!AB$91)*50),IF($C202="TG (17:0/17:1/17:0)D5",('Données brutes POS (Area)'!AB202/('Données brutes POS (Area)'!AB$171)*25)))</f>
        <v>62.799026816445171</v>
      </c>
      <c r="AD202" s="44">
        <f>IF($C202="SM 30:1;O2",('Données brutes POS (Area)'!AC143/('Données brutes POS (Area)'!AC$91)*50),IF($C202="TG (17:0/17:1/17:0)D5",('Données brutes POS (Area)'!AC202/('Données brutes POS (Area)'!AC$171)*25)))</f>
        <v>29.860653777483687</v>
      </c>
      <c r="AE202" s="44">
        <f>IF($C202="SM 30:1;O2",('Données brutes POS (Area)'!AD143/('Données brutes POS (Area)'!AD$91)*50),IF($C202="TG (17:0/17:1/17:0)D5",('Données brutes POS (Area)'!AD202/('Données brutes POS (Area)'!AD$171)*25)))</f>
        <v>9.7482519043939568</v>
      </c>
      <c r="AF202" s="44">
        <f>IF($C202="SM 30:1;O2",('Données brutes POS (Area)'!AE143/('Données brutes POS (Area)'!AE$91)*50),IF($C202="TG (17:0/17:1/17:0)D5",('Données brutes POS (Area)'!AE202/('Données brutes POS (Area)'!AE$171)*25)))</f>
        <v>49.124693873827525</v>
      </c>
      <c r="AG202" s="44">
        <f>IF($C202="SM 30:1;O2",('Données brutes POS (Area)'!AF143/('Données brutes POS (Area)'!AF$91)*50),IF($C202="TG (17:0/17:1/17:0)D5",('Données brutes POS (Area)'!AF202/('Données brutes POS (Area)'!AF$171)*25)))</f>
        <v>24.963586300355601</v>
      </c>
      <c r="AH202" s="44">
        <f>IF($C202="SM 30:1;O2",('Données brutes POS (Area)'!AG143/('Données brutes POS (Area)'!AG$91)*50),IF($C202="TG (17:0/17:1/17:0)D5",('Données brutes POS (Area)'!AG202/('Données brutes POS (Area)'!AG$171)*25)))</f>
        <v>18.245451880990064</v>
      </c>
      <c r="AI202" s="44">
        <f>IF($C202="SM 30:1;O2",('Données brutes POS (Area)'!AH143/('Données brutes POS (Area)'!AH$91)*50),IF($C202="TG (17:0/17:1/17:0)D5",('Données brutes POS (Area)'!AH202/('Données brutes POS (Area)'!AH$171)*25)))</f>
        <v>36.479629696375639</v>
      </c>
      <c r="AJ202" s="44">
        <f>IF($C202="SM 30:1;O2",('Données brutes POS (Area)'!AI143/('Données brutes POS (Area)'!AI$91)*50),IF($C202="TG (17:0/17:1/17:0)D5",('Données brutes POS (Area)'!AI202/('Données brutes POS (Area)'!AI$171)*25)))</f>
        <v>9.9616438464474548</v>
      </c>
      <c r="AK202" s="44">
        <f>IF($C202="SM 30:1;O2",('Données brutes POS (Area)'!AJ143/('Données brutes POS (Area)'!AJ$91)*50),IF($C202="TG (17:0/17:1/17:0)D5",('Données brutes POS (Area)'!AJ202/('Données brutes POS (Area)'!AJ$171)*25)))</f>
        <v>17.237812937914114</v>
      </c>
      <c r="AL202" s="44">
        <f>IF($C202="SM 30:1;O2",('Données brutes POS (Area)'!AK143/('Données brutes POS (Area)'!AK$91)*50),IF($C202="TG (17:0/17:1/17:0)D5",('Données brutes POS (Area)'!AK202/('Données brutes POS (Area)'!AK$171)*25)))</f>
        <v>2.8361512771681086</v>
      </c>
      <c r="AM202" s="44">
        <f>IF($C202="SM 30:1;O2",('Données brutes POS (Area)'!AL143/('Données brutes POS (Area)'!AL$91)*50),IF($C202="TG (17:0/17:1/17:0)D5",('Données brutes POS (Area)'!AL202/('Données brutes POS (Area)'!AL$171)*25)))</f>
        <v>90.773302085604868</v>
      </c>
      <c r="AN202" s="44">
        <f>IF($C202="SM 30:1;O2",('Données brutes POS (Area)'!AM143/('Données brutes POS (Area)'!AM$91)*50),IF($C202="TG (17:0/17:1/17:0)D5",('Données brutes POS (Area)'!AM202/('Données brutes POS (Area)'!AM$171)*25)))</f>
        <v>23.393536149243431</v>
      </c>
      <c r="AO202" s="44">
        <f>IF($C202="SM 30:1;O2",('Données brutes POS (Area)'!AN143/('Données brutes POS (Area)'!AN$91)*50),IF($C202="TG (17:0/17:1/17:0)D5",('Données brutes POS (Area)'!AN202/('Données brutes POS (Area)'!AN$171)*25)))</f>
        <v>17.147205642500168</v>
      </c>
      <c r="AP202" s="44">
        <f>IF($C202="SM 30:1;O2",('Données brutes POS (Area)'!AO143/('Données brutes POS (Area)'!AO$91)*50),IF($C202="TG (17:0/17:1/17:0)D5",('Données brutes POS (Area)'!AO202/('Données brutes POS (Area)'!AO$171)*25)))</f>
        <v>21.255857313044043</v>
      </c>
      <c r="AQ202" s="44">
        <f>IF($C202="SM 30:1;O2",('Données brutes POS (Area)'!AP143/('Données brutes POS (Area)'!AP$91)*50),IF($C202="TG (17:0/17:1/17:0)D5",('Données brutes POS (Area)'!AP202/('Données brutes POS (Area)'!AP$171)*25)))</f>
        <v>11.488707103270139</v>
      </c>
      <c r="AR202" s="44">
        <f>IF($C202="SM 30:1;O2",('Données brutes POS (Area)'!AQ143/('Données brutes POS (Area)'!AQ$91)*50),IF($C202="TG (17:0/17:1/17:0)D5",('Données brutes POS (Area)'!AQ202/('Données brutes POS (Area)'!AQ$171)*25)))</f>
        <v>39.726685456250742</v>
      </c>
      <c r="AS202" s="44">
        <f>IF($C202="SM 30:1;O2",('Données brutes POS (Area)'!AR143/('Données brutes POS (Area)'!AR$91)*50),IF($C202="TG (17:0/17:1/17:0)D5",('Données brutes POS (Area)'!AR202/('Données brutes POS (Area)'!AR$171)*25)))</f>
        <v>30.237683042995815</v>
      </c>
      <c r="AT202" s="44">
        <f>IF($C202="SM 30:1;O2",('Données brutes POS (Area)'!AS143/('Données brutes POS (Area)'!AS$91)*50),IF($C202="TG (17:0/17:1/17:0)D5",('Données brutes POS (Area)'!AS202/('Données brutes POS (Area)'!AS$171)*25)))</f>
        <v>10.661528571925633</v>
      </c>
      <c r="AU202" s="44">
        <f>IF($C202="SM 30:1;O2",('Données brutes POS (Area)'!AT143/('Données brutes POS (Area)'!AT$91)*50),IF($C202="TG (17:0/17:1/17:0)D5",('Données brutes POS (Area)'!AT202/('Données brutes POS (Area)'!AT$171)*25)))</f>
        <v>30.784451264444524</v>
      </c>
      <c r="AV202" s="44">
        <f>IF($C202="SM 30:1;O2",('Données brutes POS (Area)'!AU143/('Données brutes POS (Area)'!AU$91)*50),IF($C202="TG (17:0/17:1/17:0)D5",('Données brutes POS (Area)'!AU202/('Données brutes POS (Area)'!AU$171)*25)))</f>
        <v>21.483755002193654</v>
      </c>
      <c r="AW202" s="44">
        <f>IF($C202="SM 30:1;O2",('Données brutes POS (Area)'!AV143/('Données brutes POS (Area)'!AV$91)*50),IF($C202="TG (17:0/17:1/17:0)D5",('Données brutes POS (Area)'!AV202/('Données brutes POS (Area)'!AV$171)*25)))</f>
        <v>38.80200129418003</v>
      </c>
      <c r="AX202" s="44">
        <f>IF($C202="SM 30:1;O2",('Données brutes POS (Area)'!AW143/('Données brutes POS (Area)'!AW$91)*50),IF($C202="TG (17:0/17:1/17:0)D5",('Données brutes POS (Area)'!AW202/('Données brutes POS (Area)'!AW$171)*25)))</f>
        <v>43.594291949306395</v>
      </c>
      <c r="AY202" s="44">
        <f>IF($C202="SM 30:1;O2",('Données brutes POS (Area)'!AX143/('Données brutes POS (Area)'!AX$91)*50),IF($C202="TG (17:0/17:1/17:0)D5",('Données brutes POS (Area)'!AX202/('Données brutes POS (Area)'!AX$171)*25)))</f>
        <v>36.147503367339979</v>
      </c>
      <c r="AZ202" s="44">
        <f>IF($C202="SM 30:1;O2",('Données brutes POS (Area)'!AY143/('Données brutes POS (Area)'!AY$91)*50),IF($C202="TG (17:0/17:1/17:0)D5",('Données brutes POS (Area)'!AY202/('Données brutes POS (Area)'!AY$171)*25)))</f>
        <v>36.565667197281499</v>
      </c>
      <c r="BA202" s="44">
        <f>IF($C202="SM 30:1;O2",('Données brutes POS (Area)'!AZ143/('Données brutes POS (Area)'!AZ$91)*50),IF($C202="TG (17:0/17:1/17:0)D5",('Données brutes POS (Area)'!AZ202/('Données brutes POS (Area)'!AZ$171)*25)))</f>
        <v>25.757537107434132</v>
      </c>
      <c r="BB202" s="44">
        <f>IF($C202="SM 30:1;O2",('Données brutes POS (Area)'!BA143/('Données brutes POS (Area)'!BA$91)*50),IF($C202="TG (17:0/17:1/17:0)D5",('Données brutes POS (Area)'!BA202/('Données brutes POS (Area)'!BA$171)*25)))</f>
        <v>33.086165857064657</v>
      </c>
      <c r="BC202" s="44">
        <f>IF($C202="SM 30:1;O2",('Données brutes POS (Area)'!BB143/('Données brutes POS (Area)'!BB$91)*50),IF($C202="TG (17:0/17:1/17:0)D5",('Données brutes POS (Area)'!BB202/('Données brutes POS (Area)'!BB$171)*25)))</f>
        <v>21.028502884785048</v>
      </c>
      <c r="BD202" s="44">
        <f>IF($C202="SM 30:1;O2",('Données brutes POS (Area)'!BC143/('Données brutes POS (Area)'!BC$91)*50),IF($C202="TG (17:0/17:1/17:0)D5",('Données brutes POS (Area)'!BC202/('Données brutes POS (Area)'!BC$171)*25)))</f>
        <v>60.327722881603187</v>
      </c>
      <c r="BE202" s="44">
        <f>IF($C202="SM 30:1;O2",('Données brutes POS (Area)'!BD143/('Données brutes POS (Area)'!BD$91)*50),IF($C202="TG (17:0/17:1/17:0)D5",('Données brutes POS (Area)'!BD202/('Données brutes POS (Area)'!BD$171)*25)))</f>
        <v>7.2944919938167905</v>
      </c>
      <c r="BF202" s="44">
        <f>IF($C202="SM 30:1;O2",('Données brutes POS (Area)'!BE143/('Données brutes POS (Area)'!BE$91)*50),IF($C202="TG (17:0/17:1/17:0)D5",('Données brutes POS (Area)'!BE202/('Données brutes POS (Area)'!BE$171)*25)))</f>
        <v>7.7398851974878768</v>
      </c>
      <c r="BG202" s="44">
        <f>IF($C202="SM 30:1;O2",('Données brutes POS (Area)'!BF143/('Données brutes POS (Area)'!BF$91)*50),IF($C202="TG (17:0/17:1/17:0)D5",('Données brutes POS (Area)'!BF202/('Données brutes POS (Area)'!BF$171)*25)))</f>
        <v>44.220347206516173</v>
      </c>
      <c r="BH202" s="44">
        <f>IF($C202="SM 30:1;O2",('Données brutes POS (Area)'!BG143/('Données brutes POS (Area)'!BG$91)*50),IF($C202="TG (17:0/17:1/17:0)D5",('Données brutes POS (Area)'!BG202/('Données brutes POS (Area)'!BG$171)*25)))</f>
        <v>21.994022283188258</v>
      </c>
      <c r="BI202" s="44">
        <f>IF($C202="SM 30:1;O2",('Données brutes POS (Area)'!BH143/('Données brutes POS (Area)'!BH$91)*50),IF($C202="TG (17:0/17:1/17:0)D5",('Données brutes POS (Area)'!BH202/('Données brutes POS (Area)'!BH$171)*25)))</f>
        <v>13.754666916255564</v>
      </c>
      <c r="BJ202" s="44">
        <f>IF($C202="SM 30:1;O2",('Données brutes POS (Area)'!BI143/('Données brutes POS (Area)'!BI$91)*50),IF($C202="TG (17:0/17:1/17:0)D5",('Données brutes POS (Area)'!BI202/('Données brutes POS (Area)'!BI$171)*25)))</f>
        <v>27.559344633531545</v>
      </c>
      <c r="BK202" s="44">
        <f>IF($C202="SM 30:1;O2",('Données brutes POS (Area)'!BJ143/('Données brutes POS (Area)'!BJ$91)*50),IF($C202="TG (17:0/17:1/17:0)D5",('Données brutes POS (Area)'!BJ202/('Données brutes POS (Area)'!BJ$171)*25)))</f>
        <v>20.746768357598132</v>
      </c>
      <c r="BL202" s="44">
        <f>IF($C202="SM 30:1;O2",('Données brutes POS (Area)'!BK143/('Données brutes POS (Area)'!BK$91)*50),IF($C202="TG (17:0/17:1/17:0)D5",('Données brutes POS (Area)'!BK202/('Données brutes POS (Area)'!BK$171)*25)))</f>
        <v>16.057643984803228</v>
      </c>
      <c r="BM202" s="44">
        <f>IF($C202="SM 30:1;O2",('Données brutes POS (Area)'!BL143/('Données brutes POS (Area)'!BL$91)*50),IF($C202="TG (17:0/17:1/17:0)D5",('Données brutes POS (Area)'!BL202/('Données brutes POS (Area)'!BL$171)*25)))</f>
        <v>25.709606081386234</v>
      </c>
      <c r="BN202" s="44">
        <f>IF($C202="SM 30:1;O2",('Données brutes POS (Area)'!BM143/('Données brutes POS (Area)'!BM$91)*50),IF($C202="TG (17:0/17:1/17:0)D5",('Données brutes POS (Area)'!BM202/('Données brutes POS (Area)'!BM$171)*25)))</f>
        <v>33.635090461091934</v>
      </c>
      <c r="BO202" s="44">
        <f>IF($C202="SM 30:1;O2",('Données brutes POS (Area)'!BN143/('Données brutes POS (Area)'!BN$91)*50),IF($C202="TG (17:0/17:1/17:0)D5",('Données brutes POS (Area)'!BN202/('Données brutes POS (Area)'!BN$171)*25)))</f>
        <v>23.429343175693674</v>
      </c>
      <c r="BP202" s="44">
        <f>IF($C202="SM 30:1;O2",('Données brutes POS (Area)'!BO143/('Données brutes POS (Area)'!BO$91)*50),IF($C202="TG (17:0/17:1/17:0)D5",('Données brutes POS (Area)'!BO202/('Données brutes POS (Area)'!BO$171)*25)))</f>
        <v>31.931349789491264</v>
      </c>
      <c r="BQ202" s="44">
        <f>IF($C202="SM 30:1;O2",('Données brutes POS (Area)'!BP143/('Données brutes POS (Area)'!BP$91)*50),IF($C202="TG (17:0/17:1/17:0)D5",('Données brutes POS (Area)'!BP202/('Données brutes POS (Area)'!BP$171)*25)))</f>
        <v>13.393290169031449</v>
      </c>
    </row>
    <row r="203" spans="1:69" x14ac:dyDescent="0.25">
      <c r="A203" s="9" t="s">
        <v>79</v>
      </c>
      <c r="B203" s="9" t="s">
        <v>139</v>
      </c>
      <c r="C203" s="10" t="s">
        <v>117</v>
      </c>
      <c r="D203" s="43">
        <f>IF($C203="SM 30:1;O2",('Données brutes POS (Area)'!C144/('Données brutes POS (Area)'!C$91)*50),IF($C203="TG (17:0/17:1/17:0)D5",('Données brutes POS (Area)'!C203/('Données brutes POS (Area)'!C$171)*25)))</f>
        <v>175.41439248707908</v>
      </c>
      <c r="E203" s="43">
        <f>IF($C203="SM 30:1;O2",('Données brutes POS (Area)'!D144/('Données brutes POS (Area)'!D$91)*50),IF($C203="TG (17:0/17:1/17:0)D5",('Données brutes POS (Area)'!D203/('Données brutes POS (Area)'!D$171)*25)))</f>
        <v>72.878221522318938</v>
      </c>
      <c r="F203" s="43">
        <f>IF($C203="SM 30:1;O2",('Données brutes POS (Area)'!E144/('Données brutes POS (Area)'!E$91)*50),IF($C203="TG (17:0/17:1/17:0)D5",('Données brutes POS (Area)'!E203/('Données brutes POS (Area)'!E$171)*25)))</f>
        <v>111.01136423443252</v>
      </c>
      <c r="G203" s="43">
        <f>IF($C203="SM 30:1;O2",('Données brutes POS (Area)'!F144/('Données brutes POS (Area)'!F$91)*50),IF($C203="TG (17:0/17:1/17:0)D5",('Données brutes POS (Area)'!F203/('Données brutes POS (Area)'!F$171)*25)))</f>
        <v>139.74250390620242</v>
      </c>
      <c r="H203" s="43">
        <f>IF($C203="SM 30:1;O2",('Données brutes POS (Area)'!G144/('Données brutes POS (Area)'!G$91)*50),IF($C203="TG (17:0/17:1/17:0)D5",('Données brutes POS (Area)'!G203/('Données brutes POS (Area)'!G$171)*25)))</f>
        <v>119.18388962733158</v>
      </c>
      <c r="I203" s="43">
        <f>IF($C203="SM 30:1;O2",('Données brutes POS (Area)'!H144/('Données brutes POS (Area)'!H$91)*50),IF($C203="TG (17:0/17:1/17:0)D5",('Données brutes POS (Area)'!H203/('Données brutes POS (Area)'!H$171)*25)))</f>
        <v>119.10446545161051</v>
      </c>
      <c r="J203" s="43">
        <f>IF($C203="SM 30:1;O2",('Données brutes POS (Area)'!I144/('Données brutes POS (Area)'!I$91)*50),IF($C203="TG (17:0/17:1/17:0)D5",('Données brutes POS (Area)'!I203/('Données brutes POS (Area)'!I$171)*25)))</f>
        <v>142.37938715192092</v>
      </c>
      <c r="K203" s="43">
        <f>IF($C203="SM 30:1;O2",('Données brutes POS (Area)'!J144/('Données brutes POS (Area)'!J$91)*50),IF($C203="TG (17:0/17:1/17:0)D5",('Données brutes POS (Area)'!J203/('Données brutes POS (Area)'!J$171)*25)))</f>
        <v>107.98949273380887</v>
      </c>
      <c r="L203" s="43">
        <f>IF($C203="SM 30:1;O2",('Données brutes POS (Area)'!K144/('Données brutes POS (Area)'!K$91)*50),IF($C203="TG (17:0/17:1/17:0)D5",('Données brutes POS (Area)'!K203/('Données brutes POS (Area)'!K$171)*25)))</f>
        <v>78.946510391403748</v>
      </c>
      <c r="M203" s="43">
        <f>IF($C203="SM 30:1;O2",('Données brutes POS (Area)'!L144/('Données brutes POS (Area)'!L$91)*50),IF($C203="TG (17:0/17:1/17:0)D5",('Données brutes POS (Area)'!L203/('Données brutes POS (Area)'!L$171)*25)))</f>
        <v>94.60059529780456</v>
      </c>
      <c r="N203" s="43">
        <f>IF($C203="SM 30:1;O2",('Données brutes POS (Area)'!M144/('Données brutes POS (Area)'!M$91)*50),IF($C203="TG (17:0/17:1/17:0)D5",('Données brutes POS (Area)'!M203/('Données brutes POS (Area)'!M$171)*25)))</f>
        <v>49.343551102108847</v>
      </c>
      <c r="O203" s="43">
        <f>IF($C203="SM 30:1;O2",('Données brutes POS (Area)'!N144/('Données brutes POS (Area)'!N$91)*50),IF($C203="TG (17:0/17:1/17:0)D5",('Données brutes POS (Area)'!N203/('Données brutes POS (Area)'!N$171)*25)))</f>
        <v>67.896269100446943</v>
      </c>
      <c r="P203" s="43">
        <f>IF($C203="SM 30:1;O2",('Données brutes POS (Area)'!O144/('Données brutes POS (Area)'!O$91)*50),IF($C203="TG (17:0/17:1/17:0)D5",('Données brutes POS (Area)'!O203/('Données brutes POS (Area)'!O$171)*25)))</f>
        <v>84.4609347774485</v>
      </c>
      <c r="Q203" s="43">
        <f>IF($C203="SM 30:1;O2",('Données brutes POS (Area)'!P144/('Données brutes POS (Area)'!P$91)*50),IF($C203="TG (17:0/17:1/17:0)D5",('Données brutes POS (Area)'!P203/('Données brutes POS (Area)'!P$171)*25)))</f>
        <v>71.312601140752889</v>
      </c>
      <c r="R203" s="43">
        <f>IF($C203="SM 30:1;O2",('Données brutes POS (Area)'!Q144/('Données brutes POS (Area)'!Q$91)*50),IF($C203="TG (17:0/17:1/17:0)D5",('Données brutes POS (Area)'!Q203/('Données brutes POS (Area)'!Q$171)*25)))</f>
        <v>147.65480317728932</v>
      </c>
      <c r="S203" s="43">
        <f>IF($C203="SM 30:1;O2",('Données brutes POS (Area)'!R144/('Données brutes POS (Area)'!R$91)*50),IF($C203="TG (17:0/17:1/17:0)D5",('Données brutes POS (Area)'!R203/('Données brutes POS (Area)'!R$171)*25)))</f>
        <v>39.581222667372401</v>
      </c>
      <c r="T203" s="43">
        <f>IF($C203="SM 30:1;O2",('Données brutes POS (Area)'!S144/('Données brutes POS (Area)'!S$91)*50),IF($C203="TG (17:0/17:1/17:0)D5",('Données brutes POS (Area)'!S203/('Données brutes POS (Area)'!S$171)*25)))</f>
        <v>58.86987225716377</v>
      </c>
      <c r="U203" s="43">
        <f>IF($C203="SM 30:1;O2",('Données brutes POS (Area)'!T144/('Données brutes POS (Area)'!T$91)*50),IF($C203="TG (17:0/17:1/17:0)D5",('Données brutes POS (Area)'!T203/('Données brutes POS (Area)'!T$171)*25)))</f>
        <v>89.336338617691609</v>
      </c>
      <c r="V203" s="43">
        <f>IF($C203="SM 30:1;O2",('Données brutes POS (Area)'!U144/('Données brutes POS (Area)'!U$91)*50),IF($C203="TG (17:0/17:1/17:0)D5",('Données brutes POS (Area)'!U203/('Données brutes POS (Area)'!U$171)*25)))</f>
        <v>70.582048041465512</v>
      </c>
      <c r="W203" s="43">
        <f>IF($C203="SM 30:1;O2",('Données brutes POS (Area)'!V144/('Données brutes POS (Area)'!V$91)*50),IF($C203="TG (17:0/17:1/17:0)D5",('Données brutes POS (Area)'!V203/('Données brutes POS (Area)'!V$171)*25)))</f>
        <v>103.05739988458053</v>
      </c>
      <c r="X203" s="43">
        <f>IF($C203="SM 30:1;O2",('Données brutes POS (Area)'!W144/('Données brutes POS (Area)'!W$91)*50),IF($C203="TG (17:0/17:1/17:0)D5",('Données brutes POS (Area)'!W203/('Données brutes POS (Area)'!W$171)*25)))</f>
        <v>194.95427828722964</v>
      </c>
      <c r="Y203" s="43">
        <f>IF($C203="SM 30:1;O2",('Données brutes POS (Area)'!X144/('Données brutes POS (Area)'!X$91)*50),IF($C203="TG (17:0/17:1/17:0)D5",('Données brutes POS (Area)'!X203/('Données brutes POS (Area)'!X$171)*25)))</f>
        <v>38.217738900855025</v>
      </c>
      <c r="Z203" s="43">
        <f>IF($C203="SM 30:1;O2",('Données brutes POS (Area)'!Y144/('Données brutes POS (Area)'!Y$91)*50),IF($C203="TG (17:0/17:1/17:0)D5",('Données brutes POS (Area)'!Y203/('Données brutes POS (Area)'!Y$171)*25)))</f>
        <v>81.308334403176701</v>
      </c>
      <c r="AA203" s="43">
        <f>IF($C203="SM 30:1;O2",('Données brutes POS (Area)'!Z144/('Données brutes POS (Area)'!Z$91)*50),IF($C203="TG (17:0/17:1/17:0)D5",('Données brutes POS (Area)'!Z203/('Données brutes POS (Area)'!Z$171)*25)))</f>
        <v>172.73020031556231</v>
      </c>
      <c r="AB203" s="43">
        <f>IF($C203="SM 30:1;O2",('Données brutes POS (Area)'!AA144/('Données brutes POS (Area)'!AA$91)*50),IF($C203="TG (17:0/17:1/17:0)D5",('Données brutes POS (Area)'!AA203/('Données brutes POS (Area)'!AA$171)*25)))</f>
        <v>125.5912746785053</v>
      </c>
      <c r="AC203" s="43">
        <f>IF($C203="SM 30:1;O2",('Données brutes POS (Area)'!AB144/('Données brutes POS (Area)'!AB$91)*50),IF($C203="TG (17:0/17:1/17:0)D5",('Données brutes POS (Area)'!AB203/('Données brutes POS (Area)'!AB$171)*25)))</f>
        <v>195.6953419892954</v>
      </c>
      <c r="AD203" s="43">
        <f>IF($C203="SM 30:1;O2",('Données brutes POS (Area)'!AC144/('Données brutes POS (Area)'!AC$91)*50),IF($C203="TG (17:0/17:1/17:0)D5",('Données brutes POS (Area)'!AC203/('Données brutes POS (Area)'!AC$171)*25)))</f>
        <v>72.313342775385948</v>
      </c>
      <c r="AE203" s="43">
        <f>IF($C203="SM 30:1;O2",('Données brutes POS (Area)'!AD144/('Données brutes POS (Area)'!AD$91)*50),IF($C203="TG (17:0/17:1/17:0)D5",('Données brutes POS (Area)'!AD203/('Données brutes POS (Area)'!AD$171)*25)))</f>
        <v>59.005071126404317</v>
      </c>
      <c r="AF203" s="43">
        <f>IF($C203="SM 30:1;O2",('Données brutes POS (Area)'!AE144/('Données brutes POS (Area)'!AE$91)*50),IF($C203="TG (17:0/17:1/17:0)D5",('Données brutes POS (Area)'!AE203/('Données brutes POS (Area)'!AE$171)*25)))</f>
        <v>203.46410348716421</v>
      </c>
      <c r="AG203" s="43">
        <f>IF($C203="SM 30:1;O2",('Données brutes POS (Area)'!AF144/('Données brutes POS (Area)'!AF$91)*50),IF($C203="TG (17:0/17:1/17:0)D5",('Données brutes POS (Area)'!AF203/('Données brutes POS (Area)'!AF$171)*25)))</f>
        <v>78.652804295366295</v>
      </c>
      <c r="AH203" s="43">
        <f>IF($C203="SM 30:1;O2",('Données brutes POS (Area)'!AG144/('Données brutes POS (Area)'!AG$91)*50),IF($C203="TG (17:0/17:1/17:0)D5",('Données brutes POS (Area)'!AG203/('Données brutes POS (Area)'!AG$171)*25)))</f>
        <v>63.653514162143807</v>
      </c>
      <c r="AI203" s="43">
        <f>IF($C203="SM 30:1;O2",('Données brutes POS (Area)'!AH144/('Données brutes POS (Area)'!AH$91)*50),IF($C203="TG (17:0/17:1/17:0)D5",('Données brutes POS (Area)'!AH203/('Données brutes POS (Area)'!AH$171)*25)))</f>
        <v>91.865998835533887</v>
      </c>
      <c r="AJ203" s="43">
        <f>IF($C203="SM 30:1;O2",('Données brutes POS (Area)'!AI144/('Données brutes POS (Area)'!AI$91)*50),IF($C203="TG (17:0/17:1/17:0)D5",('Données brutes POS (Area)'!AI203/('Données brutes POS (Area)'!AI$171)*25)))</f>
        <v>40.15167054025158</v>
      </c>
      <c r="AK203" s="43">
        <f>IF($C203="SM 30:1;O2",('Données brutes POS (Area)'!AJ144/('Données brutes POS (Area)'!AJ$91)*50),IF($C203="TG (17:0/17:1/17:0)D5",('Données brutes POS (Area)'!AJ203/('Données brutes POS (Area)'!AJ$171)*25)))</f>
        <v>57.815448244841193</v>
      </c>
      <c r="AL203" s="43">
        <f>IF($C203="SM 30:1;O2",('Données brutes POS (Area)'!AK144/('Données brutes POS (Area)'!AK$91)*50),IF($C203="TG (17:0/17:1/17:0)D5",('Données brutes POS (Area)'!AK203/('Données brutes POS (Area)'!AK$171)*25)))</f>
        <v>18.011818190702211</v>
      </c>
      <c r="AM203" s="43">
        <f>IF($C203="SM 30:1;O2",('Données brutes POS (Area)'!AL144/('Données brutes POS (Area)'!AL$91)*50),IF($C203="TG (17:0/17:1/17:0)D5",('Données brutes POS (Area)'!AL203/('Données brutes POS (Area)'!AL$171)*25)))</f>
        <v>255.70597152187929</v>
      </c>
      <c r="AN203" s="43">
        <f>IF($C203="SM 30:1;O2",('Données brutes POS (Area)'!AM144/('Données brutes POS (Area)'!AM$91)*50),IF($C203="TG (17:0/17:1/17:0)D5",('Données brutes POS (Area)'!AM203/('Données brutes POS (Area)'!AM$171)*25)))</f>
        <v>32.105117553563304</v>
      </c>
      <c r="AO203" s="43">
        <f>IF($C203="SM 30:1;O2",('Données brutes POS (Area)'!AN144/('Données brutes POS (Area)'!AN$91)*50),IF($C203="TG (17:0/17:1/17:0)D5",('Données brutes POS (Area)'!AN203/('Données brutes POS (Area)'!AN$171)*25)))</f>
        <v>22.12525187448577</v>
      </c>
      <c r="AP203" s="43">
        <f>IF($C203="SM 30:1;O2",('Données brutes POS (Area)'!AO144/('Données brutes POS (Area)'!AO$91)*50),IF($C203="TG (17:0/17:1/17:0)D5",('Données brutes POS (Area)'!AO203/('Données brutes POS (Area)'!AO$171)*25)))</f>
        <v>50.271139155096101</v>
      </c>
      <c r="AQ203" s="43">
        <f>IF($C203="SM 30:1;O2",('Données brutes POS (Area)'!AP144/('Données brutes POS (Area)'!AP$91)*50),IF($C203="TG (17:0/17:1/17:0)D5",('Données brutes POS (Area)'!AP203/('Données brutes POS (Area)'!AP$171)*25)))</f>
        <v>15.618167418776837</v>
      </c>
      <c r="AR203" s="43">
        <f>IF($C203="SM 30:1;O2",('Données brutes POS (Area)'!AQ144/('Données brutes POS (Area)'!AQ$91)*50),IF($C203="TG (17:0/17:1/17:0)D5",('Données brutes POS (Area)'!AQ203/('Données brutes POS (Area)'!AQ$171)*25)))</f>
        <v>261.48316983058533</v>
      </c>
      <c r="AS203" s="43">
        <f>IF($C203="SM 30:1;O2",('Données brutes POS (Area)'!AR144/('Données brutes POS (Area)'!AR$91)*50),IF($C203="TG (17:0/17:1/17:0)D5",('Données brutes POS (Area)'!AR203/('Données brutes POS (Area)'!AR$171)*25)))</f>
        <v>111.54485265073193</v>
      </c>
      <c r="AT203" s="43">
        <f>IF($C203="SM 30:1;O2",('Données brutes POS (Area)'!AS144/('Données brutes POS (Area)'!AS$91)*50),IF($C203="TG (17:0/17:1/17:0)D5",('Données brutes POS (Area)'!AS203/('Données brutes POS (Area)'!AS$171)*25)))</f>
        <v>54.610778580624206</v>
      </c>
      <c r="AU203" s="43">
        <f>IF($C203="SM 30:1;O2",('Données brutes POS (Area)'!AT144/('Données brutes POS (Area)'!AT$91)*50),IF($C203="TG (17:0/17:1/17:0)D5",('Données brutes POS (Area)'!AT203/('Données brutes POS (Area)'!AT$171)*25)))</f>
        <v>110.58371720396765</v>
      </c>
      <c r="AV203" s="43">
        <f>IF($C203="SM 30:1;O2",('Données brutes POS (Area)'!AU144/('Données brutes POS (Area)'!AU$91)*50),IF($C203="TG (17:0/17:1/17:0)D5",('Données brutes POS (Area)'!AU203/('Données brutes POS (Area)'!AU$171)*25)))</f>
        <v>98.121237473544795</v>
      </c>
      <c r="AW203" s="43">
        <f>IF($C203="SM 30:1;O2",('Données brutes POS (Area)'!AV144/('Données brutes POS (Area)'!AV$91)*50),IF($C203="TG (17:0/17:1/17:0)D5",('Données brutes POS (Area)'!AV203/('Données brutes POS (Area)'!AV$171)*25)))</f>
        <v>152.66781287332222</v>
      </c>
      <c r="AX203" s="43">
        <f>IF($C203="SM 30:1;O2",('Données brutes POS (Area)'!AW144/('Données brutes POS (Area)'!AW$91)*50),IF($C203="TG (17:0/17:1/17:0)D5",('Données brutes POS (Area)'!AW203/('Données brutes POS (Area)'!AW$171)*25)))</f>
        <v>160.97056447011349</v>
      </c>
      <c r="AY203" s="43">
        <f>IF($C203="SM 30:1;O2",('Données brutes POS (Area)'!AX144/('Données brutes POS (Area)'!AX$91)*50),IF($C203="TG (17:0/17:1/17:0)D5",('Données brutes POS (Area)'!AX203/('Données brutes POS (Area)'!AX$171)*25)))</f>
        <v>129.75747446163695</v>
      </c>
      <c r="AZ203" s="43">
        <f>IF($C203="SM 30:1;O2",('Données brutes POS (Area)'!AY144/('Données brutes POS (Area)'!AY$91)*50),IF($C203="TG (17:0/17:1/17:0)D5",('Données brutes POS (Area)'!AY203/('Données brutes POS (Area)'!AY$171)*25)))</f>
        <v>145.711463463847</v>
      </c>
      <c r="BA203" s="43">
        <f>IF($C203="SM 30:1;O2",('Données brutes POS (Area)'!AZ144/('Données brutes POS (Area)'!AZ$91)*50),IF($C203="TG (17:0/17:1/17:0)D5",('Données brutes POS (Area)'!AZ203/('Données brutes POS (Area)'!AZ$171)*25)))</f>
        <v>80.605055140146362</v>
      </c>
      <c r="BB203" s="43">
        <f>IF($C203="SM 30:1;O2",('Données brutes POS (Area)'!BA144/('Données brutes POS (Area)'!BA$91)*50),IF($C203="TG (17:0/17:1/17:0)D5",('Données brutes POS (Area)'!BA203/('Données brutes POS (Area)'!BA$171)*25)))</f>
        <v>108.34310389039447</v>
      </c>
      <c r="BC203" s="43">
        <f>IF($C203="SM 30:1;O2",('Données brutes POS (Area)'!BB144/('Données brutes POS (Area)'!BB$91)*50),IF($C203="TG (17:0/17:1/17:0)D5",('Données brutes POS (Area)'!BB203/('Données brutes POS (Area)'!BB$171)*25)))</f>
        <v>62.649054783298638</v>
      </c>
      <c r="BD203" s="43">
        <f>IF($C203="SM 30:1;O2",('Données brutes POS (Area)'!BC144/('Données brutes POS (Area)'!BC$91)*50),IF($C203="TG (17:0/17:1/17:0)D5",('Données brutes POS (Area)'!BC203/('Données brutes POS (Area)'!BC$171)*25)))</f>
        <v>187.97938915919897</v>
      </c>
      <c r="BE203" s="43">
        <f>IF($C203="SM 30:1;O2",('Données brutes POS (Area)'!BD144/('Données brutes POS (Area)'!BD$91)*50),IF($C203="TG (17:0/17:1/17:0)D5",('Données brutes POS (Area)'!BD203/('Données brutes POS (Area)'!BD$171)*25)))</f>
        <v>29.084392310310918</v>
      </c>
      <c r="BF203" s="43">
        <f>IF($C203="SM 30:1;O2",('Données brutes POS (Area)'!BE144/('Données brutes POS (Area)'!BE$91)*50),IF($C203="TG (17:0/17:1/17:0)D5",('Données brutes POS (Area)'!BE203/('Données brutes POS (Area)'!BE$171)*25)))</f>
        <v>27.884567711175944</v>
      </c>
      <c r="BG203" s="43">
        <f>IF($C203="SM 30:1;O2",('Données brutes POS (Area)'!BF144/('Données brutes POS (Area)'!BF$91)*50),IF($C203="TG (17:0/17:1/17:0)D5",('Données brutes POS (Area)'!BF203/('Données brutes POS (Area)'!BF$171)*25)))</f>
        <v>131.01500741173913</v>
      </c>
      <c r="BH203" s="43">
        <f>IF($C203="SM 30:1;O2",('Données brutes POS (Area)'!BG144/('Données brutes POS (Area)'!BG$91)*50),IF($C203="TG (17:0/17:1/17:0)D5",('Données brutes POS (Area)'!BG203/('Données brutes POS (Area)'!BG$171)*25)))</f>
        <v>74.408846032960696</v>
      </c>
      <c r="BI203" s="43">
        <f>IF($C203="SM 30:1;O2",('Données brutes POS (Area)'!BH144/('Données brutes POS (Area)'!BH$91)*50),IF($C203="TG (17:0/17:1/17:0)D5",('Données brutes POS (Area)'!BH203/('Données brutes POS (Area)'!BH$171)*25)))</f>
        <v>46.434655270065157</v>
      </c>
      <c r="BJ203" s="43">
        <f>IF($C203="SM 30:1;O2",('Données brutes POS (Area)'!BI144/('Données brutes POS (Area)'!BI$91)*50),IF($C203="TG (17:0/17:1/17:0)D5",('Données brutes POS (Area)'!BI203/('Données brutes POS (Area)'!BI$171)*25)))</f>
        <v>95.104738881335777</v>
      </c>
      <c r="BK203" s="43">
        <f>IF($C203="SM 30:1;O2",('Données brutes POS (Area)'!BJ144/('Données brutes POS (Area)'!BJ$91)*50),IF($C203="TG (17:0/17:1/17:0)D5",('Données brutes POS (Area)'!BJ203/('Données brutes POS (Area)'!BJ$171)*25)))</f>
        <v>79.702785694346474</v>
      </c>
      <c r="BL203" s="43">
        <f>IF($C203="SM 30:1;O2",('Données brutes POS (Area)'!BK144/('Données brutes POS (Area)'!BK$91)*50),IF($C203="TG (17:0/17:1/17:0)D5",('Données brutes POS (Area)'!BK203/('Données brutes POS (Area)'!BK$171)*25)))</f>
        <v>51.273428879470629</v>
      </c>
      <c r="BM203" s="43">
        <f>IF($C203="SM 30:1;O2",('Données brutes POS (Area)'!BL144/('Données brutes POS (Area)'!BL$91)*50),IF($C203="TG (17:0/17:1/17:0)D5",('Données brutes POS (Area)'!BL203/('Données brutes POS (Area)'!BL$171)*25)))</f>
        <v>79.549874406180436</v>
      </c>
      <c r="BN203" s="43">
        <f>IF($C203="SM 30:1;O2",('Données brutes POS (Area)'!BM144/('Données brutes POS (Area)'!BM$91)*50),IF($C203="TG (17:0/17:1/17:0)D5",('Données brutes POS (Area)'!BM203/('Données brutes POS (Area)'!BM$171)*25)))</f>
        <v>93.386020659435189</v>
      </c>
      <c r="BO203" s="43">
        <f>IF($C203="SM 30:1;O2",('Données brutes POS (Area)'!BN144/('Données brutes POS (Area)'!BN$91)*50),IF($C203="TG (17:0/17:1/17:0)D5",('Données brutes POS (Area)'!BN203/('Données brutes POS (Area)'!BN$171)*25)))</f>
        <v>94.314946950953797</v>
      </c>
      <c r="BP203" s="43">
        <f>IF($C203="SM 30:1;O2",('Données brutes POS (Area)'!BO144/('Données brutes POS (Area)'!BO$91)*50),IF($C203="TG (17:0/17:1/17:0)D5",('Données brutes POS (Area)'!BO203/('Données brutes POS (Area)'!BO$171)*25)))</f>
        <v>91.622657584305912</v>
      </c>
      <c r="BQ203" s="43">
        <f>IF($C203="SM 30:1;O2",('Données brutes POS (Area)'!BP144/('Données brutes POS (Area)'!BP$91)*50),IF($C203="TG (17:0/17:1/17:0)D5",('Données brutes POS (Area)'!BP203/('Données brutes POS (Area)'!BP$171)*25)))</f>
        <v>43.3191685442359</v>
      </c>
    </row>
    <row r="204" spans="1:69" x14ac:dyDescent="0.25">
      <c r="A204" s="11" t="s">
        <v>79</v>
      </c>
      <c r="B204" s="11" t="s">
        <v>140</v>
      </c>
      <c r="C204" s="12" t="s">
        <v>117</v>
      </c>
      <c r="D204" s="44">
        <f>IF($C204="SM 30:1;O2",('Données brutes POS (Area)'!C145/('Données brutes POS (Area)'!C$91)*50),IF($C204="TG (17:0/17:1/17:0)D5",('Données brutes POS (Area)'!C204/('Données brutes POS (Area)'!C$171)*25)))</f>
        <v>180.15246698866764</v>
      </c>
      <c r="E204" s="44">
        <f>IF($C204="SM 30:1;O2",('Données brutes POS (Area)'!D145/('Données brutes POS (Area)'!D$91)*50),IF($C204="TG (17:0/17:1/17:0)D5",('Données brutes POS (Area)'!D204/('Données brutes POS (Area)'!D$171)*25)))</f>
        <v>78.520926662678406</v>
      </c>
      <c r="F204" s="44">
        <f>IF($C204="SM 30:1;O2",('Données brutes POS (Area)'!E145/('Données brutes POS (Area)'!E$91)*50),IF($C204="TG (17:0/17:1/17:0)D5",('Données brutes POS (Area)'!E204/('Données brutes POS (Area)'!E$171)*25)))</f>
        <v>130.42836506811975</v>
      </c>
      <c r="G204" s="44">
        <f>IF($C204="SM 30:1;O2",('Données brutes POS (Area)'!F145/('Données brutes POS (Area)'!F$91)*50),IF($C204="TG (17:0/17:1/17:0)D5",('Données brutes POS (Area)'!F204/('Données brutes POS (Area)'!F$171)*25)))</f>
        <v>131.43145982733645</v>
      </c>
      <c r="H204" s="44">
        <f>IF($C204="SM 30:1;O2",('Données brutes POS (Area)'!G145/('Données brutes POS (Area)'!G$91)*50),IF($C204="TG (17:0/17:1/17:0)D5",('Données brutes POS (Area)'!G204/('Données brutes POS (Area)'!G$171)*25)))</f>
        <v>93.200569963280742</v>
      </c>
      <c r="I204" s="44">
        <f>IF($C204="SM 30:1;O2",('Données brutes POS (Area)'!H145/('Données brutes POS (Area)'!H$91)*50),IF($C204="TG (17:0/17:1/17:0)D5",('Données brutes POS (Area)'!H204/('Données brutes POS (Area)'!H$171)*25)))</f>
        <v>122.97514911313748</v>
      </c>
      <c r="J204" s="44">
        <f>IF($C204="SM 30:1;O2",('Données brutes POS (Area)'!I145/('Données brutes POS (Area)'!I$91)*50),IF($C204="TG (17:0/17:1/17:0)D5",('Données brutes POS (Area)'!I204/('Données brutes POS (Area)'!I$171)*25)))</f>
        <v>149.13470966179753</v>
      </c>
      <c r="K204" s="44">
        <f>IF($C204="SM 30:1;O2",('Données brutes POS (Area)'!J145/('Données brutes POS (Area)'!J$91)*50),IF($C204="TG (17:0/17:1/17:0)D5",('Données brutes POS (Area)'!J204/('Données brutes POS (Area)'!J$171)*25)))</f>
        <v>143.13066884036076</v>
      </c>
      <c r="L204" s="44">
        <f>IF($C204="SM 30:1;O2",('Données brutes POS (Area)'!K145/('Données brutes POS (Area)'!K$91)*50),IF($C204="TG (17:0/17:1/17:0)D5",('Données brutes POS (Area)'!K204/('Données brutes POS (Area)'!K$171)*25)))</f>
        <v>133.68140901961672</v>
      </c>
      <c r="M204" s="44">
        <f>IF($C204="SM 30:1;O2",('Données brutes POS (Area)'!L145/('Données brutes POS (Area)'!L$91)*50),IF($C204="TG (17:0/17:1/17:0)D5",('Données brutes POS (Area)'!L204/('Données brutes POS (Area)'!L$171)*25)))</f>
        <v>79.348805830067434</v>
      </c>
      <c r="N204" s="44">
        <f>IF($C204="SM 30:1;O2",('Données brutes POS (Area)'!M145/('Données brutes POS (Area)'!M$91)*50),IF($C204="TG (17:0/17:1/17:0)D5",('Données brutes POS (Area)'!M204/('Données brutes POS (Area)'!M$171)*25)))</f>
        <v>41.199804619615286</v>
      </c>
      <c r="O204" s="44">
        <f>IF($C204="SM 30:1;O2",('Données brutes POS (Area)'!N145/('Données brutes POS (Area)'!N$91)*50),IF($C204="TG (17:0/17:1/17:0)D5",('Données brutes POS (Area)'!N204/('Données brutes POS (Area)'!N$171)*25)))</f>
        <v>53.522894243954688</v>
      </c>
      <c r="P204" s="44">
        <f>IF($C204="SM 30:1;O2",('Données brutes POS (Area)'!O145/('Données brutes POS (Area)'!O$91)*50),IF($C204="TG (17:0/17:1/17:0)D5",('Données brutes POS (Area)'!O204/('Données brutes POS (Area)'!O$171)*25)))</f>
        <v>123.28962827660199</v>
      </c>
      <c r="Q204" s="44">
        <f>IF($C204="SM 30:1;O2",('Données brutes POS (Area)'!P145/('Données brutes POS (Area)'!P$91)*50),IF($C204="TG (17:0/17:1/17:0)D5",('Données brutes POS (Area)'!P204/('Données brutes POS (Area)'!P$171)*25)))</f>
        <v>77.053203476280913</v>
      </c>
      <c r="R204" s="44">
        <f>IF($C204="SM 30:1;O2",('Données brutes POS (Area)'!Q145/('Données brutes POS (Area)'!Q$91)*50),IF($C204="TG (17:0/17:1/17:0)D5",('Données brutes POS (Area)'!Q204/('Données brutes POS (Area)'!Q$171)*25)))</f>
        <v>135.06499654918395</v>
      </c>
      <c r="S204" s="44">
        <f>IF($C204="SM 30:1;O2",('Données brutes POS (Area)'!R145/('Données brutes POS (Area)'!R$91)*50),IF($C204="TG (17:0/17:1/17:0)D5",('Données brutes POS (Area)'!R204/('Données brutes POS (Area)'!R$171)*25)))</f>
        <v>57.743724664749983</v>
      </c>
      <c r="T204" s="44">
        <f>IF($C204="SM 30:1;O2",('Données brutes POS (Area)'!S145/('Données brutes POS (Area)'!S$91)*50),IF($C204="TG (17:0/17:1/17:0)D5",('Données brutes POS (Area)'!S204/('Données brutes POS (Area)'!S$171)*25)))</f>
        <v>63.490735513402143</v>
      </c>
      <c r="U204" s="44">
        <f>IF($C204="SM 30:1;O2",('Données brutes POS (Area)'!T145/('Données brutes POS (Area)'!T$91)*50),IF($C204="TG (17:0/17:1/17:0)D5",('Données brutes POS (Area)'!T204/('Données brutes POS (Area)'!T$171)*25)))</f>
        <v>70.105932528420837</v>
      </c>
      <c r="V204" s="44">
        <f>IF($C204="SM 30:1;O2",('Données brutes POS (Area)'!U145/('Données brutes POS (Area)'!U$91)*50),IF($C204="TG (17:0/17:1/17:0)D5",('Données brutes POS (Area)'!U204/('Données brutes POS (Area)'!U$171)*25)))</f>
        <v>75.994483278639308</v>
      </c>
      <c r="W204" s="44">
        <f>IF($C204="SM 30:1;O2",('Données brutes POS (Area)'!V145/('Données brutes POS (Area)'!V$91)*50),IF($C204="TG (17:0/17:1/17:0)D5",('Données brutes POS (Area)'!V204/('Données brutes POS (Area)'!V$171)*25)))</f>
        <v>79.42935746736454</v>
      </c>
      <c r="X204" s="44">
        <f>IF($C204="SM 30:1;O2",('Données brutes POS (Area)'!W145/('Données brutes POS (Area)'!W$91)*50),IF($C204="TG (17:0/17:1/17:0)D5",('Données brutes POS (Area)'!W204/('Données brutes POS (Area)'!W$171)*25)))</f>
        <v>123.10684908393893</v>
      </c>
      <c r="Y204" s="44">
        <f>IF($C204="SM 30:1;O2",('Données brutes POS (Area)'!X145/('Données brutes POS (Area)'!X$91)*50),IF($C204="TG (17:0/17:1/17:0)D5",('Données brutes POS (Area)'!X204/('Données brutes POS (Area)'!X$171)*25)))</f>
        <v>29.082150428438862</v>
      </c>
      <c r="Z204" s="44">
        <f>IF($C204="SM 30:1;O2",('Données brutes POS (Area)'!Y145/('Données brutes POS (Area)'!Y$91)*50),IF($C204="TG (17:0/17:1/17:0)D5",('Données brutes POS (Area)'!Y204/('Données brutes POS (Area)'!Y$171)*25)))</f>
        <v>60.69056226337225</v>
      </c>
      <c r="AA204" s="44">
        <f>IF($C204="SM 30:1;O2",('Données brutes POS (Area)'!Z145/('Données brutes POS (Area)'!Z$91)*50),IF($C204="TG (17:0/17:1/17:0)D5",('Données brutes POS (Area)'!Z204/('Données brutes POS (Area)'!Z$171)*25)))</f>
        <v>116.64838874183798</v>
      </c>
      <c r="AB204" s="44">
        <f>IF($C204="SM 30:1;O2",('Données brutes POS (Area)'!AA145/('Données brutes POS (Area)'!AA$91)*50),IF($C204="TG (17:0/17:1/17:0)D5",('Données brutes POS (Area)'!AA204/('Données brutes POS (Area)'!AA$171)*25)))</f>
        <v>53.788564977232667</v>
      </c>
      <c r="AC204" s="44">
        <f>IF($C204="SM 30:1;O2",('Données brutes POS (Area)'!AB145/('Données brutes POS (Area)'!AB$91)*50),IF($C204="TG (17:0/17:1/17:0)D5",('Données brutes POS (Area)'!AB204/('Données brutes POS (Area)'!AB$171)*25)))</f>
        <v>101.73224504415647</v>
      </c>
      <c r="AD204" s="44">
        <f>IF($C204="SM 30:1;O2",('Données brutes POS (Area)'!AC145/('Données brutes POS (Area)'!AC$91)*50),IF($C204="TG (17:0/17:1/17:0)D5",('Données brutes POS (Area)'!AC204/('Données brutes POS (Area)'!AC$171)*25)))</f>
        <v>34.640699669125858</v>
      </c>
      <c r="AE204" s="44">
        <f>IF($C204="SM 30:1;O2",('Données brutes POS (Area)'!AD145/('Données brutes POS (Area)'!AD$91)*50),IF($C204="TG (17:0/17:1/17:0)D5",('Données brutes POS (Area)'!AD204/('Données brutes POS (Area)'!AD$171)*25)))</f>
        <v>69.906313638073428</v>
      </c>
      <c r="AF204" s="44">
        <f>IF($C204="SM 30:1;O2",('Données brutes POS (Area)'!AE145/('Données brutes POS (Area)'!AE$91)*50),IF($C204="TG (17:0/17:1/17:0)D5",('Données brutes POS (Area)'!AE204/('Données brutes POS (Area)'!AE$171)*25)))</f>
        <v>124.89735862444948</v>
      </c>
      <c r="AG204" s="44">
        <f>IF($C204="SM 30:1;O2",('Données brutes POS (Area)'!AF145/('Données brutes POS (Area)'!AF$91)*50),IF($C204="TG (17:0/17:1/17:0)D5",('Données brutes POS (Area)'!AF204/('Données brutes POS (Area)'!AF$171)*25)))</f>
        <v>53.201830076457689</v>
      </c>
      <c r="AH204" s="44">
        <f>IF($C204="SM 30:1;O2",('Données brutes POS (Area)'!AG145/('Données brutes POS (Area)'!AG$91)*50),IF($C204="TG (17:0/17:1/17:0)D5",('Données brutes POS (Area)'!AG204/('Données brutes POS (Area)'!AG$171)*25)))</f>
        <v>31.18219518446309</v>
      </c>
      <c r="AI204" s="44">
        <f>IF($C204="SM 30:1;O2",('Données brutes POS (Area)'!AH145/('Données brutes POS (Area)'!AH$91)*50),IF($C204="TG (17:0/17:1/17:0)D5",('Données brutes POS (Area)'!AH204/('Données brutes POS (Area)'!AH$171)*25)))</f>
        <v>60.020602488074601</v>
      </c>
      <c r="AJ204" s="44">
        <f>IF($C204="SM 30:1;O2",('Données brutes POS (Area)'!AI145/('Données brutes POS (Area)'!AI$91)*50),IF($C204="TG (17:0/17:1/17:0)D5",('Données brutes POS (Area)'!AI204/('Données brutes POS (Area)'!AI$171)*25)))</f>
        <v>34.317043274638394</v>
      </c>
      <c r="AK204" s="44">
        <f>IF($C204="SM 30:1;O2",('Données brutes POS (Area)'!AJ145/('Données brutes POS (Area)'!AJ$91)*50),IF($C204="TG (17:0/17:1/17:0)D5",('Données brutes POS (Area)'!AJ204/('Données brutes POS (Area)'!AJ$171)*25)))</f>
        <v>36.525149871104787</v>
      </c>
      <c r="AL204" s="44">
        <f>IF($C204="SM 30:1;O2",('Données brutes POS (Area)'!AK145/('Données brutes POS (Area)'!AK$91)*50),IF($C204="TG (17:0/17:1/17:0)D5",('Données brutes POS (Area)'!AK204/('Données brutes POS (Area)'!AK$171)*25)))</f>
        <v>28.918291143014002</v>
      </c>
      <c r="AM204" s="44">
        <f>IF($C204="SM 30:1;O2",('Données brutes POS (Area)'!AL145/('Données brutes POS (Area)'!AL$91)*50),IF($C204="TG (17:0/17:1/17:0)D5",('Données brutes POS (Area)'!AL204/('Données brutes POS (Area)'!AL$171)*25)))</f>
        <v>210.83346624742251</v>
      </c>
      <c r="AN204" s="44">
        <f>IF($C204="SM 30:1;O2",('Données brutes POS (Area)'!AM145/('Données brutes POS (Area)'!AM$91)*50),IF($C204="TG (17:0/17:1/17:0)D5",('Données brutes POS (Area)'!AM204/('Données brutes POS (Area)'!AM$171)*25)))</f>
        <v>71.408800129938314</v>
      </c>
      <c r="AO204" s="44">
        <f>IF($C204="SM 30:1;O2",('Données brutes POS (Area)'!AN145/('Données brutes POS (Area)'!AN$91)*50),IF($C204="TG (17:0/17:1/17:0)D5",('Données brutes POS (Area)'!AN204/('Données brutes POS (Area)'!AN$171)*25)))</f>
        <v>69.46690903910617</v>
      </c>
      <c r="AP204" s="44">
        <f>IF($C204="SM 30:1;O2",('Données brutes POS (Area)'!AO145/('Données brutes POS (Area)'!AO$91)*50),IF($C204="TG (17:0/17:1/17:0)D5",('Données brutes POS (Area)'!AO204/('Données brutes POS (Area)'!AO$171)*25)))</f>
        <v>92.778517860554814</v>
      </c>
      <c r="AQ204" s="44">
        <f>IF($C204="SM 30:1;O2",('Données brutes POS (Area)'!AP145/('Données brutes POS (Area)'!AP$91)*50),IF($C204="TG (17:0/17:1/17:0)D5",('Données brutes POS (Area)'!AP204/('Données brutes POS (Area)'!AP$171)*25)))</f>
        <v>42.022603472404029</v>
      </c>
      <c r="AR204" s="44">
        <f>IF($C204="SM 30:1;O2",('Données brutes POS (Area)'!AQ145/('Données brutes POS (Area)'!AQ$91)*50),IF($C204="TG (17:0/17:1/17:0)D5",('Données brutes POS (Area)'!AQ204/('Données brutes POS (Area)'!AQ$171)*25)))</f>
        <v>627.46624697911727</v>
      </c>
      <c r="AS204" s="44">
        <f>IF($C204="SM 30:1;O2",('Données brutes POS (Area)'!AR145/('Données brutes POS (Area)'!AR$91)*50),IF($C204="TG (17:0/17:1/17:0)D5",('Données brutes POS (Area)'!AR204/('Données brutes POS (Area)'!AR$171)*25)))</f>
        <v>108.66555992093627</v>
      </c>
      <c r="AT204" s="44">
        <f>IF($C204="SM 30:1;O2",('Données brutes POS (Area)'!AS145/('Données brutes POS (Area)'!AS$91)*50),IF($C204="TG (17:0/17:1/17:0)D5",('Données brutes POS (Area)'!AS204/('Données brutes POS (Area)'!AS$171)*25)))</f>
        <v>97.830234223681003</v>
      </c>
      <c r="AU204" s="44">
        <f>IF($C204="SM 30:1;O2",('Données brutes POS (Area)'!AT145/('Données brutes POS (Area)'!AT$91)*50),IF($C204="TG (17:0/17:1/17:0)D5",('Données brutes POS (Area)'!AT204/('Données brutes POS (Area)'!AT$171)*25)))</f>
        <v>133.64833421563645</v>
      </c>
      <c r="AV204" s="44">
        <f>IF($C204="SM 30:1;O2",('Données brutes POS (Area)'!AU145/('Données brutes POS (Area)'!AU$91)*50),IF($C204="TG (17:0/17:1/17:0)D5",('Données brutes POS (Area)'!AU204/('Données brutes POS (Area)'!AU$171)*25)))</f>
        <v>110.14594598358907</v>
      </c>
      <c r="AW204" s="44">
        <f>IF($C204="SM 30:1;O2",('Données brutes POS (Area)'!AV145/('Données brutes POS (Area)'!AV$91)*50),IF($C204="TG (17:0/17:1/17:0)D5",('Données brutes POS (Area)'!AV204/('Données brutes POS (Area)'!AV$171)*25)))</f>
        <v>173.17289359717552</v>
      </c>
      <c r="AX204" s="44">
        <f>IF($C204="SM 30:1;O2",('Données brutes POS (Area)'!AW145/('Données brutes POS (Area)'!AW$91)*50),IF($C204="TG (17:0/17:1/17:0)D5",('Données brutes POS (Area)'!AW204/('Données brutes POS (Area)'!AW$171)*25)))</f>
        <v>141.29893428879586</v>
      </c>
      <c r="AY204" s="44">
        <f>IF($C204="SM 30:1;O2",('Données brutes POS (Area)'!AX145/('Données brutes POS (Area)'!AX$91)*50),IF($C204="TG (17:0/17:1/17:0)D5",('Données brutes POS (Area)'!AX204/('Données brutes POS (Area)'!AX$171)*25)))</f>
        <v>90.126247242280243</v>
      </c>
      <c r="AZ204" s="44">
        <f>IF($C204="SM 30:1;O2",('Données brutes POS (Area)'!AY145/('Données brutes POS (Area)'!AY$91)*50),IF($C204="TG (17:0/17:1/17:0)D5",('Données brutes POS (Area)'!AY204/('Données brutes POS (Area)'!AY$171)*25)))</f>
        <v>248.35167883200913</v>
      </c>
      <c r="BA204" s="44">
        <f>IF($C204="SM 30:1;O2",('Données brutes POS (Area)'!AZ145/('Données brutes POS (Area)'!AZ$91)*50),IF($C204="TG (17:0/17:1/17:0)D5",('Données brutes POS (Area)'!AZ204/('Données brutes POS (Area)'!AZ$171)*25)))</f>
        <v>83.692893449653297</v>
      </c>
      <c r="BB204" s="44">
        <f>IF($C204="SM 30:1;O2",('Données brutes POS (Area)'!BA145/('Données brutes POS (Area)'!BA$91)*50),IF($C204="TG (17:0/17:1/17:0)D5",('Données brutes POS (Area)'!BA204/('Données brutes POS (Area)'!BA$171)*25)))</f>
        <v>87.339905491173838</v>
      </c>
      <c r="BC204" s="44">
        <f>IF($C204="SM 30:1;O2",('Données brutes POS (Area)'!BB145/('Données brutes POS (Area)'!BB$91)*50),IF($C204="TG (17:0/17:1/17:0)D5",('Données brutes POS (Area)'!BB204/('Données brutes POS (Area)'!BB$171)*25)))</f>
        <v>65.124141649651989</v>
      </c>
      <c r="BD204" s="44">
        <f>IF($C204="SM 30:1;O2",('Données brutes POS (Area)'!BC145/('Données brutes POS (Area)'!BC$91)*50),IF($C204="TG (17:0/17:1/17:0)D5",('Données brutes POS (Area)'!BC204/('Données brutes POS (Area)'!BC$171)*25)))</f>
        <v>150.73945220775991</v>
      </c>
      <c r="BE204" s="44">
        <f>IF($C204="SM 30:1;O2",('Données brutes POS (Area)'!BD145/('Données brutes POS (Area)'!BD$91)*50),IF($C204="TG (17:0/17:1/17:0)D5",('Données brutes POS (Area)'!BD204/('Données brutes POS (Area)'!BD$171)*25)))</f>
        <v>33.358273908675557</v>
      </c>
      <c r="BF204" s="44">
        <f>IF($C204="SM 30:1;O2",('Données brutes POS (Area)'!BE145/('Données brutes POS (Area)'!BE$91)*50),IF($C204="TG (17:0/17:1/17:0)D5",('Données brutes POS (Area)'!BE204/('Données brutes POS (Area)'!BE$171)*25)))</f>
        <v>22.041454034621129</v>
      </c>
      <c r="BG204" s="44">
        <f>IF($C204="SM 30:1;O2",('Données brutes POS (Area)'!BF145/('Données brutes POS (Area)'!BF$91)*50),IF($C204="TG (17:0/17:1/17:0)D5",('Données brutes POS (Area)'!BF204/('Données brutes POS (Area)'!BF$171)*25)))</f>
        <v>108.7549116810419</v>
      </c>
      <c r="BH204" s="44">
        <f>IF($C204="SM 30:1;O2",('Données brutes POS (Area)'!BG145/('Données brutes POS (Area)'!BG$91)*50),IF($C204="TG (17:0/17:1/17:0)D5",('Données brutes POS (Area)'!BG204/('Données brutes POS (Area)'!BG$171)*25)))</f>
        <v>45.42115695868619</v>
      </c>
      <c r="BI204" s="44">
        <f>IF($C204="SM 30:1;O2",('Données brutes POS (Area)'!BH145/('Données brutes POS (Area)'!BH$91)*50),IF($C204="TG (17:0/17:1/17:0)D5",('Données brutes POS (Area)'!BH204/('Données brutes POS (Area)'!BH$171)*25)))</f>
        <v>56.857114938853393</v>
      </c>
      <c r="BJ204" s="44">
        <f>IF($C204="SM 30:1;O2",('Données brutes POS (Area)'!BI145/('Données brutes POS (Area)'!BI$91)*50),IF($C204="TG (17:0/17:1/17:0)D5",('Données brutes POS (Area)'!BI204/('Données brutes POS (Area)'!BI$171)*25)))</f>
        <v>87.615774161980809</v>
      </c>
      <c r="BK204" s="44">
        <f>IF($C204="SM 30:1;O2",('Données brutes POS (Area)'!BJ145/('Données brutes POS (Area)'!BJ$91)*50),IF($C204="TG (17:0/17:1/17:0)D5",('Données brutes POS (Area)'!BJ204/('Données brutes POS (Area)'!BJ$171)*25)))</f>
        <v>80.256526475072832</v>
      </c>
      <c r="BL204" s="44">
        <f>IF($C204="SM 30:1;O2",('Données brutes POS (Area)'!BK145/('Données brutes POS (Area)'!BK$91)*50),IF($C204="TG (17:0/17:1/17:0)D5",('Données brutes POS (Area)'!BK204/('Données brutes POS (Area)'!BK$171)*25)))</f>
        <v>40.583347852827366</v>
      </c>
      <c r="BM204" s="44">
        <f>IF($C204="SM 30:1;O2",('Données brutes POS (Area)'!BL145/('Données brutes POS (Area)'!BL$91)*50),IF($C204="TG (17:0/17:1/17:0)D5",('Données brutes POS (Area)'!BL204/('Données brutes POS (Area)'!BL$171)*25)))</f>
        <v>65.779432799314492</v>
      </c>
      <c r="BN204" s="44">
        <f>IF($C204="SM 30:1;O2",('Données brutes POS (Area)'!BM145/('Données brutes POS (Area)'!BM$91)*50),IF($C204="TG (17:0/17:1/17:0)D5",('Données brutes POS (Area)'!BM204/('Données brutes POS (Area)'!BM$171)*25)))</f>
        <v>69.518216649340062</v>
      </c>
      <c r="BO204" s="44">
        <f>IF($C204="SM 30:1;O2",('Données brutes POS (Area)'!BN145/('Données brutes POS (Area)'!BN$91)*50),IF($C204="TG (17:0/17:1/17:0)D5",('Données brutes POS (Area)'!BN204/('Données brutes POS (Area)'!BN$171)*25)))</f>
        <v>92.348620111505056</v>
      </c>
      <c r="BP204" s="44">
        <f>IF($C204="SM 30:1;O2",('Données brutes POS (Area)'!BO145/('Données brutes POS (Area)'!BO$91)*50),IF($C204="TG (17:0/17:1/17:0)D5",('Données brutes POS (Area)'!BO204/('Données brutes POS (Area)'!BO$171)*25)))</f>
        <v>68.738671872180419</v>
      </c>
      <c r="BQ204" s="44">
        <f>IF($C204="SM 30:1;O2",('Données brutes POS (Area)'!BP145/('Données brutes POS (Area)'!BP$91)*50),IF($C204="TG (17:0/17:1/17:0)D5",('Données brutes POS (Area)'!BP204/('Données brutes POS (Area)'!BP$171)*25)))</f>
        <v>55.5744151704438</v>
      </c>
    </row>
    <row r="205" spans="1:69" x14ac:dyDescent="0.25">
      <c r="A205" s="9" t="s">
        <v>79</v>
      </c>
      <c r="B205" s="9" t="s">
        <v>141</v>
      </c>
      <c r="C205" s="10" t="s">
        <v>117</v>
      </c>
      <c r="D205" s="43">
        <f>IF($C205="SM 30:1;O2",('Données brutes POS (Area)'!C146/('Données brutes POS (Area)'!C$91)*50),IF($C205="TG (17:0/17:1/17:0)D5",('Données brutes POS (Area)'!C205/('Données brutes POS (Area)'!C$171)*25)))</f>
        <v>100.91595496593814</v>
      </c>
      <c r="E205" s="43">
        <f>IF($C205="SM 30:1;O2",('Données brutes POS (Area)'!D146/('Données brutes POS (Area)'!D$91)*50),IF($C205="TG (17:0/17:1/17:0)D5",('Données brutes POS (Area)'!D205/('Données brutes POS (Area)'!D$171)*25)))</f>
        <v>52.729554298605876</v>
      </c>
      <c r="F205" s="43">
        <f>IF($C205="SM 30:1;O2",('Données brutes POS (Area)'!E146/('Données brutes POS (Area)'!E$91)*50),IF($C205="TG (17:0/17:1/17:0)D5",('Données brutes POS (Area)'!E205/('Données brutes POS (Area)'!E$171)*25)))</f>
        <v>83.032902279222341</v>
      </c>
      <c r="G205" s="43">
        <f>IF($C205="SM 30:1;O2",('Données brutes POS (Area)'!F146/('Données brutes POS (Area)'!F$91)*50),IF($C205="TG (17:0/17:1/17:0)D5",('Données brutes POS (Area)'!F205/('Données brutes POS (Area)'!F$171)*25)))</f>
        <v>76.042294684641192</v>
      </c>
      <c r="H205" s="43">
        <f>IF($C205="SM 30:1;O2",('Données brutes POS (Area)'!G146/('Données brutes POS (Area)'!G$91)*50),IF($C205="TG (17:0/17:1/17:0)D5",('Données brutes POS (Area)'!G205/('Données brutes POS (Area)'!G$171)*25)))</f>
        <v>63.892093833467392</v>
      </c>
      <c r="I205" s="43">
        <f>IF($C205="SM 30:1;O2",('Données brutes POS (Area)'!H146/('Données brutes POS (Area)'!H$91)*50),IF($C205="TG (17:0/17:1/17:0)D5",('Données brutes POS (Area)'!H205/('Données brutes POS (Area)'!H$171)*25)))</f>
        <v>84.624871063625719</v>
      </c>
      <c r="J205" s="43">
        <f>IF($C205="SM 30:1;O2",('Données brutes POS (Area)'!I146/('Données brutes POS (Area)'!I$91)*50),IF($C205="TG (17:0/17:1/17:0)D5",('Données brutes POS (Area)'!I205/('Données brutes POS (Area)'!I$171)*25)))</f>
        <v>107.63825402499414</v>
      </c>
      <c r="K205" s="43">
        <f>IF($C205="SM 30:1;O2",('Données brutes POS (Area)'!J146/('Données brutes POS (Area)'!J$91)*50),IF($C205="TG (17:0/17:1/17:0)D5",('Données brutes POS (Area)'!J205/('Données brutes POS (Area)'!J$171)*25)))</f>
        <v>105.9029279063848</v>
      </c>
      <c r="L205" s="43">
        <f>IF($C205="SM 30:1;O2",('Données brutes POS (Area)'!K146/('Données brutes POS (Area)'!K$91)*50),IF($C205="TG (17:0/17:1/17:0)D5",('Données brutes POS (Area)'!K205/('Données brutes POS (Area)'!K$171)*25)))</f>
        <v>87.900166489660052</v>
      </c>
      <c r="M205" s="43">
        <f>IF($C205="SM 30:1;O2",('Données brutes POS (Area)'!L146/('Données brutes POS (Area)'!L$91)*50),IF($C205="TG (17:0/17:1/17:0)D5",('Données brutes POS (Area)'!L205/('Données brutes POS (Area)'!L$171)*25)))</f>
        <v>41.217429727071583</v>
      </c>
      <c r="N205" s="43">
        <f>IF($C205="SM 30:1;O2",('Données brutes POS (Area)'!M146/('Données brutes POS (Area)'!M$91)*50),IF($C205="TG (17:0/17:1/17:0)D5",('Données brutes POS (Area)'!M205/('Données brutes POS (Area)'!M$171)*25)))</f>
        <v>27.390638155271162</v>
      </c>
      <c r="O205" s="43">
        <f>IF($C205="SM 30:1;O2",('Données brutes POS (Area)'!N146/('Données brutes POS (Area)'!N$91)*50),IF($C205="TG (17:0/17:1/17:0)D5",('Données brutes POS (Area)'!N205/('Données brutes POS (Area)'!N$171)*25)))</f>
        <v>35.276927922934</v>
      </c>
      <c r="P205" s="43">
        <f>IF($C205="SM 30:1;O2",('Données brutes POS (Area)'!O146/('Données brutes POS (Area)'!O$91)*50),IF($C205="TG (17:0/17:1/17:0)D5",('Données brutes POS (Area)'!O205/('Données brutes POS (Area)'!O$171)*25)))</f>
        <v>105.56542022592677</v>
      </c>
      <c r="Q205" s="43">
        <f>IF($C205="SM 30:1;O2",('Données brutes POS (Area)'!P146/('Données brutes POS (Area)'!P$91)*50),IF($C205="TG (17:0/17:1/17:0)D5",('Données brutes POS (Area)'!P205/('Données brutes POS (Area)'!P$171)*25)))</f>
        <v>53.769317274295283</v>
      </c>
      <c r="R205" s="43">
        <f>IF($C205="SM 30:1;O2",('Données brutes POS (Area)'!Q146/('Données brutes POS (Area)'!Q$91)*50),IF($C205="TG (17:0/17:1/17:0)D5",('Données brutes POS (Area)'!Q205/('Données brutes POS (Area)'!Q$171)*25)))</f>
        <v>81.911836816637191</v>
      </c>
      <c r="S205" s="43">
        <f>IF($C205="SM 30:1;O2",('Données brutes POS (Area)'!R146/('Données brutes POS (Area)'!R$91)*50),IF($C205="TG (17:0/17:1/17:0)D5",('Données brutes POS (Area)'!R205/('Données brutes POS (Area)'!R$171)*25)))</f>
        <v>49.85621394420788</v>
      </c>
      <c r="T205" s="43">
        <f>IF($C205="SM 30:1;O2",('Données brutes POS (Area)'!S146/('Données brutes POS (Area)'!S$91)*50),IF($C205="TG (17:0/17:1/17:0)D5",('Données brutes POS (Area)'!S205/('Données brutes POS (Area)'!S$171)*25)))</f>
        <v>40.573083627234837</v>
      </c>
      <c r="U205" s="43">
        <f>IF($C205="SM 30:1;O2",('Données brutes POS (Area)'!T146/('Données brutes POS (Area)'!T$91)*50),IF($C205="TG (17:0/17:1/17:0)D5",('Données brutes POS (Area)'!T205/('Données brutes POS (Area)'!T$171)*25)))</f>
        <v>45.362579037101391</v>
      </c>
      <c r="V205" s="43">
        <f>IF($C205="SM 30:1;O2",('Données brutes POS (Area)'!U146/('Données brutes POS (Area)'!U$91)*50),IF($C205="TG (17:0/17:1/17:0)D5",('Données brutes POS (Area)'!U205/('Données brutes POS (Area)'!U$171)*25)))</f>
        <v>56.95314265743918</v>
      </c>
      <c r="W205" s="43">
        <f>IF($C205="SM 30:1;O2",('Données brutes POS (Area)'!V146/('Données brutes POS (Area)'!V$91)*50),IF($C205="TG (17:0/17:1/17:0)D5",('Données brutes POS (Area)'!V205/('Données brutes POS (Area)'!V$171)*25)))</f>
        <v>37.799916861789328</v>
      </c>
      <c r="X205" s="43">
        <f>IF($C205="SM 30:1;O2",('Données brutes POS (Area)'!W146/('Données brutes POS (Area)'!W$91)*50),IF($C205="TG (17:0/17:1/17:0)D5",('Données brutes POS (Area)'!W205/('Données brutes POS (Area)'!W$171)*25)))</f>
        <v>113.80970689080374</v>
      </c>
      <c r="Y205" s="43">
        <f>IF($C205="SM 30:1;O2",('Données brutes POS (Area)'!X146/('Données brutes POS (Area)'!X$91)*50),IF($C205="TG (17:0/17:1/17:0)D5",('Données brutes POS (Area)'!X205/('Données brutes POS (Area)'!X$171)*25)))</f>
        <v>23.677437272834855</v>
      </c>
      <c r="Z205" s="43">
        <f>IF($C205="SM 30:1;O2",('Données brutes POS (Area)'!Y146/('Données brutes POS (Area)'!Y$91)*50),IF($C205="TG (17:0/17:1/17:0)D5",('Données brutes POS (Area)'!Y205/('Données brutes POS (Area)'!Y$171)*25)))</f>
        <v>72.082510008494211</v>
      </c>
      <c r="AA205" s="43">
        <f>IF($C205="SM 30:1;O2",('Données brutes POS (Area)'!Z146/('Données brutes POS (Area)'!Z$91)*50),IF($C205="TG (17:0/17:1/17:0)D5",('Données brutes POS (Area)'!Z205/('Données brutes POS (Area)'!Z$171)*25)))</f>
        <v>155.56788759819946</v>
      </c>
      <c r="AB205" s="43">
        <f>IF($C205="SM 30:1;O2",('Données brutes POS (Area)'!AA146/('Données brutes POS (Area)'!AA$91)*50),IF($C205="TG (17:0/17:1/17:0)D5",('Données brutes POS (Area)'!AA205/('Données brutes POS (Area)'!AA$171)*25)))</f>
        <v>52.641450576271943</v>
      </c>
      <c r="AC205" s="43">
        <f>IF($C205="SM 30:1;O2",('Données brutes POS (Area)'!AB146/('Données brutes POS (Area)'!AB$91)*50),IF($C205="TG (17:0/17:1/17:0)D5",('Données brutes POS (Area)'!AB205/('Données brutes POS (Area)'!AB$171)*25)))</f>
        <v>139.13340305791988</v>
      </c>
      <c r="AD205" s="43">
        <f>IF($C205="SM 30:1;O2",('Données brutes POS (Area)'!AC146/('Données brutes POS (Area)'!AC$91)*50),IF($C205="TG (17:0/17:1/17:0)D5",('Données brutes POS (Area)'!AC205/('Données brutes POS (Area)'!AC$171)*25)))</f>
        <v>40.895552803687316</v>
      </c>
      <c r="AE205" s="43">
        <f>IF($C205="SM 30:1;O2",('Données brutes POS (Area)'!AD146/('Données brutes POS (Area)'!AD$91)*50),IF($C205="TG (17:0/17:1/17:0)D5",('Données brutes POS (Area)'!AD205/('Données brutes POS (Area)'!AD$171)*25)))</f>
        <v>90.158919151041459</v>
      </c>
      <c r="AF205" s="43">
        <f>IF($C205="SM 30:1;O2",('Données brutes POS (Area)'!AE146/('Données brutes POS (Area)'!AE$91)*50),IF($C205="TG (17:0/17:1/17:0)D5",('Données brutes POS (Area)'!AE205/('Données brutes POS (Area)'!AE$171)*25)))</f>
        <v>219.11781465882686</v>
      </c>
      <c r="AG205" s="43">
        <f>IF($C205="SM 30:1;O2",('Données brutes POS (Area)'!AF146/('Données brutes POS (Area)'!AF$91)*50),IF($C205="TG (17:0/17:1/17:0)D5",('Données brutes POS (Area)'!AF205/('Données brutes POS (Area)'!AF$171)*25)))</f>
        <v>52.997015964640923</v>
      </c>
      <c r="AH205" s="43">
        <f>IF($C205="SM 30:1;O2",('Données brutes POS (Area)'!AG146/('Données brutes POS (Area)'!AG$91)*50),IF($C205="TG (17:0/17:1/17:0)D5",('Données brutes POS (Area)'!AG205/('Données brutes POS (Area)'!AG$171)*25)))</f>
        <v>45.056769917388486</v>
      </c>
      <c r="AI205" s="43">
        <f>IF($C205="SM 30:1;O2",('Données brutes POS (Area)'!AH146/('Données brutes POS (Area)'!AH$91)*50),IF($C205="TG (17:0/17:1/17:0)D5",('Données brutes POS (Area)'!AH205/('Données brutes POS (Area)'!AH$171)*25)))</f>
        <v>44.839629767934113</v>
      </c>
      <c r="AJ205" s="43">
        <f>IF($C205="SM 30:1;O2",('Données brutes POS (Area)'!AI146/('Données brutes POS (Area)'!AI$91)*50),IF($C205="TG (17:0/17:1/17:0)D5",('Données brutes POS (Area)'!AI205/('Données brutes POS (Area)'!AI$171)*25)))</f>
        <v>35.755185073608288</v>
      </c>
      <c r="AK205" s="43">
        <f>IF($C205="SM 30:1;O2",('Données brutes POS (Area)'!AJ146/('Données brutes POS (Area)'!AJ$91)*50),IF($C205="TG (17:0/17:1/17:0)D5",('Données brutes POS (Area)'!AJ205/('Données brutes POS (Area)'!AJ$171)*25)))</f>
        <v>46.899206693782475</v>
      </c>
      <c r="AL205" s="43">
        <f>IF($C205="SM 30:1;O2",('Données brutes POS (Area)'!AK146/('Données brutes POS (Area)'!AK$91)*50),IF($C205="TG (17:0/17:1/17:0)D5",('Données brutes POS (Area)'!AK205/('Données brutes POS (Area)'!AK$171)*25)))</f>
        <v>35.109003382776478</v>
      </c>
      <c r="AM205" s="43">
        <f>IF($C205="SM 30:1;O2",('Données brutes POS (Area)'!AL146/('Données brutes POS (Area)'!AL$91)*50),IF($C205="TG (17:0/17:1/17:0)D5",('Données brutes POS (Area)'!AL205/('Données brutes POS (Area)'!AL$171)*25)))</f>
        <v>182.20551693742942</v>
      </c>
      <c r="AN205" s="43">
        <f>IF($C205="SM 30:1;O2",('Données brutes POS (Area)'!AM146/('Données brutes POS (Area)'!AM$91)*50),IF($C205="TG (17:0/17:1/17:0)D5",('Données brutes POS (Area)'!AM205/('Données brutes POS (Area)'!AM$171)*25)))</f>
        <v>47.708876555706695</v>
      </c>
      <c r="AO205" s="43">
        <f>IF($C205="SM 30:1;O2",('Données brutes POS (Area)'!AN146/('Données brutes POS (Area)'!AN$91)*50),IF($C205="TG (17:0/17:1/17:0)D5",('Données brutes POS (Area)'!AN205/('Données brutes POS (Area)'!AN$171)*25)))</f>
        <v>43.401664723616925</v>
      </c>
      <c r="AP205" s="43">
        <f>IF($C205="SM 30:1;O2",('Données brutes POS (Area)'!AO146/('Données brutes POS (Area)'!AO$91)*50),IF($C205="TG (17:0/17:1/17:0)D5",('Données brutes POS (Area)'!AO205/('Données brutes POS (Area)'!AO$171)*25)))</f>
        <v>77.069417112765933</v>
      </c>
      <c r="AQ205" s="43">
        <f>IF($C205="SM 30:1;O2",('Données brutes POS (Area)'!AP146/('Données brutes POS (Area)'!AP$91)*50),IF($C205="TG (17:0/17:1/17:0)D5",('Données brutes POS (Area)'!AP205/('Données brutes POS (Area)'!AP$171)*25)))</f>
        <v>27.465733829803835</v>
      </c>
      <c r="AR205" s="43">
        <f>IF($C205="SM 30:1;O2",('Données brutes POS (Area)'!AQ146/('Données brutes POS (Area)'!AQ$91)*50),IF($C205="TG (17:0/17:1/17:0)D5",('Données brutes POS (Area)'!AQ205/('Données brutes POS (Area)'!AQ$171)*25)))</f>
        <v>632.4675622172449</v>
      </c>
      <c r="AS205" s="43">
        <f>IF($C205="SM 30:1;O2",('Données brutes POS (Area)'!AR146/('Données brutes POS (Area)'!AR$91)*50),IF($C205="TG (17:0/17:1/17:0)D5",('Données brutes POS (Area)'!AR205/('Données brutes POS (Area)'!AR$171)*25)))</f>
        <v>64.13869961041398</v>
      </c>
      <c r="AT205" s="43">
        <f>IF($C205="SM 30:1;O2",('Données brutes POS (Area)'!AS146/('Données brutes POS (Area)'!AS$91)*50),IF($C205="TG (17:0/17:1/17:0)D5",('Données brutes POS (Area)'!AS205/('Données brutes POS (Area)'!AS$171)*25)))</f>
        <v>82.937966098746244</v>
      </c>
      <c r="AU205" s="43">
        <f>IF($C205="SM 30:1;O2",('Données brutes POS (Area)'!AT146/('Données brutes POS (Area)'!AT$91)*50),IF($C205="TG (17:0/17:1/17:0)D5",('Données brutes POS (Area)'!AT205/('Données brutes POS (Area)'!AT$171)*25)))</f>
        <v>112.70470076954911</v>
      </c>
      <c r="AV205" s="43">
        <f>IF($C205="SM 30:1;O2",('Données brutes POS (Area)'!AU146/('Données brutes POS (Area)'!AU$91)*50),IF($C205="TG (17:0/17:1/17:0)D5",('Données brutes POS (Area)'!AU205/('Données brutes POS (Area)'!AU$171)*25)))</f>
        <v>64.696600882399309</v>
      </c>
      <c r="AW205" s="43">
        <f>IF($C205="SM 30:1;O2",('Données brutes POS (Area)'!AV146/('Données brutes POS (Area)'!AV$91)*50),IF($C205="TG (17:0/17:1/17:0)D5",('Données brutes POS (Area)'!AV205/('Données brutes POS (Area)'!AV$171)*25)))</f>
        <v>133.74743267778385</v>
      </c>
      <c r="AX205" s="43">
        <f>IF($C205="SM 30:1;O2",('Données brutes POS (Area)'!AW146/('Données brutes POS (Area)'!AW$91)*50),IF($C205="TG (17:0/17:1/17:0)D5",('Données brutes POS (Area)'!AW205/('Données brutes POS (Area)'!AW$171)*25)))</f>
        <v>108.35817003003949</v>
      </c>
      <c r="AY205" s="43">
        <f>IF($C205="SM 30:1;O2",('Données brutes POS (Area)'!AX146/('Données brutes POS (Area)'!AX$91)*50),IF($C205="TG (17:0/17:1/17:0)D5",('Données brutes POS (Area)'!AX205/('Données brutes POS (Area)'!AX$171)*25)))</f>
        <v>48.662656782567389</v>
      </c>
      <c r="AZ205" s="43">
        <f>IF($C205="SM 30:1;O2",('Données brutes POS (Area)'!AY146/('Données brutes POS (Area)'!AY$91)*50),IF($C205="TG (17:0/17:1/17:0)D5",('Données brutes POS (Area)'!AY205/('Données brutes POS (Area)'!AY$171)*25)))</f>
        <v>183.32757947112813</v>
      </c>
      <c r="BA205" s="43">
        <f>IF($C205="SM 30:1;O2",('Données brutes POS (Area)'!AZ146/('Données brutes POS (Area)'!AZ$91)*50),IF($C205="TG (17:0/17:1/17:0)D5",('Données brutes POS (Area)'!AZ205/('Données brutes POS (Area)'!AZ$171)*25)))</f>
        <v>42.436442506092085</v>
      </c>
      <c r="BB205" s="43">
        <f>IF($C205="SM 30:1;O2",('Données brutes POS (Area)'!BA146/('Données brutes POS (Area)'!BA$91)*50),IF($C205="TG (17:0/17:1/17:0)D5",('Données brutes POS (Area)'!BA205/('Données brutes POS (Area)'!BA$171)*25)))</f>
        <v>44.192823742544277</v>
      </c>
      <c r="BC205" s="43">
        <f>IF($C205="SM 30:1;O2",('Données brutes POS (Area)'!BB146/('Données brutes POS (Area)'!BB$91)*50),IF($C205="TG (17:0/17:1/17:0)D5",('Données brutes POS (Area)'!BB205/('Données brutes POS (Area)'!BB$171)*25)))</f>
        <v>47.793067588110596</v>
      </c>
      <c r="BD205" s="43">
        <f>IF($C205="SM 30:1;O2",('Données brutes POS (Area)'!BC146/('Données brutes POS (Area)'!BC$91)*50),IF($C205="TG (17:0/17:1/17:0)D5",('Données brutes POS (Area)'!BC205/('Données brutes POS (Area)'!BC$171)*25)))</f>
        <v>94.807265776701257</v>
      </c>
      <c r="BE205" s="43">
        <f>IF($C205="SM 30:1;O2",('Données brutes POS (Area)'!BD146/('Données brutes POS (Area)'!BD$91)*50),IF($C205="TG (17:0/17:1/17:0)D5",('Données brutes POS (Area)'!BD205/('Données brutes POS (Area)'!BD$171)*25)))</f>
        <v>26.084079757645718</v>
      </c>
      <c r="BF205" s="43">
        <f>IF($C205="SM 30:1;O2",('Données brutes POS (Area)'!BE146/('Données brutes POS (Area)'!BE$91)*50),IF($C205="TG (17:0/17:1/17:0)D5",('Données brutes POS (Area)'!BE205/('Données brutes POS (Area)'!BE$171)*25)))</f>
        <v>13.177236107035112</v>
      </c>
      <c r="BG205" s="43">
        <f>IF($C205="SM 30:1;O2",('Données brutes POS (Area)'!BF146/('Données brutes POS (Area)'!BF$91)*50),IF($C205="TG (17:0/17:1/17:0)D5",('Données brutes POS (Area)'!BF205/('Données brutes POS (Area)'!BF$171)*25)))</f>
        <v>55.830693546278184</v>
      </c>
      <c r="BH205" s="43">
        <f>IF($C205="SM 30:1;O2",('Données brutes POS (Area)'!BG146/('Données brutes POS (Area)'!BG$91)*50),IF($C205="TG (17:0/17:1/17:0)D5",('Données brutes POS (Area)'!BG205/('Données brutes POS (Area)'!BG$171)*25)))</f>
        <v>22.265210014806858</v>
      </c>
      <c r="BI205" s="43">
        <f>IF($C205="SM 30:1;O2",('Données brutes POS (Area)'!BH146/('Données brutes POS (Area)'!BH$91)*50),IF($C205="TG (17:0/17:1/17:0)D5",('Données brutes POS (Area)'!BH205/('Données brutes POS (Area)'!BH$171)*25)))</f>
        <v>38.682500211152579</v>
      </c>
      <c r="BJ205" s="43">
        <f>IF($C205="SM 30:1;O2",('Données brutes POS (Area)'!BI146/('Données brutes POS (Area)'!BI$91)*50),IF($C205="TG (17:0/17:1/17:0)D5",('Données brutes POS (Area)'!BI205/('Données brutes POS (Area)'!BI$171)*25)))</f>
        <v>54.76461735949345</v>
      </c>
      <c r="BK205" s="43">
        <f>IF($C205="SM 30:1;O2",('Données brutes POS (Area)'!BJ146/('Données brutes POS (Area)'!BJ$91)*50),IF($C205="TG (17:0/17:1/17:0)D5",('Données brutes POS (Area)'!BJ205/('Données brutes POS (Area)'!BJ$171)*25)))</f>
        <v>48.580518014354197</v>
      </c>
      <c r="BL205" s="43">
        <f>IF($C205="SM 30:1;O2",('Données brutes POS (Area)'!BK146/('Données brutes POS (Area)'!BK$91)*50),IF($C205="TG (17:0/17:1/17:0)D5",('Données brutes POS (Area)'!BK205/('Données brutes POS (Area)'!BK$171)*25)))</f>
        <v>27.059426930933693</v>
      </c>
      <c r="BM205" s="43">
        <f>IF($C205="SM 30:1;O2",('Données brutes POS (Area)'!BL146/('Données brutes POS (Area)'!BL$91)*50),IF($C205="TG (17:0/17:1/17:0)D5",('Données brutes POS (Area)'!BL205/('Données brutes POS (Area)'!BL$171)*25)))</f>
        <v>50.510556089969249</v>
      </c>
      <c r="BN205" s="43">
        <f>IF($C205="SM 30:1;O2",('Données brutes POS (Area)'!BM146/('Données brutes POS (Area)'!BM$91)*50),IF($C205="TG (17:0/17:1/17:0)D5",('Données brutes POS (Area)'!BM205/('Données brutes POS (Area)'!BM$171)*25)))</f>
        <v>41.1828356060537</v>
      </c>
      <c r="BO205" s="43">
        <f>IF($C205="SM 30:1;O2",('Données brutes POS (Area)'!BN146/('Données brutes POS (Area)'!BN$91)*50),IF($C205="TG (17:0/17:1/17:0)D5",('Données brutes POS (Area)'!BN205/('Données brutes POS (Area)'!BN$171)*25)))</f>
        <v>53.961296005170524</v>
      </c>
      <c r="BP205" s="43">
        <f>IF($C205="SM 30:1;O2",('Données brutes POS (Area)'!BO146/('Données brutes POS (Area)'!BO$91)*50),IF($C205="TG (17:0/17:1/17:0)D5",('Données brutes POS (Area)'!BO205/('Données brutes POS (Area)'!BO$171)*25)))</f>
        <v>33.348710734566694</v>
      </c>
      <c r="BQ205" s="43">
        <f>IF($C205="SM 30:1;O2",('Données brutes POS (Area)'!BP146/('Données brutes POS (Area)'!BP$91)*50),IF($C205="TG (17:0/17:1/17:0)D5",('Données brutes POS (Area)'!BP205/('Données brutes POS (Area)'!BP$171)*25)))</f>
        <v>51.010394488446778</v>
      </c>
    </row>
    <row r="206" spans="1:69" x14ac:dyDescent="0.25">
      <c r="A206" s="11" t="s">
        <v>79</v>
      </c>
      <c r="B206" s="11" t="s">
        <v>142</v>
      </c>
      <c r="C206" s="12" t="s">
        <v>117</v>
      </c>
      <c r="D206" s="44">
        <f>IF($C206="SM 30:1;O2",('Données brutes POS (Area)'!C147/('Données brutes POS (Area)'!C$91)*50),IF($C206="TG (17:0/17:1/17:0)D5",('Données brutes POS (Area)'!C206/('Données brutes POS (Area)'!C$171)*25)))</f>
        <v>31.812321668142733</v>
      </c>
      <c r="E206" s="44">
        <f>IF($C206="SM 30:1;O2",('Données brutes POS (Area)'!D147/('Données brutes POS (Area)'!D$91)*50),IF($C206="TG (17:0/17:1/17:0)D5",('Données brutes POS (Area)'!D206/('Données brutes POS (Area)'!D$171)*25)))</f>
        <v>20.057624412241534</v>
      </c>
      <c r="F206" s="44">
        <f>IF($C206="SM 30:1;O2",('Données brutes POS (Area)'!E147/('Données brutes POS (Area)'!E$91)*50),IF($C206="TG (17:0/17:1/17:0)D5",('Données brutes POS (Area)'!E206/('Données brutes POS (Area)'!E$171)*25)))</f>
        <v>39.558904183624428</v>
      </c>
      <c r="G206" s="44">
        <f>IF($C206="SM 30:1;O2",('Données brutes POS (Area)'!F147/('Données brutes POS (Area)'!F$91)*50),IF($C206="TG (17:0/17:1/17:0)D5",('Données brutes POS (Area)'!F206/('Données brutes POS (Area)'!F$171)*25)))</f>
        <v>31.083612748095895</v>
      </c>
      <c r="H206" s="44">
        <f>IF($C206="SM 30:1;O2",('Données brutes POS (Area)'!G147/('Données brutes POS (Area)'!G$91)*50),IF($C206="TG (17:0/17:1/17:0)D5",('Données brutes POS (Area)'!G206/('Données brutes POS (Area)'!G$171)*25)))</f>
        <v>24.341054524582333</v>
      </c>
      <c r="I206" s="44">
        <f>IF($C206="SM 30:1;O2",('Données brutes POS (Area)'!H147/('Données brutes POS (Area)'!H$91)*50),IF($C206="TG (17:0/17:1/17:0)D5",('Données brutes POS (Area)'!H206/('Données brutes POS (Area)'!H$171)*25)))</f>
        <v>39.56602890315223</v>
      </c>
      <c r="J206" s="44">
        <f>IF($C206="SM 30:1;O2",('Données brutes POS (Area)'!I147/('Données brutes POS (Area)'!I$91)*50),IF($C206="TG (17:0/17:1/17:0)D5",('Données brutes POS (Area)'!I206/('Données brutes POS (Area)'!I$171)*25)))</f>
        <v>46.8825654800278</v>
      </c>
      <c r="K206" s="44">
        <f>IF($C206="SM 30:1;O2",('Données brutes POS (Area)'!J147/('Données brutes POS (Area)'!J$91)*50),IF($C206="TG (17:0/17:1/17:0)D5",('Données brutes POS (Area)'!J206/('Données brutes POS (Area)'!J$171)*25)))</f>
        <v>44.49675012422194</v>
      </c>
      <c r="L206" s="44">
        <f>IF($C206="SM 30:1;O2",('Données brutes POS (Area)'!K147/('Données brutes POS (Area)'!K$91)*50),IF($C206="TG (17:0/17:1/17:0)D5",('Données brutes POS (Area)'!K206/('Données brutes POS (Area)'!K$171)*25)))</f>
        <v>30.44291835729911</v>
      </c>
      <c r="M206" s="44">
        <f>IF($C206="SM 30:1;O2",('Données brutes POS (Area)'!L147/('Données brutes POS (Area)'!L$91)*50),IF($C206="TG (17:0/17:1/17:0)D5",('Données brutes POS (Area)'!L206/('Données brutes POS (Area)'!L$171)*25)))</f>
        <v>15.827857296866011</v>
      </c>
      <c r="N206" s="44">
        <f>IF($C206="SM 30:1;O2",('Données brutes POS (Area)'!M147/('Données brutes POS (Area)'!M$91)*50),IF($C206="TG (17:0/17:1/17:0)D5",('Données brutes POS (Area)'!M206/('Données brutes POS (Area)'!M$171)*25)))</f>
        <v>11.923110023532132</v>
      </c>
      <c r="O206" s="44">
        <f>IF($C206="SM 30:1;O2",('Données brutes POS (Area)'!N147/('Données brutes POS (Area)'!N$91)*50),IF($C206="TG (17:0/17:1/17:0)D5",('Données brutes POS (Area)'!N206/('Données brutes POS (Area)'!N$171)*25)))</f>
        <v>15.110597006638971</v>
      </c>
      <c r="P206" s="44">
        <f>IF($C206="SM 30:1;O2",('Données brutes POS (Area)'!O147/('Données brutes POS (Area)'!O$91)*50),IF($C206="TG (17:0/17:1/17:0)D5",('Données brutes POS (Area)'!O206/('Données brutes POS (Area)'!O$171)*25)))</f>
        <v>51.246946446779432</v>
      </c>
      <c r="Q206" s="44">
        <f>IF($C206="SM 30:1;O2",('Données brutes POS (Area)'!P147/('Données brutes POS (Area)'!P$91)*50),IF($C206="TG (17:0/17:1/17:0)D5",('Données brutes POS (Area)'!P206/('Données brutes POS (Area)'!P$171)*25)))</f>
        <v>22.355384974118653</v>
      </c>
      <c r="R206" s="44">
        <f>IF($C206="SM 30:1;O2",('Données brutes POS (Area)'!Q147/('Données brutes POS (Area)'!Q$91)*50),IF($C206="TG (17:0/17:1/17:0)D5",('Données brutes POS (Area)'!Q206/('Données brutes POS (Area)'!Q$171)*25)))</f>
        <v>35.968307273222152</v>
      </c>
      <c r="S206" s="44">
        <f>IF($C206="SM 30:1;O2",('Données brutes POS (Area)'!R147/('Données brutes POS (Area)'!R$91)*50),IF($C206="TG (17:0/17:1/17:0)D5",('Données brutes POS (Area)'!R206/('Données brutes POS (Area)'!R$171)*25)))</f>
        <v>20.322172751656602</v>
      </c>
      <c r="T206" s="44">
        <f>IF($C206="SM 30:1;O2",('Données brutes POS (Area)'!S147/('Données brutes POS (Area)'!S$91)*50),IF($C206="TG (17:0/17:1/17:0)D5",('Données brutes POS (Area)'!S206/('Données brutes POS (Area)'!S$171)*25)))</f>
        <v>18.550802369459223</v>
      </c>
      <c r="U206" s="44">
        <f>IF($C206="SM 30:1;O2",('Données brutes POS (Area)'!T147/('Données brutes POS (Area)'!T$91)*50),IF($C206="TG (17:0/17:1/17:0)D5",('Données brutes POS (Area)'!T206/('Données brutes POS (Area)'!T$171)*25)))</f>
        <v>18.4283624628372</v>
      </c>
      <c r="V206" s="44">
        <f>IF($C206="SM 30:1;O2",('Données brutes POS (Area)'!U147/('Données brutes POS (Area)'!U$91)*50),IF($C206="TG (17:0/17:1/17:0)D5",('Données brutes POS (Area)'!U206/('Données brutes POS (Area)'!U$171)*25)))</f>
        <v>25.810321438495947</v>
      </c>
      <c r="W206" s="44">
        <f>IF($C206="SM 30:1;O2",('Données brutes POS (Area)'!V147/('Données brutes POS (Area)'!V$91)*50),IF($C206="TG (17:0/17:1/17:0)D5",('Données brutes POS (Area)'!V206/('Données brutes POS (Area)'!V$171)*25)))</f>
        <v>13.252157095425751</v>
      </c>
      <c r="X206" s="44">
        <f>IF($C206="SM 30:1;O2",('Données brutes POS (Area)'!W147/('Données brutes POS (Area)'!W$91)*50),IF($C206="TG (17:0/17:1/17:0)D5",('Données brutes POS (Area)'!W206/('Données brutes POS (Area)'!W$171)*25)))</f>
        <v>42.007360250094102</v>
      </c>
      <c r="Y206" s="44">
        <f>IF($C206="SM 30:1;O2",('Données brutes POS (Area)'!X147/('Données brutes POS (Area)'!X$91)*50),IF($C206="TG (17:0/17:1/17:0)D5",('Données brutes POS (Area)'!X206/('Données brutes POS (Area)'!X$171)*25)))</f>
        <v>10.854502256745629</v>
      </c>
      <c r="Z206" s="44">
        <f>IF($C206="SM 30:1;O2",('Données brutes POS (Area)'!Y147/('Données brutes POS (Area)'!Y$91)*50),IF($C206="TG (17:0/17:1/17:0)D5",('Données brutes POS (Area)'!Y206/('Données brutes POS (Area)'!Y$171)*25)))</f>
        <v>29.561188629818634</v>
      </c>
      <c r="AA206" s="44">
        <f>IF($C206="SM 30:1;O2",('Données brutes POS (Area)'!Z147/('Données brutes POS (Area)'!Z$91)*50),IF($C206="TG (17:0/17:1/17:0)D5",('Données brutes POS (Area)'!Z206/('Données brutes POS (Area)'!Z$171)*25)))</f>
        <v>68.055343817130293</v>
      </c>
      <c r="AB206" s="44">
        <f>IF($C206="SM 30:1;O2",('Données brutes POS (Area)'!AA147/('Données brutes POS (Area)'!AA$91)*50),IF($C206="TG (17:0/17:1/17:0)D5",('Données brutes POS (Area)'!AA206/('Données brutes POS (Area)'!AA$171)*25)))</f>
        <v>19.893140056598636</v>
      </c>
      <c r="AC206" s="44">
        <f>IF($C206="SM 30:1;O2",('Données brutes POS (Area)'!AB147/('Données brutes POS (Area)'!AB$91)*50),IF($C206="TG (17:0/17:1/17:0)D5",('Données brutes POS (Area)'!AB206/('Données brutes POS (Area)'!AB$171)*25)))</f>
        <v>71.666864800765495</v>
      </c>
      <c r="AD206" s="44">
        <f>IF($C206="SM 30:1;O2",('Données brutes POS (Area)'!AC147/('Données brutes POS (Area)'!AC$91)*50),IF($C206="TG (17:0/17:1/17:0)D5",('Données brutes POS (Area)'!AC206/('Données brutes POS (Area)'!AC$171)*25)))</f>
        <v>20.195782482004716</v>
      </c>
      <c r="AE206" s="44">
        <f>IF($C206="SM 30:1;O2",('Données brutes POS (Area)'!AD147/('Données brutes POS (Area)'!AD$91)*50),IF($C206="TG (17:0/17:1/17:0)D5",('Données brutes POS (Area)'!AD206/('Données brutes POS (Area)'!AD$171)*25)))</f>
        <v>38.586780791331051</v>
      </c>
      <c r="AF206" s="44">
        <f>IF($C206="SM 30:1;O2",('Données brutes POS (Area)'!AE147/('Données brutes POS (Area)'!AE$91)*50),IF($C206="TG (17:0/17:1/17:0)D5",('Données brutes POS (Area)'!AE206/('Données brutes POS (Area)'!AE$171)*25)))</f>
        <v>121.23456016783582</v>
      </c>
      <c r="AG206" s="44">
        <f>IF($C206="SM 30:1;O2",('Données brutes POS (Area)'!AF147/('Données brutes POS (Area)'!AF$91)*50),IF($C206="TG (17:0/17:1/17:0)D5",('Données brutes POS (Area)'!AF206/('Données brutes POS (Area)'!AF$171)*25)))</f>
        <v>21.490435895764534</v>
      </c>
      <c r="AH206" s="44">
        <f>IF($C206="SM 30:1;O2",('Données brutes POS (Area)'!AG147/('Données brutes POS (Area)'!AG$91)*50),IF($C206="TG (17:0/17:1/17:0)D5",('Données brutes POS (Area)'!AG206/('Données brutes POS (Area)'!AG$171)*25)))</f>
        <v>25.810814494721701</v>
      </c>
      <c r="AI206" s="44">
        <f>IF($C206="SM 30:1;O2",('Données brutes POS (Area)'!AH147/('Données brutes POS (Area)'!AH$91)*50),IF($C206="TG (17:0/17:1/17:0)D5",('Données brutes POS (Area)'!AH206/('Données brutes POS (Area)'!AH$171)*25)))</f>
        <v>18.401881654429257</v>
      </c>
      <c r="AJ206" s="44">
        <f>IF($C206="SM 30:1;O2",('Données brutes POS (Area)'!AI147/('Données brutes POS (Area)'!AI$91)*50),IF($C206="TG (17:0/17:1/17:0)D5",('Données brutes POS (Area)'!AI206/('Données brutes POS (Area)'!AI$171)*25)))</f>
        <v>18.135926978917567</v>
      </c>
      <c r="AK206" s="44">
        <f>IF($C206="SM 30:1;O2",('Données brutes POS (Area)'!AJ147/('Données brutes POS (Area)'!AJ$91)*50),IF($C206="TG (17:0/17:1/17:0)D5",('Données brutes POS (Area)'!AJ206/('Données brutes POS (Area)'!AJ$171)*25)))</f>
        <v>18.291639689043411</v>
      </c>
      <c r="AL206" s="44">
        <f>IF($C206="SM 30:1;O2",('Données brutes POS (Area)'!AK147/('Données brutes POS (Area)'!AK$91)*50),IF($C206="TG (17:0/17:1/17:0)D5",('Données brutes POS (Area)'!AK206/('Données brutes POS (Area)'!AK$171)*25)))</f>
        <v>17.150278337816534</v>
      </c>
      <c r="AM206" s="44">
        <f>IF($C206="SM 30:1;O2",('Données brutes POS (Area)'!AL147/('Données brutes POS (Area)'!AL$91)*50),IF($C206="TG (17:0/17:1/17:0)D5",('Données brutes POS (Area)'!AL206/('Données brutes POS (Area)'!AL$171)*25)))</f>
        <v>88.52646755057448</v>
      </c>
      <c r="AN206" s="44">
        <f>IF($C206="SM 30:1;O2",('Données brutes POS (Area)'!AM147/('Données brutes POS (Area)'!AM$91)*50),IF($C206="TG (17:0/17:1/17:0)D5",('Données brutes POS (Area)'!AM206/('Données brutes POS (Area)'!AM$171)*25)))</f>
        <v>18.430643470164949</v>
      </c>
      <c r="AO206" s="44">
        <f>IF($C206="SM 30:1;O2",('Données brutes POS (Area)'!AN147/('Données brutes POS (Area)'!AN$91)*50),IF($C206="TG (17:0/17:1/17:0)D5",('Données brutes POS (Area)'!AN206/('Données brutes POS (Area)'!AN$171)*25)))</f>
        <v>17.181242931611433</v>
      </c>
      <c r="AP206" s="44">
        <f>IF($C206="SM 30:1;O2",('Données brutes POS (Area)'!AO147/('Données brutes POS (Area)'!AO$91)*50),IF($C206="TG (17:0/17:1/17:0)D5",('Données brutes POS (Area)'!AO206/('Données brutes POS (Area)'!AO$171)*25)))</f>
        <v>35.282037096594237</v>
      </c>
      <c r="AQ206" s="44">
        <f>IF($C206="SM 30:1;O2",('Données brutes POS (Area)'!AP147/('Données brutes POS (Area)'!AP$91)*50),IF($C206="TG (17:0/17:1/17:0)D5",('Données brutes POS (Area)'!AP206/('Données brutes POS (Area)'!AP$171)*25)))</f>
        <v>14.808447707912947</v>
      </c>
      <c r="AR206" s="44">
        <f>IF($C206="SM 30:1;O2",('Données brutes POS (Area)'!AQ147/('Données brutes POS (Area)'!AQ$91)*50),IF($C206="TG (17:0/17:1/17:0)D5",('Données brutes POS (Area)'!AQ206/('Données brutes POS (Area)'!AQ$171)*25)))</f>
        <v>306.03855049292997</v>
      </c>
      <c r="AS206" s="44">
        <f>IF($C206="SM 30:1;O2",('Données brutes POS (Area)'!AR147/('Données brutes POS (Area)'!AR$91)*50),IF($C206="TG (17:0/17:1/17:0)D5",('Données brutes POS (Area)'!AR206/('Données brutes POS (Area)'!AR$171)*25)))</f>
        <v>29.686558850575977</v>
      </c>
      <c r="AT206" s="44">
        <f>IF($C206="SM 30:1;O2",('Données brutes POS (Area)'!AS147/('Données brutes POS (Area)'!AS$91)*50),IF($C206="TG (17:0/17:1/17:0)D5",('Données brutes POS (Area)'!AS206/('Données brutes POS (Area)'!AS$171)*25)))</f>
        <v>43.576564873986619</v>
      </c>
      <c r="AU206" s="44">
        <f>IF($C206="SM 30:1;O2",('Données brutes POS (Area)'!AT147/('Données brutes POS (Area)'!AT$91)*50),IF($C206="TG (17:0/17:1/17:0)D5",('Données brutes POS (Area)'!AT206/('Données brutes POS (Area)'!AT$171)*25)))</f>
        <v>52.912005649884044</v>
      </c>
      <c r="AV206" s="44">
        <f>IF($C206="SM 30:1;O2",('Données brutes POS (Area)'!AU147/('Données brutes POS (Area)'!AU$91)*50),IF($C206="TG (17:0/17:1/17:0)D5",('Données brutes POS (Area)'!AU206/('Données brutes POS (Area)'!AU$171)*25)))</f>
        <v>22.969986584846257</v>
      </c>
      <c r="AW206" s="44">
        <f>IF($C206="SM 30:1;O2",('Données brutes POS (Area)'!AV147/('Données brutes POS (Area)'!AV$91)*50),IF($C206="TG (17:0/17:1/17:0)D5",('Données brutes POS (Area)'!AV206/('Données brutes POS (Area)'!AV$171)*25)))</f>
        <v>58.3750586617764</v>
      </c>
      <c r="AX206" s="44">
        <f>IF($C206="SM 30:1;O2",('Données brutes POS (Area)'!AW147/('Données brutes POS (Area)'!AW$91)*50),IF($C206="TG (17:0/17:1/17:0)D5",('Données brutes POS (Area)'!AW206/('Données brutes POS (Area)'!AW$171)*25)))</f>
        <v>56.037807465751442</v>
      </c>
      <c r="AY206" s="44">
        <f>IF($C206="SM 30:1;O2",('Données brutes POS (Area)'!AX147/('Données brutes POS (Area)'!AX$91)*50),IF($C206="TG (17:0/17:1/17:0)D5",('Données brutes POS (Area)'!AX206/('Données brutes POS (Area)'!AX$171)*25)))</f>
        <v>24.095412610166893</v>
      </c>
      <c r="AZ206" s="44">
        <f>IF($C206="SM 30:1;O2",('Données brutes POS (Area)'!AY147/('Données brutes POS (Area)'!AY$91)*50),IF($C206="TG (17:0/17:1/17:0)D5",('Données brutes POS (Area)'!AY206/('Données brutes POS (Area)'!AY$171)*25)))</f>
        <v>74.624898723545485</v>
      </c>
      <c r="BA206" s="44">
        <f>IF($C206="SM 30:1;O2",('Données brutes POS (Area)'!AZ147/('Données brutes POS (Area)'!AZ$91)*50),IF($C206="TG (17:0/17:1/17:0)D5",('Données brutes POS (Area)'!AZ206/('Données brutes POS (Area)'!AZ$171)*25)))</f>
        <v>14.442877580328792</v>
      </c>
      <c r="BB206" s="44">
        <f>IF($C206="SM 30:1;O2",('Données brutes POS (Area)'!BA147/('Données brutes POS (Area)'!BA$91)*50),IF($C206="TG (17:0/17:1/17:0)D5",('Données brutes POS (Area)'!BA206/('Données brutes POS (Area)'!BA$171)*25)))</f>
        <v>17.345330925665856</v>
      </c>
      <c r="BC206" s="44">
        <f>IF($C206="SM 30:1;O2",('Données brutes POS (Area)'!BB147/('Données brutes POS (Area)'!BB$91)*50),IF($C206="TG (17:0/17:1/17:0)D5",('Données brutes POS (Area)'!BB206/('Données brutes POS (Area)'!BB$171)*25)))</f>
        <v>20.742247316180833</v>
      </c>
      <c r="BD206" s="44">
        <f>IF($C206="SM 30:1;O2",('Données brutes POS (Area)'!BC147/('Données brutes POS (Area)'!BC$91)*50),IF($C206="TG (17:0/17:1/17:0)D5",('Données brutes POS (Area)'!BC206/('Données brutes POS (Area)'!BC$171)*25)))</f>
        <v>36.525486678862542</v>
      </c>
      <c r="BE206" s="44">
        <f>IF($C206="SM 30:1;O2",('Données brutes POS (Area)'!BD147/('Données brutes POS (Area)'!BD$91)*50),IF($C206="TG (17:0/17:1/17:0)D5",('Données brutes POS (Area)'!BD206/('Données brutes POS (Area)'!BD$171)*25)))</f>
        <v>12.394703836557241</v>
      </c>
      <c r="BF206" s="44">
        <f>IF($C206="SM 30:1;O2",('Données brutes POS (Area)'!BE147/('Données brutes POS (Area)'!BE$91)*50),IF($C206="TG (17:0/17:1/17:0)D5",('Données brutes POS (Area)'!BE206/('Données brutes POS (Area)'!BE$171)*25)))</f>
        <v>4.8673254260109298</v>
      </c>
      <c r="BG206" s="44">
        <f>IF($C206="SM 30:1;O2",('Données brutes POS (Area)'!BF147/('Données brutes POS (Area)'!BF$91)*50),IF($C206="TG (17:0/17:1/17:0)D5",('Données brutes POS (Area)'!BF206/('Données brutes POS (Area)'!BF$171)*25)))</f>
        <v>19.41568602201977</v>
      </c>
      <c r="BH206" s="44">
        <f>IF($C206="SM 30:1;O2",('Données brutes POS (Area)'!BG147/('Données brutes POS (Area)'!BG$91)*50),IF($C206="TG (17:0/17:1/17:0)D5",('Données brutes POS (Area)'!BG206/('Données brutes POS (Area)'!BG$171)*25)))</f>
        <v>7.6242199111429088</v>
      </c>
      <c r="BI206" s="44">
        <f>IF($C206="SM 30:1;O2",('Données brutes POS (Area)'!BH147/('Données brutes POS (Area)'!BH$91)*50),IF($C206="TG (17:0/17:1/17:0)D5",('Données brutes POS (Area)'!BH206/('Données brutes POS (Area)'!BH$171)*25)))</f>
        <v>14.993175499818401</v>
      </c>
      <c r="BJ206" s="44">
        <f>IF($C206="SM 30:1;O2",('Données brutes POS (Area)'!BI147/('Données brutes POS (Area)'!BI$91)*50),IF($C206="TG (17:0/17:1/17:0)D5",('Données brutes POS (Area)'!BI206/('Données brutes POS (Area)'!BI$171)*25)))</f>
        <v>26.706882759463323</v>
      </c>
      <c r="BK206" s="44">
        <f>IF($C206="SM 30:1;O2",('Données brutes POS (Area)'!BJ147/('Données brutes POS (Area)'!BJ$91)*50),IF($C206="TG (17:0/17:1/17:0)D5",('Données brutes POS (Area)'!BJ206/('Données brutes POS (Area)'!BJ$171)*25)))</f>
        <v>17.66007485810287</v>
      </c>
      <c r="BL206" s="44">
        <f>IF($C206="SM 30:1;O2",('Données brutes POS (Area)'!BK147/('Données brutes POS (Area)'!BK$91)*50),IF($C206="TG (17:0/17:1/17:0)D5",('Données brutes POS (Area)'!BK206/('Données brutes POS (Area)'!BK$171)*25)))</f>
        <v>11.699109045656213</v>
      </c>
      <c r="BM206" s="44">
        <f>IF($C206="SM 30:1;O2",('Données brutes POS (Area)'!BL147/('Données brutes POS (Area)'!BL$91)*50),IF($C206="TG (17:0/17:1/17:0)D5",('Données brutes POS (Area)'!BL206/('Données brutes POS (Area)'!BL$171)*25)))</f>
        <v>22.280686857538914</v>
      </c>
      <c r="BN206" s="44">
        <f>IF($C206="SM 30:1;O2",('Données brutes POS (Area)'!BM147/('Données brutes POS (Area)'!BM$91)*50),IF($C206="TG (17:0/17:1/17:0)D5",('Données brutes POS (Area)'!BM206/('Données brutes POS (Area)'!BM$171)*25)))</f>
        <v>16.179004690373532</v>
      </c>
      <c r="BO206" s="44">
        <f>IF($C206="SM 30:1;O2",('Données brutes POS (Area)'!BN147/('Données brutes POS (Area)'!BN$91)*50),IF($C206="TG (17:0/17:1/17:0)D5",('Données brutes POS (Area)'!BN206/('Données brutes POS (Area)'!BN$171)*25)))</f>
        <v>19.400787120270891</v>
      </c>
      <c r="BP206" s="44">
        <f>IF($C206="SM 30:1;O2",('Données brutes POS (Area)'!BO147/('Données brutes POS (Area)'!BO$91)*50),IF($C206="TG (17:0/17:1/17:0)D5",('Données brutes POS (Area)'!BO206/('Données brutes POS (Area)'!BO$171)*25)))</f>
        <v>11.324965301093554</v>
      </c>
      <c r="BQ206" s="44">
        <f>IF($C206="SM 30:1;O2",('Données brutes POS (Area)'!BP147/('Données brutes POS (Area)'!BP$91)*50),IF($C206="TG (17:0/17:1/17:0)D5",('Données brutes POS (Area)'!BP206/('Données brutes POS (Area)'!BP$171)*25)))</f>
        <v>26.978126335858775</v>
      </c>
    </row>
    <row r="207" spans="1:69" x14ac:dyDescent="0.25">
      <c r="A207" s="9" t="s">
        <v>79</v>
      </c>
      <c r="B207" s="9" t="s">
        <v>252</v>
      </c>
      <c r="C207" s="10" t="s">
        <v>117</v>
      </c>
      <c r="D207" s="43">
        <f>IF($C207="SM 30:1;O2",('Données brutes POS (Area)'!C148/('Données brutes POS (Area)'!C$91)*50),IF($C207="TG (17:0/17:1/17:0)D5",('Données brutes POS (Area)'!C207/('Données brutes POS (Area)'!C$171)*25)))</f>
        <v>0.2612021524853495</v>
      </c>
      <c r="E207" s="43">
        <f>IF($C207="SM 30:1;O2",('Données brutes POS (Area)'!D148/('Données brutes POS (Area)'!D$91)*50),IF($C207="TG (17:0/17:1/17:0)D5",('Données brutes POS (Area)'!D207/('Données brutes POS (Area)'!D$171)*25)))</f>
        <v>0.27357858879022851</v>
      </c>
      <c r="F207" s="43">
        <f>IF($C207="SM 30:1;O2",('Données brutes POS (Area)'!E148/('Données brutes POS (Area)'!E$91)*50),IF($C207="TG (17:0/17:1/17:0)D5",('Données brutes POS (Area)'!E207/('Données brutes POS (Area)'!E$171)*25)))</f>
        <v>0.7422036823418644</v>
      </c>
      <c r="G207" s="43">
        <f>IF($C207="SM 30:1;O2",('Données brutes POS (Area)'!F148/('Données brutes POS (Area)'!F$91)*50),IF($C207="TG (17:0/17:1/17:0)D5",('Données brutes POS (Area)'!F207/('Données brutes POS (Area)'!F$171)*25)))</f>
        <v>0.59793697107272015</v>
      </c>
      <c r="H207" s="43">
        <f>IF($C207="SM 30:1;O2",('Données brutes POS (Area)'!G148/('Données brutes POS (Area)'!G$91)*50),IF($C207="TG (17:0/17:1/17:0)D5",('Données brutes POS (Area)'!G207/('Données brutes POS (Area)'!G$171)*25)))</f>
        <v>0.26400859207196031</v>
      </c>
      <c r="I207" s="43">
        <f>IF($C207="SM 30:1;O2",('Données brutes POS (Area)'!H148/('Données brutes POS (Area)'!H$91)*50),IF($C207="TG (17:0/17:1/17:0)D5",('Données brutes POS (Area)'!H207/('Données brutes POS (Area)'!H$171)*25)))</f>
        <v>0.90939366786532783</v>
      </c>
      <c r="J207" s="43">
        <f>IF($C207="SM 30:1;O2",('Données brutes POS (Area)'!I148/('Données brutes POS (Area)'!I$91)*50),IF($C207="TG (17:0/17:1/17:0)D5",('Données brutes POS (Area)'!I207/('Données brutes POS (Area)'!I$171)*25)))</f>
        <v>0.80299181988457791</v>
      </c>
      <c r="K207" s="43">
        <f>IF($C207="SM 30:1;O2",('Données brutes POS (Area)'!J148/('Données brutes POS (Area)'!J$91)*50),IF($C207="TG (17:0/17:1/17:0)D5",('Données brutes POS (Area)'!J207/('Données brutes POS (Area)'!J$171)*25)))</f>
        <v>0.39709815784963604</v>
      </c>
      <c r="L207" s="43">
        <f>IF($C207="SM 30:1;O2",('Données brutes POS (Area)'!K148/('Données brutes POS (Area)'!K$91)*50),IF($C207="TG (17:0/17:1/17:0)D5",('Données brutes POS (Area)'!K207/('Données brutes POS (Area)'!K$171)*25)))</f>
        <v>0.30277894918553794</v>
      </c>
      <c r="M207" s="43">
        <f>IF($C207="SM 30:1;O2",('Données brutes POS (Area)'!L148/('Données brutes POS (Area)'!L$91)*50),IF($C207="TG (17:0/17:1/17:0)D5",('Données brutes POS (Area)'!L207/('Données brutes POS (Area)'!L$171)*25)))</f>
        <v>0.37098894611649758</v>
      </c>
      <c r="N207" s="43">
        <f>IF($C207="SM 30:1;O2",('Données brutes POS (Area)'!M148/('Données brutes POS (Area)'!M$91)*50),IF($C207="TG (17:0/17:1/17:0)D5",('Données brutes POS (Area)'!M207/('Données brutes POS (Area)'!M$171)*25)))</f>
        <v>0.252265003148886</v>
      </c>
      <c r="O207" s="43">
        <f>IF($C207="SM 30:1;O2",('Données brutes POS (Area)'!N148/('Données brutes POS (Area)'!N$91)*50),IF($C207="TG (17:0/17:1/17:0)D5",('Données brutes POS (Area)'!N207/('Données brutes POS (Area)'!N$171)*25)))</f>
        <v>0.40851009969527879</v>
      </c>
      <c r="P207" s="43">
        <f>IF($C207="SM 30:1;O2",('Données brutes POS (Area)'!O148/('Données brutes POS (Area)'!O$91)*50),IF($C207="TG (17:0/17:1/17:0)D5",('Données brutes POS (Area)'!O207/('Données brutes POS (Area)'!O$171)*25)))</f>
        <v>0.34016144563194267</v>
      </c>
      <c r="Q207" s="43">
        <f>IF($C207="SM 30:1;O2",('Données brutes POS (Area)'!P148/('Données brutes POS (Area)'!P$91)*50),IF($C207="TG (17:0/17:1/17:0)D5",('Données brutes POS (Area)'!P207/('Données brutes POS (Area)'!P$171)*25)))</f>
        <v>0.3715221091896494</v>
      </c>
      <c r="R207" s="43">
        <f>IF($C207="SM 30:1;O2",('Données brutes POS (Area)'!Q148/('Données brutes POS (Area)'!Q$91)*50),IF($C207="TG (17:0/17:1/17:0)D5",('Données brutes POS (Area)'!Q207/('Données brutes POS (Area)'!Q$171)*25)))</f>
        <v>0.44369770851402351</v>
      </c>
      <c r="S207" s="43">
        <f>IF($C207="SM 30:1;O2",('Données brutes POS (Area)'!R148/('Données brutes POS (Area)'!R$91)*50),IF($C207="TG (17:0/17:1/17:0)D5",('Données brutes POS (Area)'!R207/('Données brutes POS (Area)'!R$171)*25)))</f>
        <v>0.29576710499136705</v>
      </c>
      <c r="T207" s="43">
        <f>IF($C207="SM 30:1;O2",('Données brutes POS (Area)'!S148/('Données brutes POS (Area)'!S$91)*50),IF($C207="TG (17:0/17:1/17:0)D5",('Données brutes POS (Area)'!S207/('Données brutes POS (Area)'!S$171)*25)))</f>
        <v>0.48676321605271983</v>
      </c>
      <c r="U207" s="43">
        <f>IF($C207="SM 30:1;O2",('Données brutes POS (Area)'!T148/('Données brutes POS (Area)'!T$91)*50),IF($C207="TG (17:0/17:1/17:0)D5",('Données brutes POS (Area)'!T207/('Données brutes POS (Area)'!T$171)*25)))</f>
        <v>0.25748717965720935</v>
      </c>
      <c r="V207" s="43">
        <f>IF($C207="SM 30:1;O2",('Données brutes POS (Area)'!U148/('Données brutes POS (Area)'!U$91)*50),IF($C207="TG (17:0/17:1/17:0)D5",('Données brutes POS (Area)'!U207/('Données brutes POS (Area)'!U$171)*25)))</f>
        <v>1.114107246459848</v>
      </c>
      <c r="W207" s="43">
        <f>IF($C207="SM 30:1;O2",('Données brutes POS (Area)'!V148/('Données brutes POS (Area)'!V$91)*50),IF($C207="TG (17:0/17:1/17:0)D5",('Données brutes POS (Area)'!V207/('Données brutes POS (Area)'!V$171)*25)))</f>
        <v>0.25775575525759525</v>
      </c>
      <c r="X207" s="43">
        <f>IF($C207="SM 30:1;O2",('Données brutes POS (Area)'!W148/('Données brutes POS (Area)'!W$91)*50),IF($C207="TG (17:0/17:1/17:0)D5",('Données brutes POS (Area)'!W207/('Données brutes POS (Area)'!W$171)*25)))</f>
        <v>0.6934547572155233</v>
      </c>
      <c r="Y207" s="43">
        <f>IF($C207="SM 30:1;O2",('Données brutes POS (Area)'!X148/('Données brutes POS (Area)'!X$91)*50),IF($C207="TG (17:0/17:1/17:0)D5",('Données brutes POS (Area)'!X207/('Données brutes POS (Area)'!X$171)*25)))</f>
        <v>0.22302122655544834</v>
      </c>
      <c r="Z207" s="43">
        <f>IF($C207="SM 30:1;O2",('Données brutes POS (Area)'!Y148/('Données brutes POS (Area)'!Y$91)*50),IF($C207="TG (17:0/17:1/17:0)D5",('Données brutes POS (Area)'!Y207/('Données brutes POS (Area)'!Y$171)*25)))</f>
        <v>0.54846988061872926</v>
      </c>
      <c r="AA207" s="43">
        <f>IF($C207="SM 30:1;O2",('Données brutes POS (Area)'!Z148/('Données brutes POS (Area)'!Z$91)*50),IF($C207="TG (17:0/17:1/17:0)D5",('Données brutes POS (Area)'!Z207/('Données brutes POS (Area)'!Z$171)*25)))</f>
        <v>1.4228905172747868</v>
      </c>
      <c r="AB207" s="43">
        <f>IF($C207="SM 30:1;O2",('Données brutes POS (Area)'!AA148/('Données brutes POS (Area)'!AA$91)*50),IF($C207="TG (17:0/17:1/17:0)D5",('Données brutes POS (Area)'!AA207/('Données brutes POS (Area)'!AA$171)*25)))</f>
        <v>0.21569986600912919</v>
      </c>
      <c r="AC207" s="43">
        <f>IF($C207="SM 30:1;O2",('Données brutes POS (Area)'!AB148/('Données brutes POS (Area)'!AB$91)*50),IF($C207="TG (17:0/17:1/17:0)D5",('Données brutes POS (Area)'!AB207/('Données brutes POS (Area)'!AB$171)*25)))</f>
        <v>1.5920529032566793</v>
      </c>
      <c r="AD207" s="43">
        <f>IF($C207="SM 30:1;O2",('Données brutes POS (Area)'!AC148/('Données brutes POS (Area)'!AC$91)*50),IF($C207="TG (17:0/17:1/17:0)D5",('Données brutes POS (Area)'!AC207/('Données brutes POS (Area)'!AC$171)*25)))</f>
        <v>0.31220333943524864</v>
      </c>
      <c r="AE207" s="43">
        <f>IF($C207="SM 30:1;O2",('Données brutes POS (Area)'!AD148/('Données brutes POS (Area)'!AD$91)*50),IF($C207="TG (17:0/17:1/17:0)D5",('Données brutes POS (Area)'!AD207/('Données brutes POS (Area)'!AD$171)*25)))</f>
        <v>0.44392808237580905</v>
      </c>
      <c r="AF207" s="43">
        <f>IF($C207="SM 30:1;O2",('Données brutes POS (Area)'!AE148/('Données brutes POS (Area)'!AE$91)*50),IF($C207="TG (17:0/17:1/17:0)D5",('Données brutes POS (Area)'!AE207/('Données brutes POS (Area)'!AE$171)*25)))</f>
        <v>6.6245601370525318</v>
      </c>
      <c r="AG207" s="43">
        <f>IF($C207="SM 30:1;O2",('Données brutes POS (Area)'!AF148/('Données brutes POS (Area)'!AF$91)*50),IF($C207="TG (17:0/17:1/17:0)D5",('Données brutes POS (Area)'!AF207/('Données brutes POS (Area)'!AF$171)*25)))</f>
        <v>0.24253937235208731</v>
      </c>
      <c r="AH207" s="43">
        <f>IF($C207="SM 30:1;O2",('Données brutes POS (Area)'!AG148/('Données brutes POS (Area)'!AG$91)*50),IF($C207="TG (17:0/17:1/17:0)D5",('Données brutes POS (Area)'!AG207/('Données brutes POS (Area)'!AG$171)*25)))</f>
        <v>0.81913251821662203</v>
      </c>
      <c r="AI207" s="43">
        <f>IF($C207="SM 30:1;O2",('Données brutes POS (Area)'!AH148/('Données brutes POS (Area)'!AH$91)*50),IF($C207="TG (17:0/17:1/17:0)D5",('Données brutes POS (Area)'!AH207/('Données brutes POS (Area)'!AH$171)*25)))</f>
        <v>0.2596442751712621</v>
      </c>
      <c r="AJ207" s="43">
        <f>IF($C207="SM 30:1;O2",('Données brutes POS (Area)'!AI148/('Données brutes POS (Area)'!AI$91)*50),IF($C207="TG (17:0/17:1/17:0)D5",('Données brutes POS (Area)'!AI207/('Données brutes POS (Area)'!AI$171)*25)))</f>
        <v>0.31247198411506399</v>
      </c>
      <c r="AK207" s="43">
        <f>IF($C207="SM 30:1;O2",('Données brutes POS (Area)'!AJ148/('Données brutes POS (Area)'!AJ$91)*50),IF($C207="TG (17:0/17:1/17:0)D5",('Données brutes POS (Area)'!AJ207/('Données brutes POS (Area)'!AJ$171)*25)))</f>
        <v>0.18472054607275476</v>
      </c>
      <c r="AL207" s="43">
        <f>IF($C207="SM 30:1;O2",('Données brutes POS (Area)'!AK148/('Données brutes POS (Area)'!AK$91)*50),IF($C207="TG (17:0/17:1/17:0)D5",('Données brutes POS (Area)'!AK207/('Données brutes POS (Area)'!AK$171)*25)))</f>
        <v>0.1599021067236196</v>
      </c>
      <c r="AM207" s="43">
        <f>IF($C207="SM 30:1;O2",('Données brutes POS (Area)'!AL148/('Données brutes POS (Area)'!AL$91)*50),IF($C207="TG (17:0/17:1/17:0)D5",('Données brutes POS (Area)'!AL207/('Données brutes POS (Area)'!AL$171)*25)))</f>
        <v>2.7582795184915128</v>
      </c>
      <c r="AN207" s="43">
        <f>IF($C207="SM 30:1;O2",('Données brutes POS (Area)'!AM148/('Données brutes POS (Area)'!AM$91)*50),IF($C207="TG (17:0/17:1/17:0)D5",('Données brutes POS (Area)'!AM207/('Données brutes POS (Area)'!AM$171)*25)))</f>
        <v>0.21528210824905228</v>
      </c>
      <c r="AO207" s="43">
        <f>IF($C207="SM 30:1;O2",('Données brutes POS (Area)'!AN148/('Données brutes POS (Area)'!AN$91)*50),IF($C207="TG (17:0/17:1/17:0)D5",('Données brutes POS (Area)'!AN207/('Données brutes POS (Area)'!AN$171)*25)))</f>
        <v>0.24483857181482788</v>
      </c>
      <c r="AP207" s="43">
        <f>IF($C207="SM 30:1;O2",('Données brutes POS (Area)'!AO148/('Données brutes POS (Area)'!AO$91)*50),IF($C207="TG (17:0/17:1/17:0)D5",('Données brutes POS (Area)'!AO207/('Données brutes POS (Area)'!AO$171)*25)))</f>
        <v>0.72862299273358677</v>
      </c>
      <c r="AQ207" s="43">
        <f>IF($C207="SM 30:1;O2",('Données brutes POS (Area)'!AP148/('Données brutes POS (Area)'!AP$91)*50),IF($C207="TG (17:0/17:1/17:0)D5",('Données brutes POS (Area)'!AP207/('Données brutes POS (Area)'!AP$171)*25)))</f>
        <v>0.54886528829947157</v>
      </c>
      <c r="AR207" s="43">
        <f>IF($C207="SM 30:1;O2",('Données brutes POS (Area)'!AQ148/('Données brutes POS (Area)'!AQ$91)*50),IF($C207="TG (17:0/17:1/17:0)D5",('Données brutes POS (Area)'!AQ207/('Données brutes POS (Area)'!AQ$171)*25)))</f>
        <v>8.1401441328773778</v>
      </c>
      <c r="AS207" s="43">
        <f>IF($C207="SM 30:1;O2",('Données brutes POS (Area)'!AR148/('Données brutes POS (Area)'!AR$91)*50),IF($C207="TG (17:0/17:1/17:0)D5",('Données brutes POS (Area)'!AR207/('Données brutes POS (Area)'!AR$171)*25)))</f>
        <v>1.515100090073606</v>
      </c>
      <c r="AT207" s="43">
        <f>IF($C207="SM 30:1;O2",('Données brutes POS (Area)'!AS148/('Données brutes POS (Area)'!AS$91)*50),IF($C207="TG (17:0/17:1/17:0)D5",('Données brutes POS (Area)'!AS207/('Données brutes POS (Area)'!AS$171)*25)))</f>
        <v>0.6238335208359912</v>
      </c>
      <c r="AU207" s="43">
        <f>IF($C207="SM 30:1;O2",('Données brutes POS (Area)'!AT148/('Données brutes POS (Area)'!AT$91)*50),IF($C207="TG (17:0/17:1/17:0)D5",('Données brutes POS (Area)'!AT207/('Données brutes POS (Area)'!AT$171)*25)))</f>
        <v>0.78313570922433173</v>
      </c>
      <c r="AV207" s="43">
        <f>IF($C207="SM 30:1;O2",('Données brutes POS (Area)'!AU148/('Données brutes POS (Area)'!AU$91)*50),IF($C207="TG (17:0/17:1/17:0)D5",('Données brutes POS (Area)'!AU207/('Données brutes POS (Area)'!AU$171)*25)))</f>
        <v>0.46829193248486767</v>
      </c>
      <c r="AW207" s="43">
        <f>IF($C207="SM 30:1;O2",('Données brutes POS (Area)'!AV148/('Données brutes POS (Area)'!AV$91)*50),IF($C207="TG (17:0/17:1/17:0)D5",('Données brutes POS (Area)'!AV207/('Données brutes POS (Area)'!AV$171)*25)))</f>
        <v>1.2687593816436424</v>
      </c>
      <c r="AX207" s="43">
        <f>IF($C207="SM 30:1;O2",('Données brutes POS (Area)'!AW148/('Données brutes POS (Area)'!AW$91)*50),IF($C207="TG (17:0/17:1/17:0)D5",('Données brutes POS (Area)'!AW207/('Données brutes POS (Area)'!AW$171)*25)))</f>
        <v>1.4225781372018751</v>
      </c>
      <c r="AY207" s="43">
        <f>IF($C207="SM 30:1;O2",('Données brutes POS (Area)'!AX148/('Données brutes POS (Area)'!AX$91)*50),IF($C207="TG (17:0/17:1/17:0)D5",('Données brutes POS (Area)'!AX207/('Données brutes POS (Area)'!AX$171)*25)))</f>
        <v>0.58752700961460014</v>
      </c>
      <c r="AZ207" s="43">
        <f>IF($C207="SM 30:1;O2",('Données brutes POS (Area)'!AY148/('Données brutes POS (Area)'!AY$91)*50),IF($C207="TG (17:0/17:1/17:0)D5",('Données brutes POS (Area)'!AY207/('Données brutes POS (Area)'!AY$171)*25)))</f>
        <v>0.65009213587444137</v>
      </c>
      <c r="BA207" s="43">
        <f>IF($C207="SM 30:1;O2",('Données brutes POS (Area)'!AZ148/('Données brutes POS (Area)'!AZ$91)*50),IF($C207="TG (17:0/17:1/17:0)D5",('Données brutes POS (Area)'!AZ207/('Données brutes POS (Area)'!AZ$171)*25)))</f>
        <v>0.13227040594931233</v>
      </c>
      <c r="BB207" s="43">
        <f>IF($C207="SM 30:1;O2",('Données brutes POS (Area)'!BA148/('Données brutes POS (Area)'!BA$91)*50),IF($C207="TG (17:0/17:1/17:0)D5",('Données brutes POS (Area)'!BA207/('Données brutes POS (Area)'!BA$171)*25)))</f>
        <v>0.18172988970931872</v>
      </c>
      <c r="BC207" s="43">
        <f>IF($C207="SM 30:1;O2",('Données brutes POS (Area)'!BB148/('Données brutes POS (Area)'!BB$91)*50),IF($C207="TG (17:0/17:1/17:0)D5",('Données brutes POS (Area)'!BB207/('Données brutes POS (Area)'!BB$171)*25)))</f>
        <v>0.552573448752953</v>
      </c>
      <c r="BD207" s="43">
        <f>IF($C207="SM 30:1;O2",('Données brutes POS (Area)'!BC148/('Données brutes POS (Area)'!BC$91)*50),IF($C207="TG (17:0/17:1/17:0)D5",('Données brutes POS (Area)'!BC207/('Données brutes POS (Area)'!BC$171)*25)))</f>
        <v>0.72634632266934396</v>
      </c>
      <c r="BE207" s="43">
        <f>IF($C207="SM 30:1;O2",('Données brutes POS (Area)'!BD148/('Données brutes POS (Area)'!BD$91)*50),IF($C207="TG (17:0/17:1/17:0)D5",('Données brutes POS (Area)'!BD207/('Données brutes POS (Area)'!BD$171)*25)))</f>
        <v>0.27385443058448827</v>
      </c>
      <c r="BF207" s="43" t="s">
        <v>326</v>
      </c>
      <c r="BG207" s="43">
        <f>IF($C207="SM 30:1;O2",('Données brutes POS (Area)'!BF148/('Données brutes POS (Area)'!BF$91)*50),IF($C207="TG (17:0/17:1/17:0)D5",('Données brutes POS (Area)'!BF207/('Données brutes POS (Area)'!BF$171)*25)))</f>
        <v>0.31265342776602789</v>
      </c>
      <c r="BH207" s="43">
        <f>IF($C207="SM 30:1;O2",('Données brutes POS (Area)'!BG148/('Données brutes POS (Area)'!BG$91)*50),IF($C207="TG (17:0/17:1/17:0)D5",('Données brutes POS (Area)'!BG207/('Données brutes POS (Area)'!BG$171)*25)))</f>
        <v>8.8448777308736765E-2</v>
      </c>
      <c r="BI207" s="43">
        <f>IF($C207="SM 30:1;O2",('Données brutes POS (Area)'!BH148/('Données brutes POS (Area)'!BH$91)*50),IF($C207="TG (17:0/17:1/17:0)D5",('Données brutes POS (Area)'!BH207/('Données brutes POS (Area)'!BH$171)*25)))</f>
        <v>0.15798234376986861</v>
      </c>
      <c r="BJ207" s="43">
        <f>IF($C207="SM 30:1;O2",('Données brutes POS (Area)'!BI148/('Données brutes POS (Area)'!BI$91)*50),IF($C207="TG (17:0/17:1/17:0)D5",('Données brutes POS (Area)'!BI207/('Données brutes POS (Area)'!BI$171)*25)))</f>
        <v>0.67277255805640945</v>
      </c>
      <c r="BK207" s="43">
        <f>IF($C207="SM 30:1;O2",('Données brutes POS (Area)'!BJ148/('Données brutes POS (Area)'!BJ$91)*50),IF($C207="TG (17:0/17:1/17:0)D5",('Données brutes POS (Area)'!BJ207/('Données brutes POS (Area)'!BJ$171)*25)))</f>
        <v>0.20722173341136105</v>
      </c>
      <c r="BL207" s="43">
        <f>IF($C207="SM 30:1;O2",('Données brutes POS (Area)'!BK148/('Données brutes POS (Area)'!BK$91)*50),IF($C207="TG (17:0/17:1/17:0)D5",('Données brutes POS (Area)'!BK207/('Données brutes POS (Area)'!BK$171)*25)))</f>
        <v>0.32810442616438235</v>
      </c>
      <c r="BM207" s="43">
        <f>IF($C207="SM 30:1;O2",('Données brutes POS (Area)'!BL148/('Données brutes POS (Area)'!BL$91)*50),IF($C207="TG (17:0/17:1/17:0)D5",('Données brutes POS (Area)'!BL207/('Données brutes POS (Area)'!BL$171)*25)))</f>
        <v>0.44588312569531185</v>
      </c>
      <c r="BN207" s="43">
        <f>IF($C207="SM 30:1;O2",('Données brutes POS (Area)'!BM148/('Données brutes POS (Area)'!BM$91)*50),IF($C207="TG (17:0/17:1/17:0)D5",('Données brutes POS (Area)'!BM207/('Données brutes POS (Area)'!BM$171)*25)))</f>
        <v>0.39237278718367313</v>
      </c>
      <c r="BO207" s="43">
        <f>IF($C207="SM 30:1;O2",('Données brutes POS (Area)'!BN148/('Données brutes POS (Area)'!BN$91)*50),IF($C207="TG (17:0/17:1/17:0)D5",('Données brutes POS (Area)'!BN207/('Données brutes POS (Area)'!BN$171)*25)))</f>
        <v>0.24146868557385318</v>
      </c>
      <c r="BP207" s="43">
        <f>IF($C207="SM 30:1;O2",('Données brutes POS (Area)'!BO148/('Données brutes POS (Area)'!BO$91)*50),IF($C207="TG (17:0/17:1/17:0)D5",('Données brutes POS (Area)'!BO207/('Données brutes POS (Area)'!BO$171)*25)))</f>
        <v>0.10377735030132823</v>
      </c>
      <c r="BQ207" s="43">
        <f>IF($C207="SM 30:1;O2",('Données brutes POS (Area)'!BP148/('Données brutes POS (Area)'!BP$91)*50),IF($C207="TG (17:0/17:1/17:0)D5",('Données brutes POS (Area)'!BP207/('Données brutes POS (Area)'!BP$171)*25)))</f>
        <v>0.69448791779489949</v>
      </c>
    </row>
    <row r="208" spans="1:69" x14ac:dyDescent="0.25">
      <c r="A208" s="11" t="s">
        <v>79</v>
      </c>
      <c r="B208" s="11" t="s">
        <v>253</v>
      </c>
      <c r="C208" s="12" t="s">
        <v>117</v>
      </c>
      <c r="D208" s="44">
        <f>IF($C208="SM 30:1;O2",('Données brutes POS (Area)'!C149/('Données brutes POS (Area)'!C$91)*50),IF($C208="TG (17:0/17:1/17:0)D5",('Données brutes POS (Area)'!C208/('Données brutes POS (Area)'!C$171)*25)))</f>
        <v>0.73149200007900494</v>
      </c>
      <c r="E208" s="44">
        <f>IF($C208="SM 30:1;O2",('Données brutes POS (Area)'!D149/('Données brutes POS (Area)'!D$91)*50),IF($C208="TG (17:0/17:1/17:0)D5",('Données brutes POS (Area)'!D208/('Données brutes POS (Area)'!D$171)*25)))</f>
        <v>2.2206484607150894</v>
      </c>
      <c r="F208" s="44">
        <f>IF($C208="SM 30:1;O2",('Données brutes POS (Area)'!E149/('Données brutes POS (Area)'!E$91)*50),IF($C208="TG (17:0/17:1/17:0)D5",('Données brutes POS (Area)'!E208/('Données brutes POS (Area)'!E$171)*25)))</f>
        <v>3.3470097591314958</v>
      </c>
      <c r="G208" s="44">
        <f>IF($C208="SM 30:1;O2",('Données brutes POS (Area)'!F149/('Données brutes POS (Area)'!F$91)*50),IF($C208="TG (17:0/17:1/17:0)D5",('Données brutes POS (Area)'!F208/('Données brutes POS (Area)'!F$171)*25)))</f>
        <v>0.34695912263497591</v>
      </c>
      <c r="H208" s="44">
        <f>IF($C208="SM 30:1;O2",('Données brutes POS (Area)'!G149/('Données brutes POS (Area)'!G$91)*50),IF($C208="TG (17:0/17:1/17:0)D5",('Données brutes POS (Area)'!G208/('Données brutes POS (Area)'!G$171)*25)))</f>
        <v>2.1943111419499992</v>
      </c>
      <c r="I208" s="44" t="s">
        <v>326</v>
      </c>
      <c r="J208" s="44" t="s">
        <v>326</v>
      </c>
      <c r="K208" s="44">
        <f>IF($C208="SM 30:1;O2",('Données brutes POS (Area)'!J149/('Données brutes POS (Area)'!J$91)*50),IF($C208="TG (17:0/17:1/17:0)D5",('Données brutes POS (Area)'!J208/('Données brutes POS (Area)'!J$171)*25)))</f>
        <v>3.6708154454596116</v>
      </c>
      <c r="L208" s="44">
        <f>IF($C208="SM 30:1;O2",('Données brutes POS (Area)'!K149/('Données brutes POS (Area)'!K$91)*50),IF($C208="TG (17:0/17:1/17:0)D5",('Données brutes POS (Area)'!K208/('Données brutes POS (Area)'!K$171)*25)))</f>
        <v>2.3768262012107155</v>
      </c>
      <c r="M208" s="44" t="s">
        <v>326</v>
      </c>
      <c r="N208" s="44" t="s">
        <v>326</v>
      </c>
      <c r="O208" s="44">
        <f>IF($C208="SM 30:1;O2",('Données brutes POS (Area)'!N149/('Données brutes POS (Area)'!N$91)*50),IF($C208="TG (17:0/17:1/17:0)D5",('Données brutes POS (Area)'!N208/('Données brutes POS (Area)'!N$171)*25)))</f>
        <v>0.27398081807258484</v>
      </c>
      <c r="P208" s="44">
        <f>IF($C208="SM 30:1;O2",('Données brutes POS (Area)'!O149/('Données brutes POS (Area)'!O$91)*50),IF($C208="TG (17:0/17:1/17:0)D5",('Données brutes POS (Area)'!O208/('Données brutes POS (Area)'!O$171)*25)))</f>
        <v>0.33360185472483889</v>
      </c>
      <c r="Q208" s="44" t="s">
        <v>326</v>
      </c>
      <c r="R208" s="44" t="s">
        <v>326</v>
      </c>
      <c r="S208" s="44">
        <f>IF($C208="SM 30:1;O2",('Données brutes POS (Area)'!R149/('Données brutes POS (Area)'!R$91)*50),IF($C208="TG (17:0/17:1/17:0)D5",('Données brutes POS (Area)'!R208/('Données brutes POS (Area)'!R$171)*25)))</f>
        <v>1.1909044195662271</v>
      </c>
      <c r="T208" s="44" t="s">
        <v>326</v>
      </c>
      <c r="U208" s="44">
        <f>IF($C208="SM 30:1;O2",('Données brutes POS (Area)'!T149/('Données brutes POS (Area)'!T$91)*50),IF($C208="TG (17:0/17:1/17:0)D5",('Données brutes POS (Area)'!T208/('Données brutes POS (Area)'!T$171)*25)))</f>
        <v>1.3551336472002682</v>
      </c>
      <c r="V208" s="44">
        <f>IF($C208="SM 30:1;O2",('Données brutes POS (Area)'!U149/('Données brutes POS (Area)'!U$91)*50),IF($C208="TG (17:0/17:1/17:0)D5",('Données brutes POS (Area)'!U208/('Données brutes POS (Area)'!U$171)*25)))</f>
        <v>2.0619375402444593</v>
      </c>
      <c r="W208" s="44">
        <f>IF($C208="SM 30:1;O2",('Données brutes POS (Area)'!V149/('Données brutes POS (Area)'!V$91)*50),IF($C208="TG (17:0/17:1/17:0)D5",('Données brutes POS (Area)'!V208/('Données brutes POS (Area)'!V$171)*25)))</f>
        <v>0.40277834638412846</v>
      </c>
      <c r="X208" s="44">
        <f>IF($C208="SM 30:1;O2",('Données brutes POS (Area)'!W149/('Données brutes POS (Area)'!W$91)*50),IF($C208="TG (17:0/17:1/17:0)D5",('Données brutes POS (Area)'!W208/('Données brutes POS (Area)'!W$171)*25)))</f>
        <v>2.2099749732424958</v>
      </c>
      <c r="Y208" s="44" t="s">
        <v>326</v>
      </c>
      <c r="Z208" s="44" t="s">
        <v>326</v>
      </c>
      <c r="AA208" s="44" t="s">
        <v>326</v>
      </c>
      <c r="AB208" s="44">
        <f>IF($C208="SM 30:1;O2",('Données brutes POS (Area)'!AA149/('Données brutes POS (Area)'!AA$91)*50),IF($C208="TG (17:0/17:1/17:0)D5",('Données brutes POS (Area)'!AA208/('Données brutes POS (Area)'!AA$171)*25)))</f>
        <v>0.35820979022923</v>
      </c>
      <c r="AC208" s="44">
        <f>IF($C208="SM 30:1;O2",('Données brutes POS (Area)'!AB149/('Données brutes POS (Area)'!AB$91)*50),IF($C208="TG (17:0/17:1/17:0)D5",('Données brutes POS (Area)'!AB208/('Données brutes POS (Area)'!AB$171)*25)))</f>
        <v>0.11234570682042164</v>
      </c>
      <c r="AD208" s="44" t="s">
        <v>326</v>
      </c>
      <c r="AE208" s="44">
        <f>IF($C208="SM 30:1;O2",('Données brutes POS (Area)'!AD149/('Données brutes POS (Area)'!AD$91)*50),IF($C208="TG (17:0/17:1/17:0)D5",('Données brutes POS (Area)'!AD208/('Données brutes POS (Area)'!AD$171)*25)))</f>
        <v>0.3594478508281867</v>
      </c>
      <c r="AF208" s="44" t="s">
        <v>326</v>
      </c>
      <c r="AG208" s="44" t="s">
        <v>326</v>
      </c>
      <c r="AH208" s="44" t="s">
        <v>326</v>
      </c>
      <c r="AI208" s="44" t="s">
        <v>326</v>
      </c>
      <c r="AJ208" s="44" t="s">
        <v>326</v>
      </c>
      <c r="AK208" s="44" t="s">
        <v>326</v>
      </c>
      <c r="AL208" s="44" t="s">
        <v>326</v>
      </c>
      <c r="AM208" s="44" t="s">
        <v>326</v>
      </c>
      <c r="AN208" s="44" t="s">
        <v>326</v>
      </c>
      <c r="AO208" s="44" t="s">
        <v>326</v>
      </c>
      <c r="AP208" s="44" t="s">
        <v>326</v>
      </c>
      <c r="AQ208" s="44" t="s">
        <v>326</v>
      </c>
      <c r="AR208" s="44" t="s">
        <v>326</v>
      </c>
      <c r="AS208" s="44" t="s">
        <v>326</v>
      </c>
      <c r="AT208" s="44" t="s">
        <v>326</v>
      </c>
      <c r="AU208" s="44" t="s">
        <v>326</v>
      </c>
      <c r="AV208" s="44" t="s">
        <v>326</v>
      </c>
      <c r="AW208" s="44">
        <f>IF($C208="SM 30:1;O2",('Données brutes POS (Area)'!AV149/('Données brutes POS (Area)'!AV$91)*50),IF($C208="TG (17:0/17:1/17:0)D5",('Données brutes POS (Area)'!AV208/('Données brutes POS (Area)'!AV$171)*25)))</f>
        <v>0.63240276640848703</v>
      </c>
      <c r="AX208" s="44" t="s">
        <v>326</v>
      </c>
      <c r="AY208" s="44" t="s">
        <v>326</v>
      </c>
      <c r="AZ208" s="44" t="s">
        <v>326</v>
      </c>
      <c r="BA208" s="44">
        <f>IF($C208="SM 30:1;O2",('Données brutes POS (Area)'!AZ149/('Données brutes POS (Area)'!AZ$91)*50),IF($C208="TG (17:0/17:1/17:0)D5",('Données brutes POS (Area)'!AZ208/('Données brutes POS (Area)'!AZ$171)*25)))</f>
        <v>0.13730631417585459</v>
      </c>
      <c r="BB208" s="44">
        <f>IF($C208="SM 30:1;O2",('Données brutes POS (Area)'!BA149/('Données brutes POS (Area)'!BA$91)*50),IF($C208="TG (17:0/17:1/17:0)D5",('Données brutes POS (Area)'!BA208/('Données brutes POS (Area)'!BA$171)*25)))</f>
        <v>0.29004435514048182</v>
      </c>
      <c r="BC208" s="44" t="s">
        <v>326</v>
      </c>
      <c r="BD208" s="44">
        <f>IF($C208="SM 30:1;O2",('Données brutes POS (Area)'!BC149/('Données brutes POS (Area)'!BC$91)*50),IF($C208="TG (17:0/17:1/17:0)D5",('Données brutes POS (Area)'!BC208/('Données brutes POS (Area)'!BC$171)*25)))</f>
        <v>1.3191402441354045</v>
      </c>
      <c r="BE208" s="44" t="s">
        <v>326</v>
      </c>
      <c r="BF208" s="44">
        <f>IF($C208="SM 30:1;O2",('Données brutes POS (Area)'!BE149/('Données brutes POS (Area)'!BE$91)*50),IF($C208="TG (17:0/17:1/17:0)D5",('Données brutes POS (Area)'!BE208/('Données brutes POS (Area)'!BE$171)*25)))</f>
        <v>0.10757561385328332</v>
      </c>
      <c r="BG208" s="44" t="s">
        <v>326</v>
      </c>
      <c r="BH208" s="44" t="s">
        <v>326</v>
      </c>
      <c r="BI208" s="44">
        <f>IF($C208="SM 30:1;O2",('Données brutes POS (Area)'!BH149/('Données brutes POS (Area)'!BH$91)*50),IF($C208="TG (17:0/17:1/17:0)D5",('Données brutes POS (Area)'!BH208/('Données brutes POS (Area)'!BH$171)*25)))</f>
        <v>0.75992267500300537</v>
      </c>
      <c r="BJ208" s="44" t="s">
        <v>326</v>
      </c>
      <c r="BK208" s="44">
        <f>IF($C208="SM 30:1;O2",('Données brutes POS (Area)'!BJ149/('Données brutes POS (Area)'!BJ$91)*50),IF($C208="TG (17:0/17:1/17:0)D5",('Données brutes POS (Area)'!BJ208/('Données brutes POS (Area)'!BJ$171)*25)))</f>
        <v>1.1018463305081909</v>
      </c>
      <c r="BL208" s="44">
        <f>IF($C208="SM 30:1;O2",('Données brutes POS (Area)'!BK149/('Données brutes POS (Area)'!BK$91)*50),IF($C208="TG (17:0/17:1/17:0)D5",('Données brutes POS (Area)'!BK208/('Données brutes POS (Area)'!BK$171)*25)))</f>
        <v>0.26310044293499973</v>
      </c>
      <c r="BM208" s="44" t="s">
        <v>326</v>
      </c>
      <c r="BN208" s="44">
        <f>IF($C208="SM 30:1;O2",('Données brutes POS (Area)'!BM149/('Données brutes POS (Area)'!BM$91)*50),IF($C208="TG (17:0/17:1/17:0)D5",('Données brutes POS (Area)'!BM208/('Données brutes POS (Area)'!BM$171)*25)))</f>
        <v>0.65481975276020921</v>
      </c>
      <c r="BO208" s="44" t="s">
        <v>326</v>
      </c>
      <c r="BP208" s="44" t="s">
        <v>326</v>
      </c>
      <c r="BQ208" s="44" t="s">
        <v>326</v>
      </c>
    </row>
    <row r="209" spans="1:69" x14ac:dyDescent="0.25">
      <c r="A209" s="9" t="s">
        <v>79</v>
      </c>
      <c r="B209" s="9" t="s">
        <v>107</v>
      </c>
      <c r="C209" s="10" t="s">
        <v>117</v>
      </c>
      <c r="D209" s="43">
        <f>IF($C209="SM 30:1;O2",('Données brutes POS (Area)'!C150/('Données brutes POS (Area)'!C$91)*50),IF($C209="TG (17:0/17:1/17:0)D5",('Données brutes POS (Area)'!C209/('Données brutes POS (Area)'!C$171)*25)))</f>
        <v>10.596688836177195</v>
      </c>
      <c r="E209" s="43">
        <f>IF($C209="SM 30:1;O2",('Données brutes POS (Area)'!D150/('Données brutes POS (Area)'!D$91)*50),IF($C209="TG (17:0/17:1/17:0)D5",('Données brutes POS (Area)'!D209/('Données brutes POS (Area)'!D$171)*25)))</f>
        <v>5.4081383922156592</v>
      </c>
      <c r="F209" s="43">
        <f>IF($C209="SM 30:1;O2",('Données brutes POS (Area)'!E150/('Données brutes POS (Area)'!E$91)*50),IF($C209="TG (17:0/17:1/17:0)D5",('Données brutes POS (Area)'!E209/('Données brutes POS (Area)'!E$171)*25)))</f>
        <v>6.6956692273152054</v>
      </c>
      <c r="G209" s="43">
        <f>IF($C209="SM 30:1;O2",('Données brutes POS (Area)'!F150/('Données brutes POS (Area)'!F$91)*50),IF($C209="TG (17:0/17:1/17:0)D5",('Données brutes POS (Area)'!F209/('Données brutes POS (Area)'!F$171)*25)))</f>
        <v>8.8650294666480178</v>
      </c>
      <c r="H209" s="43">
        <f>IF($C209="SM 30:1;O2",('Données brutes POS (Area)'!G150/('Données brutes POS (Area)'!G$91)*50),IF($C209="TG (17:0/17:1/17:0)D5",('Données brutes POS (Area)'!G209/('Données brutes POS (Area)'!G$171)*25)))</f>
        <v>8.6724162002799918</v>
      </c>
      <c r="I209" s="43">
        <f>IF($C209="SM 30:1;O2",('Données brutes POS (Area)'!H150/('Données brutes POS (Area)'!H$91)*50),IF($C209="TG (17:0/17:1/17:0)D5",('Données brutes POS (Area)'!H209/('Données brutes POS (Area)'!H$171)*25)))</f>
        <v>9.1895200572885081</v>
      </c>
      <c r="J209" s="43">
        <f>IF($C209="SM 30:1;O2",('Données brutes POS (Area)'!I150/('Données brutes POS (Area)'!I$91)*50),IF($C209="TG (17:0/17:1/17:0)D5",('Données brutes POS (Area)'!I209/('Données brutes POS (Area)'!I$171)*25)))</f>
        <v>9.9252297771578011</v>
      </c>
      <c r="K209" s="43">
        <f>IF($C209="SM 30:1;O2",('Données brutes POS (Area)'!J150/('Données brutes POS (Area)'!J$91)*50),IF($C209="TG (17:0/17:1/17:0)D5",('Données brutes POS (Area)'!J209/('Données brutes POS (Area)'!J$171)*25)))</f>
        <v>8.9021671827676485</v>
      </c>
      <c r="L209" s="43">
        <f>IF($C209="SM 30:1;O2",('Données brutes POS (Area)'!K150/('Données brutes POS (Area)'!K$91)*50),IF($C209="TG (17:0/17:1/17:0)D5",('Données brutes POS (Area)'!K209/('Données brutes POS (Area)'!K$171)*25)))</f>
        <v>4.3003699782001856</v>
      </c>
      <c r="M209" s="43">
        <f>IF($C209="SM 30:1;O2",('Données brutes POS (Area)'!L150/('Données brutes POS (Area)'!L$91)*50),IF($C209="TG (17:0/17:1/17:0)D5",('Données brutes POS (Area)'!L209/('Données brutes POS (Area)'!L$171)*25)))</f>
        <v>3.9829101219074903</v>
      </c>
      <c r="N209" s="43">
        <f>IF($C209="SM 30:1;O2",('Données brutes POS (Area)'!M150/('Données brutes POS (Area)'!M$91)*50),IF($C209="TG (17:0/17:1/17:0)D5",('Données brutes POS (Area)'!M209/('Données brutes POS (Area)'!M$171)*25)))</f>
        <v>3.5544611650288127</v>
      </c>
      <c r="O209" s="43">
        <f>IF($C209="SM 30:1;O2",('Données brutes POS (Area)'!N150/('Données brutes POS (Area)'!N$91)*50),IF($C209="TG (17:0/17:1/17:0)D5",('Données brutes POS (Area)'!N209/('Données brutes POS (Area)'!N$171)*25)))</f>
        <v>4.9529035095718346</v>
      </c>
      <c r="P209" s="43">
        <f>IF($C209="SM 30:1;O2",('Données brutes POS (Area)'!O150/('Données brutes POS (Area)'!O$91)*50),IF($C209="TG (17:0/17:1/17:0)D5",('Données brutes POS (Area)'!O209/('Données brutes POS (Area)'!O$171)*25)))</f>
        <v>3.3765458498066225</v>
      </c>
      <c r="Q209" s="43">
        <f>IF($C209="SM 30:1;O2",('Données brutes POS (Area)'!P150/('Données brutes POS (Area)'!P$91)*50),IF($C209="TG (17:0/17:1/17:0)D5",('Données brutes POS (Area)'!P209/('Données brutes POS (Area)'!P$171)*25)))</f>
        <v>7.2145474783565238</v>
      </c>
      <c r="R209" s="43">
        <f>IF($C209="SM 30:1;O2",('Données brutes POS (Area)'!Q150/('Données brutes POS (Area)'!Q$91)*50),IF($C209="TG (17:0/17:1/17:0)D5",('Données brutes POS (Area)'!Q209/('Données brutes POS (Area)'!Q$171)*25)))</f>
        <v>8.8224636392297295</v>
      </c>
      <c r="S209" s="43">
        <f>IF($C209="SM 30:1;O2",('Données brutes POS (Area)'!R150/('Données brutes POS (Area)'!R$91)*50),IF($C209="TG (17:0/17:1/17:0)D5",('Données brutes POS (Area)'!R209/('Données brutes POS (Area)'!R$171)*25)))</f>
        <v>2.4288632277934532</v>
      </c>
      <c r="T209" s="43">
        <f>IF($C209="SM 30:1;O2",('Données brutes POS (Area)'!S150/('Données brutes POS (Area)'!S$91)*50),IF($C209="TG (17:0/17:1/17:0)D5",('Données brutes POS (Area)'!S209/('Données brutes POS (Area)'!S$171)*25)))</f>
        <v>3.3074665073201261</v>
      </c>
      <c r="U209" s="43">
        <f>IF($C209="SM 30:1;O2",('Données brutes POS (Area)'!T150/('Données brutes POS (Area)'!T$91)*50),IF($C209="TG (17:0/17:1/17:0)D5",('Données brutes POS (Area)'!T209/('Données brutes POS (Area)'!T$171)*25)))</f>
        <v>5.3310447125495699</v>
      </c>
      <c r="V209" s="43">
        <f>IF($C209="SM 30:1;O2",('Données brutes POS (Area)'!U150/('Données brutes POS (Area)'!U$91)*50),IF($C209="TG (17:0/17:1/17:0)D5",('Données brutes POS (Area)'!U209/('Données brutes POS (Area)'!U$171)*25)))</f>
        <v>5.0664027956561251</v>
      </c>
      <c r="W209" s="43">
        <f>IF($C209="SM 30:1;O2",('Données brutes POS (Area)'!V150/('Données brutes POS (Area)'!V$91)*50),IF($C209="TG (17:0/17:1/17:0)D5",('Données brutes POS (Area)'!V209/('Données brutes POS (Area)'!V$171)*25)))</f>
        <v>4.6883865017926194</v>
      </c>
      <c r="X209" s="43">
        <f>IF($C209="SM 30:1;O2",('Données brutes POS (Area)'!W150/('Données brutes POS (Area)'!W$91)*50),IF($C209="TG (17:0/17:1/17:0)D5",('Données brutes POS (Area)'!W209/('Données brutes POS (Area)'!W$171)*25)))</f>
        <v>11.564878423328096</v>
      </c>
      <c r="Y209" s="43">
        <f>IF($C209="SM 30:1;O2",('Données brutes POS (Area)'!X150/('Données brutes POS (Area)'!X$91)*50),IF($C209="TG (17:0/17:1/17:0)D5",('Données brutes POS (Area)'!X209/('Données brutes POS (Area)'!X$171)*25)))</f>
        <v>1.5521693472238534</v>
      </c>
      <c r="Z209" s="43">
        <f>IF($C209="SM 30:1;O2",('Données brutes POS (Area)'!Y150/('Données brutes POS (Area)'!Y$91)*50),IF($C209="TG (17:0/17:1/17:0)D5",('Données brutes POS (Area)'!Y209/('Données brutes POS (Area)'!Y$171)*25)))</f>
        <v>5.3283169759761959</v>
      </c>
      <c r="AA209" s="43">
        <f>IF($C209="SM 30:1;O2",('Données brutes POS (Area)'!Z150/('Données brutes POS (Area)'!Z$91)*50),IF($C209="TG (17:0/17:1/17:0)D5",('Données brutes POS (Area)'!Z209/('Données brutes POS (Area)'!Z$171)*25)))</f>
        <v>15.357636766950034</v>
      </c>
      <c r="AB209" s="43">
        <f>IF($C209="SM 30:1;O2",('Données brutes POS (Area)'!AA150/('Données brutes POS (Area)'!AA$91)*50),IF($C209="TG (17:0/17:1/17:0)D5",('Données brutes POS (Area)'!AA209/('Données brutes POS (Area)'!AA$171)*25)))</f>
        <v>9.6615690136381591</v>
      </c>
      <c r="AC209" s="43">
        <f>IF($C209="SM 30:1;O2",('Données brutes POS (Area)'!AB150/('Données brutes POS (Area)'!AB$91)*50),IF($C209="TG (17:0/17:1/17:0)D5",('Données brutes POS (Area)'!AB209/('Données brutes POS (Area)'!AB$171)*25)))</f>
        <v>18.389314529081226</v>
      </c>
      <c r="AD209" s="43">
        <f>IF($C209="SM 30:1;O2",('Données brutes POS (Area)'!AC150/('Données brutes POS (Area)'!AC$91)*50),IF($C209="TG (17:0/17:1/17:0)D5",('Données brutes POS (Area)'!AC209/('Données brutes POS (Area)'!AC$171)*25)))</f>
        <v>3.6617708533912925</v>
      </c>
      <c r="AE209" s="43">
        <f>IF($C209="SM 30:1;O2",('Données brutes POS (Area)'!AD150/('Données brutes POS (Area)'!AD$91)*50),IF($C209="TG (17:0/17:1/17:0)D5",('Données brutes POS (Area)'!AD209/('Données brutes POS (Area)'!AD$171)*25)))</f>
        <v>3.5939109886912997</v>
      </c>
      <c r="AF209" s="43">
        <f>IF($C209="SM 30:1;O2",('Données brutes POS (Area)'!AE150/('Données brutes POS (Area)'!AE$91)*50),IF($C209="TG (17:0/17:1/17:0)D5",('Données brutes POS (Area)'!AE209/('Données brutes POS (Area)'!AE$171)*25)))</f>
        <v>17.028740197718591</v>
      </c>
      <c r="AG209" s="43">
        <f>IF($C209="SM 30:1;O2",('Données brutes POS (Area)'!AF150/('Données brutes POS (Area)'!AF$91)*50),IF($C209="TG (17:0/17:1/17:0)D5",('Données brutes POS (Area)'!AF209/('Données brutes POS (Area)'!AF$171)*25)))</f>
        <v>7.6069940278899919</v>
      </c>
      <c r="AH209" s="43">
        <f>IF($C209="SM 30:1;O2",('Données brutes POS (Area)'!AG150/('Données brutes POS (Area)'!AG$91)*50),IF($C209="TG (17:0/17:1/17:0)D5",('Données brutes POS (Area)'!AG209/('Données brutes POS (Area)'!AG$171)*25)))</f>
        <v>3.7310516232538955</v>
      </c>
      <c r="AI209" s="43">
        <f>IF($C209="SM 30:1;O2",('Données brutes POS (Area)'!AH150/('Données brutes POS (Area)'!AH$91)*50),IF($C209="TG (17:0/17:1/17:0)D5",('Données brutes POS (Area)'!AH209/('Données brutes POS (Area)'!AH$171)*25)))</f>
        <v>6.4545209050551442</v>
      </c>
      <c r="AJ209" s="43">
        <f>IF($C209="SM 30:1;O2",('Données brutes POS (Area)'!AI150/('Données brutes POS (Area)'!AI$91)*50),IF($C209="TG (17:0/17:1/17:0)D5",('Données brutes POS (Area)'!AI209/('Données brutes POS (Area)'!AI$171)*25)))</f>
        <v>2.5062985834728364</v>
      </c>
      <c r="AK209" s="43">
        <f>IF($C209="SM 30:1;O2",('Données brutes POS (Area)'!AJ150/('Données brutes POS (Area)'!AJ$91)*50),IF($C209="TG (17:0/17:1/17:0)D5",('Données brutes POS (Area)'!AJ209/('Données brutes POS (Area)'!AJ$171)*25)))</f>
        <v>2.5672354812825064</v>
      </c>
      <c r="AL209" s="43">
        <f>IF($C209="SM 30:1;O2",('Données brutes POS (Area)'!AK150/('Données brutes POS (Area)'!AK$91)*50),IF($C209="TG (17:0/17:1/17:0)D5",('Données brutes POS (Area)'!AK209/('Données brutes POS (Area)'!AK$171)*25)))</f>
        <v>1.4246233952172944</v>
      </c>
      <c r="AM209" s="43">
        <f>IF($C209="SM 30:1;O2",('Données brutes POS (Area)'!AL150/('Données brutes POS (Area)'!AL$91)*50),IF($C209="TG (17:0/17:1/17:0)D5",('Données brutes POS (Area)'!AL209/('Données brutes POS (Area)'!AL$171)*25)))</f>
        <v>26.166928266360838</v>
      </c>
      <c r="AN209" s="43">
        <f>IF($C209="SM 30:1;O2",('Données brutes POS (Area)'!AM150/('Données brutes POS (Area)'!AM$91)*50),IF($C209="TG (17:0/17:1/17:0)D5",('Données brutes POS (Area)'!AM209/('Données brutes POS (Area)'!AM$171)*25)))</f>
        <v>3.2365609564387623</v>
      </c>
      <c r="AO209" s="43">
        <f>IF($C209="SM 30:1;O2",('Données brutes POS (Area)'!AN150/('Données brutes POS (Area)'!AN$91)*50),IF($C209="TG (17:0/17:1/17:0)D5",('Données brutes POS (Area)'!AN209/('Données brutes POS (Area)'!AN$171)*25)))</f>
        <v>3.7058003087559341</v>
      </c>
      <c r="AP209" s="43">
        <f>IF($C209="SM 30:1;O2",('Données brutes POS (Area)'!AO150/('Données brutes POS (Area)'!AO$91)*50),IF($C209="TG (17:0/17:1/17:0)D5",('Données brutes POS (Area)'!AO209/('Données brutes POS (Area)'!AO$171)*25)))</f>
        <v>7.0281969363260046</v>
      </c>
      <c r="AQ209" s="43">
        <f>IF($C209="SM 30:1;O2",('Données brutes POS (Area)'!AP150/('Données brutes POS (Area)'!AP$91)*50),IF($C209="TG (17:0/17:1/17:0)D5",('Données brutes POS (Area)'!AP209/('Données brutes POS (Area)'!AP$171)*25)))</f>
        <v>2.6980840804659709</v>
      </c>
      <c r="AR209" s="43">
        <f>IF($C209="SM 30:1;O2",('Données brutes POS (Area)'!AQ150/('Données brutes POS (Area)'!AQ$91)*50),IF($C209="TG (17:0/17:1/17:0)D5",('Données brutes POS (Area)'!AQ209/('Données brutes POS (Area)'!AQ$171)*25)))</f>
        <v>31.088374408727809</v>
      </c>
      <c r="AS209" s="43">
        <f>IF($C209="SM 30:1;O2",('Données brutes POS (Area)'!AR150/('Données brutes POS (Area)'!AR$91)*50),IF($C209="TG (17:0/17:1/17:0)D5",('Données brutes POS (Area)'!AR209/('Données brutes POS (Area)'!AR$171)*25)))</f>
        <v>6.8607374099165774</v>
      </c>
      <c r="AT209" s="43">
        <f>IF($C209="SM 30:1;O2",('Données brutes POS (Area)'!AS150/('Données brutes POS (Area)'!AS$91)*50),IF($C209="TG (17:0/17:1/17:0)D5",('Données brutes POS (Area)'!AS209/('Données brutes POS (Area)'!AS$171)*25)))</f>
        <v>4.8693174516649078</v>
      </c>
      <c r="AU209" s="43">
        <f>IF($C209="SM 30:1;O2",('Données brutes POS (Area)'!AT150/('Données brutes POS (Area)'!AT$91)*50),IF($C209="TG (17:0/17:1/17:0)D5",('Données brutes POS (Area)'!AT209/('Données brutes POS (Area)'!AT$171)*25)))</f>
        <v>12.283930017838635</v>
      </c>
      <c r="AV209" s="43">
        <f>IF($C209="SM 30:1;O2",('Données brutes POS (Area)'!AU150/('Données brutes POS (Area)'!AU$91)*50),IF($C209="TG (17:0/17:1/17:0)D5",('Données brutes POS (Area)'!AU209/('Données brutes POS (Area)'!AU$171)*25)))</f>
        <v>5.7696566822216608</v>
      </c>
      <c r="AW209" s="43">
        <f>IF($C209="SM 30:1;O2",('Données brutes POS (Area)'!AV150/('Données brutes POS (Area)'!AV$91)*50),IF($C209="TG (17:0/17:1/17:0)D5",('Données brutes POS (Area)'!AV209/('Données brutes POS (Area)'!AV$171)*25)))</f>
        <v>12.188568284125974</v>
      </c>
      <c r="AX209" s="43">
        <f>IF($C209="SM 30:1;O2",('Données brutes POS (Area)'!AW150/('Données brutes POS (Area)'!AW$91)*50),IF($C209="TG (17:0/17:1/17:0)D5",('Données brutes POS (Area)'!AW209/('Données brutes POS (Area)'!AW$171)*25)))</f>
        <v>16.787639728378917</v>
      </c>
      <c r="AY209" s="43">
        <f>IF($C209="SM 30:1;O2",('Données brutes POS (Area)'!AX150/('Données brutes POS (Area)'!AX$91)*50),IF($C209="TG (17:0/17:1/17:0)D5",('Données brutes POS (Area)'!AX209/('Données brutes POS (Area)'!AX$171)*25)))</f>
        <v>3.1871206388212032</v>
      </c>
      <c r="AZ209" s="43">
        <f>IF($C209="SM 30:1;O2",('Données brutes POS (Area)'!AY150/('Données brutes POS (Area)'!AY$91)*50),IF($C209="TG (17:0/17:1/17:0)D5",('Données brutes POS (Area)'!AY209/('Données brutes POS (Area)'!AY$171)*25)))</f>
        <v>12.960320836961085</v>
      </c>
      <c r="BA209" s="43">
        <f>IF($C209="SM 30:1;O2",('Données brutes POS (Area)'!AZ150/('Données brutes POS (Area)'!AZ$91)*50),IF($C209="TG (17:0/17:1/17:0)D5",('Données brutes POS (Area)'!AZ209/('Données brutes POS (Area)'!AZ$171)*25)))</f>
        <v>5.4539460995337397</v>
      </c>
      <c r="BB209" s="43">
        <f>IF($C209="SM 30:1;O2",('Données brutes POS (Area)'!BA150/('Données brutes POS (Area)'!BA$91)*50),IF($C209="TG (17:0/17:1/17:0)D5",('Données brutes POS (Area)'!BA209/('Données brutes POS (Area)'!BA$171)*25)))</f>
        <v>3.8173092358618201</v>
      </c>
      <c r="BC209" s="43">
        <f>IF($C209="SM 30:1;O2",('Données brutes POS (Area)'!BB150/('Données brutes POS (Area)'!BB$91)*50),IF($C209="TG (17:0/17:1/17:0)D5",('Données brutes POS (Area)'!BB209/('Données brutes POS (Area)'!BB$171)*25)))</f>
        <v>5.1987882292987546</v>
      </c>
      <c r="BD209" s="43">
        <f>IF($C209="SM 30:1;O2",('Données brutes POS (Area)'!BC150/('Données brutes POS (Area)'!BC$91)*50),IF($C209="TG (17:0/17:1/17:0)D5",('Données brutes POS (Area)'!BC209/('Données brutes POS (Area)'!BC$171)*25)))</f>
        <v>12.80497206120868</v>
      </c>
      <c r="BE209" s="43">
        <f>IF($C209="SM 30:1;O2",('Données brutes POS (Area)'!BD150/('Données brutes POS (Area)'!BD$91)*50),IF($C209="TG (17:0/17:1/17:0)D5",('Données brutes POS (Area)'!BD209/('Données brutes POS (Area)'!BD$171)*25)))</f>
        <v>1.6877560394794149</v>
      </c>
      <c r="BF209" s="43">
        <f>IF($C209="SM 30:1;O2",('Données brutes POS (Area)'!BE150/('Données brutes POS (Area)'!BE$91)*50),IF($C209="TG (17:0/17:1/17:0)D5",('Données brutes POS (Area)'!BE209/('Données brutes POS (Area)'!BE$171)*25)))</f>
        <v>0.96578232830886435</v>
      </c>
      <c r="BG209" s="43">
        <f>IF($C209="SM 30:1;O2",('Données brutes POS (Area)'!BF150/('Données brutes POS (Area)'!BF$91)*50),IF($C209="TG (17:0/17:1/17:0)D5",('Données brutes POS (Area)'!BF209/('Données brutes POS (Area)'!BF$171)*25)))</f>
        <v>7.6313716094823016</v>
      </c>
      <c r="BH209" s="43">
        <f>IF($C209="SM 30:1;O2",('Données brutes POS (Area)'!BG150/('Données brutes POS (Area)'!BG$91)*50),IF($C209="TG (17:0/17:1/17:0)D5",('Données brutes POS (Area)'!BG209/('Données brutes POS (Area)'!BG$171)*25)))</f>
        <v>2.9902576680371413</v>
      </c>
      <c r="BI209" s="43">
        <f>IF($C209="SM 30:1;O2",('Données brutes POS (Area)'!BH150/('Données brutes POS (Area)'!BH$91)*50),IF($C209="TG (17:0/17:1/17:0)D5",('Données brutes POS (Area)'!BH209/('Données brutes POS (Area)'!BH$171)*25)))</f>
        <v>1.7851152152956069</v>
      </c>
      <c r="BJ209" s="43">
        <f>IF($C209="SM 30:1;O2",('Données brutes POS (Area)'!BI150/('Données brutes POS (Area)'!BI$91)*50),IF($C209="TG (17:0/17:1/17:0)D5",('Données brutes POS (Area)'!BI209/('Données brutes POS (Area)'!BI$171)*25)))</f>
        <v>7.5534091646426296</v>
      </c>
      <c r="BK209" s="43">
        <f>IF($C209="SM 30:1;O2",('Données brutes POS (Area)'!BJ150/('Données brutes POS (Area)'!BJ$91)*50),IF($C209="TG (17:0/17:1/17:0)D5",('Données brutes POS (Area)'!BJ209/('Données brutes POS (Area)'!BJ$171)*25)))</f>
        <v>4.9040972101140063</v>
      </c>
      <c r="BL209" s="43">
        <f>IF($C209="SM 30:1;O2",('Données brutes POS (Area)'!BK150/('Données brutes POS (Area)'!BK$91)*50),IF($C209="TG (17:0/17:1/17:0)D5",('Données brutes POS (Area)'!BK209/('Données brutes POS (Area)'!BK$171)*25)))</f>
        <v>3.0080953390252438</v>
      </c>
      <c r="BM209" s="43">
        <f>IF($C209="SM 30:1;O2",('Données brutes POS (Area)'!BL150/('Données brutes POS (Area)'!BL$91)*50),IF($C209="TG (17:0/17:1/17:0)D5",('Données brutes POS (Area)'!BL209/('Données brutes POS (Area)'!BL$171)*25)))</f>
        <v>9.8218486507852099</v>
      </c>
      <c r="BN209" s="43">
        <f>IF($C209="SM 30:1;O2",('Données brutes POS (Area)'!BM150/('Données brutes POS (Area)'!BM$91)*50),IF($C209="TG (17:0/17:1/17:0)D5",('Données brutes POS (Area)'!BM209/('Données brutes POS (Area)'!BM$171)*25)))</f>
        <v>6.2966975617387133</v>
      </c>
      <c r="BO209" s="43">
        <f>IF($C209="SM 30:1;O2",('Données brutes POS (Area)'!BN150/('Données brutes POS (Area)'!BN$91)*50),IF($C209="TG (17:0/17:1/17:0)D5",('Données brutes POS (Area)'!BN209/('Données brutes POS (Area)'!BN$171)*25)))</f>
        <v>3.6333307886847175</v>
      </c>
      <c r="BP209" s="43">
        <f>IF($C209="SM 30:1;O2",('Données brutes POS (Area)'!BO150/('Données brutes POS (Area)'!BO$91)*50),IF($C209="TG (17:0/17:1/17:0)D5",('Données brutes POS (Area)'!BO209/('Données brutes POS (Area)'!BO$171)*25)))</f>
        <v>5.0879516884883165</v>
      </c>
      <c r="BQ209" s="43">
        <f>IF($C209="SM 30:1;O2",('Données brutes POS (Area)'!BP150/('Données brutes POS (Area)'!BP$91)*50),IF($C209="TG (17:0/17:1/17:0)D5",('Données brutes POS (Area)'!BP209/('Données brutes POS (Area)'!BP$171)*25)))</f>
        <v>5.1605280501310986</v>
      </c>
    </row>
    <row r="210" spans="1:69" x14ac:dyDescent="0.25">
      <c r="A210" s="11" t="s">
        <v>79</v>
      </c>
      <c r="B210" s="11" t="s">
        <v>108</v>
      </c>
      <c r="C210" s="12" t="s">
        <v>117</v>
      </c>
      <c r="D210" s="44">
        <f>IF($C210="SM 30:1;O2",('Données brutes POS (Area)'!C151/('Données brutes POS (Area)'!C$91)*50),IF($C210="TG (17:0/17:1/17:0)D5",('Données brutes POS (Area)'!C210/('Données brutes POS (Area)'!C$171)*25)))</f>
        <v>38.149730306786601</v>
      </c>
      <c r="E210" s="44">
        <f>IF($C210="SM 30:1;O2",('Données brutes POS (Area)'!D151/('Données brutes POS (Area)'!D$91)*50),IF($C210="TG (17:0/17:1/17:0)D5",('Données brutes POS (Area)'!D210/('Données brutes POS (Area)'!D$171)*25)))</f>
        <v>22.338713507332436</v>
      </c>
      <c r="F210" s="44">
        <f>IF($C210="SM 30:1;O2",('Données brutes POS (Area)'!E151/('Données brutes POS (Area)'!E$91)*50),IF($C210="TG (17:0/17:1/17:0)D5",('Données brutes POS (Area)'!E210/('Données brutes POS (Area)'!E$171)*25)))</f>
        <v>36.398740107531111</v>
      </c>
      <c r="G210" s="44">
        <f>IF($C210="SM 30:1;O2",('Données brutes POS (Area)'!F151/('Données brutes POS (Area)'!F$91)*50),IF($C210="TG (17:0/17:1/17:0)D5",('Données brutes POS (Area)'!F210/('Données brutes POS (Area)'!F$171)*25)))</f>
        <v>32.739503884780255</v>
      </c>
      <c r="H210" s="44">
        <f>IF($C210="SM 30:1;O2",('Données brutes POS (Area)'!G151/('Données brutes POS (Area)'!G$91)*50),IF($C210="TG (17:0/17:1/17:0)D5",('Données brutes POS (Area)'!G210/('Données brutes POS (Area)'!G$171)*25)))</f>
        <v>37.855792613295094</v>
      </c>
      <c r="I210" s="44">
        <f>IF($C210="SM 30:1;O2",('Données brutes POS (Area)'!H151/('Données brutes POS (Area)'!H$91)*50),IF($C210="TG (17:0/17:1/17:0)D5",('Données brutes POS (Area)'!H210/('Données brutes POS (Area)'!H$171)*25)))</f>
        <v>41.816731663442539</v>
      </c>
      <c r="J210" s="44">
        <f>IF($C210="SM 30:1;O2",('Données brutes POS (Area)'!I151/('Données brutes POS (Area)'!I$91)*50),IF($C210="TG (17:0/17:1/17:0)D5",('Données brutes POS (Area)'!I210/('Données brutes POS (Area)'!I$171)*25)))</f>
        <v>48.23769392591192</v>
      </c>
      <c r="K210" s="44">
        <f>IF($C210="SM 30:1;O2",('Données brutes POS (Area)'!J151/('Données brutes POS (Area)'!J$91)*50),IF($C210="TG (17:0/17:1/17:0)D5",('Données brutes POS (Area)'!J210/('Données brutes POS (Area)'!J$171)*25)))</f>
        <v>33.993191745898891</v>
      </c>
      <c r="L210" s="44">
        <f>IF($C210="SM 30:1;O2",('Données brutes POS (Area)'!K151/('Données brutes POS (Area)'!K$91)*50),IF($C210="TG (17:0/17:1/17:0)D5",('Données brutes POS (Area)'!K210/('Données brutes POS (Area)'!K$171)*25)))</f>
        <v>18.085123975306086</v>
      </c>
      <c r="M210" s="44">
        <f>IF($C210="SM 30:1;O2",('Données brutes POS (Area)'!L151/('Données brutes POS (Area)'!L$91)*50),IF($C210="TG (17:0/17:1/17:0)D5",('Données brutes POS (Area)'!L210/('Données brutes POS (Area)'!L$171)*25)))</f>
        <v>13.11888764748408</v>
      </c>
      <c r="N210" s="44">
        <f>IF($C210="SM 30:1;O2",('Données brutes POS (Area)'!M151/('Données brutes POS (Area)'!M$91)*50),IF($C210="TG (17:0/17:1/17:0)D5",('Données brutes POS (Area)'!M210/('Données brutes POS (Area)'!M$171)*25)))</f>
        <v>11.226794211542718</v>
      </c>
      <c r="O210" s="44">
        <f>IF($C210="SM 30:1;O2",('Données brutes POS (Area)'!N151/('Données brutes POS (Area)'!N$91)*50),IF($C210="TG (17:0/17:1/17:0)D5",('Données brutes POS (Area)'!N210/('Données brutes POS (Area)'!N$171)*25)))</f>
        <v>20.224356117277804</v>
      </c>
      <c r="P210" s="44">
        <f>IF($C210="SM 30:1;O2",('Données brutes POS (Area)'!O151/('Données brutes POS (Area)'!O$91)*50),IF($C210="TG (17:0/17:1/17:0)D5",('Données brutes POS (Area)'!O210/('Données brutes POS (Area)'!O$171)*25)))</f>
        <v>11.873977944368169</v>
      </c>
      <c r="Q210" s="44">
        <f>IF($C210="SM 30:1;O2",('Données brutes POS (Area)'!P151/('Données brutes POS (Area)'!P$91)*50),IF($C210="TG (17:0/17:1/17:0)D5",('Données brutes POS (Area)'!P210/('Données brutes POS (Area)'!P$171)*25)))</f>
        <v>29.983569457440044</v>
      </c>
      <c r="R210" s="44">
        <f>IF($C210="SM 30:1;O2",('Données brutes POS (Area)'!Q151/('Données brutes POS (Area)'!Q$91)*50),IF($C210="TG (17:0/17:1/17:0)D5",('Données brutes POS (Area)'!Q210/('Données brutes POS (Area)'!Q$171)*25)))</f>
        <v>32.95781067833336</v>
      </c>
      <c r="S210" s="44">
        <f>IF($C210="SM 30:1;O2",('Données brutes POS (Area)'!R151/('Données brutes POS (Area)'!R$91)*50),IF($C210="TG (17:0/17:1/17:0)D5",('Données brutes POS (Area)'!R210/('Données brutes POS (Area)'!R$171)*25)))</f>
        <v>8.9988913817838014</v>
      </c>
      <c r="T210" s="44">
        <f>IF($C210="SM 30:1;O2",('Données brutes POS (Area)'!S151/('Données brutes POS (Area)'!S$91)*50),IF($C210="TG (17:0/17:1/17:0)D5",('Données brutes POS (Area)'!S210/('Données brutes POS (Area)'!S$171)*25)))</f>
        <v>11.380884789682948</v>
      </c>
      <c r="U210" s="44">
        <f>IF($C210="SM 30:1;O2",('Données brutes POS (Area)'!T151/('Données brutes POS (Area)'!T$91)*50),IF($C210="TG (17:0/17:1/17:0)D5",('Données brutes POS (Area)'!T210/('Données brutes POS (Area)'!T$171)*25)))</f>
        <v>18.717045545919646</v>
      </c>
      <c r="V210" s="44">
        <f>IF($C210="SM 30:1;O2",('Données brutes POS (Area)'!U151/('Données brutes POS (Area)'!U$91)*50),IF($C210="TG (17:0/17:1/17:0)D5",('Données brutes POS (Area)'!U210/('Données brutes POS (Area)'!U$171)*25)))</f>
        <v>21.362578121000869</v>
      </c>
      <c r="W210" s="44">
        <f>IF($C210="SM 30:1;O2",('Données brutes POS (Area)'!V151/('Données brutes POS (Area)'!V$91)*50),IF($C210="TG (17:0/17:1/17:0)D5",('Données brutes POS (Area)'!V210/('Données brutes POS (Area)'!V$171)*25)))</f>
        <v>13.629237687718081</v>
      </c>
      <c r="X210" s="44">
        <f>IF($C210="SM 30:1;O2",('Données brutes POS (Area)'!W151/('Données brutes POS (Area)'!W$91)*50),IF($C210="TG (17:0/17:1/17:0)D5",('Données brutes POS (Area)'!W210/('Données brutes POS (Area)'!W$171)*25)))</f>
        <v>35.689113511191437</v>
      </c>
      <c r="Y210" s="44">
        <f>IF($C210="SM 30:1;O2",('Données brutes POS (Area)'!X151/('Données brutes POS (Area)'!X$91)*50),IF($C210="TG (17:0/17:1/17:0)D5",('Données brutes POS (Area)'!X210/('Données brutes POS (Area)'!X$171)*25)))</f>
        <v>5.744890242310241</v>
      </c>
      <c r="Z210" s="44">
        <f>IF($C210="SM 30:1;O2",('Données brutes POS (Area)'!Y151/('Données brutes POS (Area)'!Y$91)*50),IF($C210="TG (17:0/17:1/17:0)D5",('Données brutes POS (Area)'!Y210/('Données brutes POS (Area)'!Y$171)*25)))</f>
        <v>20.505971540670075</v>
      </c>
      <c r="AA210" s="44">
        <f>IF($C210="SM 30:1;O2",('Données brutes POS (Area)'!Z151/('Données brutes POS (Area)'!Z$91)*50),IF($C210="TG (17:0/17:1/17:0)D5",('Données brutes POS (Area)'!Z210/('Données brutes POS (Area)'!Z$171)*25)))</f>
        <v>53.687140671187983</v>
      </c>
      <c r="AB210" s="44">
        <f>IF($C210="SM 30:1;O2",('Données brutes POS (Area)'!AA151/('Données brutes POS (Area)'!AA$91)*50),IF($C210="TG (17:0/17:1/17:0)D5",('Données brutes POS (Area)'!AA210/('Données brutes POS (Area)'!AA$171)*25)))</f>
        <v>35.095782970927871</v>
      </c>
      <c r="AC210" s="44">
        <f>IF($C210="SM 30:1;O2",('Données brutes POS (Area)'!AB151/('Données brutes POS (Area)'!AB$91)*50),IF($C210="TG (17:0/17:1/17:0)D5",('Données brutes POS (Area)'!AB210/('Données brutes POS (Area)'!AB$171)*25)))</f>
        <v>83.449672982852036</v>
      </c>
      <c r="AD210" s="44">
        <f>IF($C210="SM 30:1;O2",('Données brutes POS (Area)'!AC151/('Données brutes POS (Area)'!AC$91)*50),IF($C210="TG (17:0/17:1/17:0)D5",('Données brutes POS (Area)'!AC210/('Données brutes POS (Area)'!AC$171)*25)))</f>
        <v>15.187509932921586</v>
      </c>
      <c r="AE210" s="44">
        <f>IF($C210="SM 30:1;O2",('Données brutes POS (Area)'!AD151/('Données brutes POS (Area)'!AD$91)*50),IF($C210="TG (17:0/17:1/17:0)D5",('Données brutes POS (Area)'!AD210/('Données brutes POS (Area)'!AD$171)*25)))</f>
        <v>13.95989738230373</v>
      </c>
      <c r="AF210" s="44">
        <f>IF($C210="SM 30:1;O2",('Données brutes POS (Area)'!AE151/('Données brutes POS (Area)'!AE$91)*50),IF($C210="TG (17:0/17:1/17:0)D5",('Données brutes POS (Area)'!AE210/('Données brutes POS (Area)'!AE$171)*25)))</f>
        <v>59.537332363889362</v>
      </c>
      <c r="AG210" s="44">
        <f>IF($C210="SM 30:1;O2",('Données brutes POS (Area)'!AF151/('Données brutes POS (Area)'!AF$91)*50),IF($C210="TG (17:0/17:1/17:0)D5",('Données brutes POS (Area)'!AF210/('Données brutes POS (Area)'!AF$171)*25)))</f>
        <v>26.605863199771878</v>
      </c>
      <c r="AH210" s="44">
        <f>IF($C210="SM 30:1;O2",('Données brutes POS (Area)'!AG151/('Données brutes POS (Area)'!AG$91)*50),IF($C210="TG (17:0/17:1/17:0)D5",('Données brutes POS (Area)'!AG210/('Données brutes POS (Area)'!AG$171)*25)))</f>
        <v>16.543285038035886</v>
      </c>
      <c r="AI210" s="44">
        <f>IF($C210="SM 30:1;O2",('Données brutes POS (Area)'!AH151/('Données brutes POS (Area)'!AH$91)*50),IF($C210="TG (17:0/17:1/17:0)D5",('Données brutes POS (Area)'!AH210/('Données brutes POS (Area)'!AH$171)*25)))</f>
        <v>18.68326966578806</v>
      </c>
      <c r="AJ210" s="44">
        <f>IF($C210="SM 30:1;O2",('Données brutes POS (Area)'!AI151/('Données brutes POS (Area)'!AI$91)*50),IF($C210="TG (17:0/17:1/17:0)D5",('Données brutes POS (Area)'!AI210/('Données brutes POS (Area)'!AI$171)*25)))</f>
        <v>11.568129084416599</v>
      </c>
      <c r="AK210" s="44">
        <f>IF($C210="SM 30:1;O2",('Données brutes POS (Area)'!AJ151/('Données brutes POS (Area)'!AJ$91)*50),IF($C210="TG (17:0/17:1/17:0)D5",('Données brutes POS (Area)'!AJ210/('Données brutes POS (Area)'!AJ$171)*25)))</f>
        <v>9.0750062664450724</v>
      </c>
      <c r="AL210" s="44">
        <f>IF($C210="SM 30:1;O2",('Données brutes POS (Area)'!AK151/('Données brutes POS (Area)'!AK$91)*50),IF($C210="TG (17:0/17:1/17:0)D5",('Données brutes POS (Area)'!AK210/('Données brutes POS (Area)'!AK$171)*25)))</f>
        <v>6.5883940399044789</v>
      </c>
      <c r="AM210" s="44">
        <f>IF($C210="SM 30:1;O2",('Données brutes POS (Area)'!AL151/('Données brutes POS (Area)'!AL$91)*50),IF($C210="TG (17:0/17:1/17:0)D5",('Données brutes POS (Area)'!AL210/('Données brutes POS (Area)'!AL$171)*25)))</f>
        <v>119.52258976522249</v>
      </c>
      <c r="AN210" s="44">
        <f>IF($C210="SM 30:1;O2",('Données brutes POS (Area)'!AM151/('Données brutes POS (Area)'!AM$91)*50),IF($C210="TG (17:0/17:1/17:0)D5",('Données brutes POS (Area)'!AM210/('Données brutes POS (Area)'!AM$171)*25)))</f>
        <v>14.019851557084392</v>
      </c>
      <c r="AO210" s="44">
        <f>IF($C210="SM 30:1;O2",('Données brutes POS (Area)'!AN151/('Données brutes POS (Area)'!AN$91)*50),IF($C210="TG (17:0/17:1/17:0)D5",('Données brutes POS (Area)'!AN210/('Données brutes POS (Area)'!AN$171)*25)))</f>
        <v>12.174637008265472</v>
      </c>
      <c r="AP210" s="44">
        <f>IF($C210="SM 30:1;O2",('Données brutes POS (Area)'!AO151/('Données brutes POS (Area)'!AO$91)*50),IF($C210="TG (17:0/17:1/17:0)D5",('Données brutes POS (Area)'!AO210/('Données brutes POS (Area)'!AO$171)*25)))</f>
        <v>42.0644917661891</v>
      </c>
      <c r="AQ210" s="44">
        <f>IF($C210="SM 30:1;O2",('Données brutes POS (Area)'!AP151/('Données brutes POS (Area)'!AP$91)*50),IF($C210="TG (17:0/17:1/17:0)D5",('Données brutes POS (Area)'!AP210/('Données brutes POS (Area)'!AP$171)*25)))</f>
        <v>10.625101432216058</v>
      </c>
      <c r="AR210" s="44">
        <f>IF($C210="SM 30:1;O2",('Données brutes POS (Area)'!AQ151/('Données brutes POS (Area)'!AQ$91)*50),IF($C210="TG (17:0/17:1/17:0)D5",('Données brutes POS (Area)'!AQ210/('Données brutes POS (Area)'!AQ$171)*25)))</f>
        <v>139.8079770467665</v>
      </c>
      <c r="AS210" s="44">
        <f>IF($C210="SM 30:1;O2",('Données brutes POS (Area)'!AR151/('Données brutes POS (Area)'!AR$91)*50),IF($C210="TG (17:0/17:1/17:0)D5",('Données brutes POS (Area)'!AR210/('Données brutes POS (Area)'!AR$171)*25)))</f>
        <v>18.019126231051757</v>
      </c>
      <c r="AT210" s="44">
        <f>IF($C210="SM 30:1;O2",('Données brutes POS (Area)'!AS151/('Données brutes POS (Area)'!AS$91)*50),IF($C210="TG (17:0/17:1/17:0)D5",('Données brutes POS (Area)'!AS210/('Données brutes POS (Area)'!AS$171)*25)))</f>
        <v>20.137051530369632</v>
      </c>
      <c r="AU210" s="44">
        <f>IF($C210="SM 30:1;O2",('Données brutes POS (Area)'!AT151/('Données brutes POS (Area)'!AT$91)*50),IF($C210="TG (17:0/17:1/17:0)D5",('Données brutes POS (Area)'!AT210/('Données brutes POS (Area)'!AT$171)*25)))</f>
        <v>61.38881754482356</v>
      </c>
      <c r="AV210" s="44">
        <f>IF($C210="SM 30:1;O2",('Données brutes POS (Area)'!AU151/('Données brutes POS (Area)'!AU$91)*50),IF($C210="TG (17:0/17:1/17:0)D5",('Données brutes POS (Area)'!AU210/('Données brutes POS (Area)'!AU$171)*25)))</f>
        <v>13.805063318386104</v>
      </c>
      <c r="AW210" s="44">
        <f>IF($C210="SM 30:1;O2",('Données brutes POS (Area)'!AV151/('Données brutes POS (Area)'!AV$91)*50),IF($C210="TG (17:0/17:1/17:0)D5",('Données brutes POS (Area)'!AV210/('Données brutes POS (Area)'!AV$171)*25)))</f>
        <v>41.910384150846554</v>
      </c>
      <c r="AX210" s="44">
        <f>IF($C210="SM 30:1;O2",('Données brutes POS (Area)'!AW151/('Données brutes POS (Area)'!AW$91)*50),IF($C210="TG (17:0/17:1/17:0)D5",('Données brutes POS (Area)'!AW210/('Données brutes POS (Area)'!AW$171)*25)))</f>
        <v>66.94682431271292</v>
      </c>
      <c r="AY210" s="44">
        <f>IF($C210="SM 30:1;O2",('Données brutes POS (Area)'!AX151/('Données brutes POS (Area)'!AX$91)*50),IF($C210="TG (17:0/17:1/17:0)D5",('Données brutes POS (Area)'!AX210/('Données brutes POS (Area)'!AX$171)*25)))</f>
        <v>12.127585999339903</v>
      </c>
      <c r="AZ210" s="44">
        <f>IF($C210="SM 30:1;O2",('Données brutes POS (Area)'!AY151/('Données brutes POS (Area)'!AY$91)*50),IF($C210="TG (17:0/17:1/17:0)D5",('Données brutes POS (Area)'!AY210/('Données brutes POS (Area)'!AY$171)*25)))</f>
        <v>56.079761365560202</v>
      </c>
      <c r="BA210" s="44">
        <f>IF($C210="SM 30:1;O2",('Données brutes POS (Area)'!AZ151/('Données brutes POS (Area)'!AZ$91)*50),IF($C210="TG (17:0/17:1/17:0)D5",('Données brutes POS (Area)'!AZ210/('Données brutes POS (Area)'!AZ$171)*25)))</f>
        <v>16.686189231324651</v>
      </c>
      <c r="BB210" s="44">
        <f>IF($C210="SM 30:1;O2",('Données brutes POS (Area)'!BA151/('Données brutes POS (Area)'!BA$91)*50),IF($C210="TG (17:0/17:1/17:0)D5",('Données brutes POS (Area)'!BA210/('Données brutes POS (Area)'!BA$171)*25)))</f>
        <v>14.432200383440353</v>
      </c>
      <c r="BC210" s="44">
        <f>IF($C210="SM 30:1;O2",('Données brutes POS (Area)'!BB151/('Données brutes POS (Area)'!BB$91)*50),IF($C210="TG (17:0/17:1/17:0)D5",('Données brutes POS (Area)'!BB210/('Données brutes POS (Area)'!BB$171)*25)))</f>
        <v>17.228321047399461</v>
      </c>
      <c r="BD210" s="44">
        <f>IF($C210="SM 30:1;O2",('Données brutes POS (Area)'!BC151/('Données brutes POS (Area)'!BC$91)*50),IF($C210="TG (17:0/17:1/17:0)D5",('Données brutes POS (Area)'!BC210/('Données brutes POS (Area)'!BC$171)*25)))</f>
        <v>36.86140179279311</v>
      </c>
      <c r="BE210" s="44">
        <f>IF($C210="SM 30:1;O2",('Données brutes POS (Area)'!BD151/('Données brutes POS (Area)'!BD$91)*50),IF($C210="TG (17:0/17:1/17:0)D5",('Données brutes POS (Area)'!BD210/('Données brutes POS (Area)'!BD$171)*25)))</f>
        <v>8.1413946393339121</v>
      </c>
      <c r="BF210" s="44">
        <f>IF($C210="SM 30:1;O2",('Données brutes POS (Area)'!BE151/('Données brutes POS (Area)'!BE$91)*50),IF($C210="TG (17:0/17:1/17:0)D5",('Données brutes POS (Area)'!BE210/('Données brutes POS (Area)'!BE$171)*25)))</f>
        <v>4.0494692604895377</v>
      </c>
      <c r="BG210" s="44">
        <f>IF($C210="SM 30:1;O2",('Données brutes POS (Area)'!BF151/('Données brutes POS (Area)'!BF$91)*50),IF($C210="TG (17:0/17:1/17:0)D5",('Données brutes POS (Area)'!BF210/('Données brutes POS (Area)'!BF$171)*25)))</f>
        <v>21.611260785292856</v>
      </c>
      <c r="BH210" s="44">
        <f>IF($C210="SM 30:1;O2",('Données brutes POS (Area)'!BG151/('Données brutes POS (Area)'!BG$91)*50),IF($C210="TG (17:0/17:1/17:0)D5",('Données brutes POS (Area)'!BG210/('Données brutes POS (Area)'!BG$171)*25)))</f>
        <v>9.6603486483611878</v>
      </c>
      <c r="BI210" s="44">
        <f>IF($C210="SM 30:1;O2",('Données brutes POS (Area)'!BH151/('Données brutes POS (Area)'!BH$91)*50),IF($C210="TG (17:0/17:1/17:0)D5",('Données brutes POS (Area)'!BH210/('Données brutes POS (Area)'!BH$171)*25)))</f>
        <v>6.3781078607196156</v>
      </c>
      <c r="BJ210" s="44">
        <f>IF($C210="SM 30:1;O2",('Données brutes POS (Area)'!BI151/('Données brutes POS (Area)'!BI$91)*50),IF($C210="TG (17:0/17:1/17:0)D5",('Données brutes POS (Area)'!BI210/('Données brutes POS (Area)'!BI$171)*25)))</f>
        <v>30.13151694365699</v>
      </c>
      <c r="BK210" s="44">
        <f>IF($C210="SM 30:1;O2",('Données brutes POS (Area)'!BJ151/('Données brutes POS (Area)'!BJ$91)*50),IF($C210="TG (17:0/17:1/17:0)D5",('Données brutes POS (Area)'!BJ210/('Données brutes POS (Area)'!BJ$171)*25)))</f>
        <v>19.651238993209784</v>
      </c>
      <c r="BL210" s="44">
        <f>IF($C210="SM 30:1;O2",('Données brutes POS (Area)'!BK151/('Données brutes POS (Area)'!BK$91)*50),IF($C210="TG (17:0/17:1/17:0)D5",('Données brutes POS (Area)'!BK210/('Données brutes POS (Area)'!BK$171)*25)))</f>
        <v>10.206335121164118</v>
      </c>
      <c r="BM210" s="44">
        <f>IF($C210="SM 30:1;O2",('Données brutes POS (Area)'!BL151/('Données brutes POS (Area)'!BL$91)*50),IF($C210="TG (17:0/17:1/17:0)D5",('Données brutes POS (Area)'!BL210/('Données brutes POS (Area)'!BL$171)*25)))</f>
        <v>36.609207460494737</v>
      </c>
      <c r="BN210" s="44">
        <f>IF($C210="SM 30:1;O2",('Données brutes POS (Area)'!BM151/('Données brutes POS (Area)'!BM$91)*50),IF($C210="TG (17:0/17:1/17:0)D5",('Données brutes POS (Area)'!BM210/('Données brutes POS (Area)'!BM$171)*25)))</f>
        <v>20.621906971398854</v>
      </c>
      <c r="BO210" s="44">
        <f>IF($C210="SM 30:1;O2",('Données brutes POS (Area)'!BN151/('Données brutes POS (Area)'!BN$91)*50),IF($C210="TG (17:0/17:1/17:0)D5",('Données brutes POS (Area)'!BN210/('Données brutes POS (Area)'!BN$171)*25)))</f>
        <v>13.706240213761642</v>
      </c>
      <c r="BP210" s="44">
        <f>IF($C210="SM 30:1;O2",('Données brutes POS (Area)'!BO151/('Données brutes POS (Area)'!BO$91)*50),IF($C210="TG (17:0/17:1/17:0)D5",('Données brutes POS (Area)'!BO210/('Données brutes POS (Area)'!BO$171)*25)))</f>
        <v>14.298088521027614</v>
      </c>
      <c r="BQ210" s="44">
        <f>IF($C210="SM 30:1;O2",('Données brutes POS (Area)'!BP151/('Données brutes POS (Area)'!BP$91)*50),IF($C210="TG (17:0/17:1/17:0)D5",('Données brutes POS (Area)'!BP210/('Données brutes POS (Area)'!BP$171)*25)))</f>
        <v>27.082783972582185</v>
      </c>
    </row>
    <row r="211" spans="1:69" x14ac:dyDescent="0.25">
      <c r="A211" s="9" t="s">
        <v>79</v>
      </c>
      <c r="B211" s="9" t="s">
        <v>109</v>
      </c>
      <c r="C211" s="10" t="s">
        <v>117</v>
      </c>
      <c r="D211" s="43">
        <f>IF($C211="SM 30:1;O2",('Données brutes POS (Area)'!C152/('Données brutes POS (Area)'!C$91)*50),IF($C211="TG (17:0/17:1/17:0)D5",('Données brutes POS (Area)'!C211/('Données brutes POS (Area)'!C$171)*25)))</f>
        <v>54.407573668844279</v>
      </c>
      <c r="E211" s="43">
        <f>IF($C211="SM 30:1;O2",('Données brutes POS (Area)'!D152/('Données brutes POS (Area)'!D$91)*50),IF($C211="TG (17:0/17:1/17:0)D5",('Données brutes POS (Area)'!D211/('Données brutes POS (Area)'!D$171)*25)))</f>
        <v>34.32271867939</v>
      </c>
      <c r="F211" s="43">
        <f>IF($C211="SM 30:1;O2",('Données brutes POS (Area)'!E152/('Données brutes POS (Area)'!E$91)*50),IF($C211="TG (17:0/17:1/17:0)D5",('Données brutes POS (Area)'!E211/('Données brutes POS (Area)'!E$171)*25)))</f>
        <v>67.912067408884397</v>
      </c>
      <c r="G211" s="43">
        <f>IF($C211="SM 30:1;O2",('Données brutes POS (Area)'!F152/('Données brutes POS (Area)'!F$91)*50),IF($C211="TG (17:0/17:1/17:0)D5",('Données brutes POS (Area)'!F211/('Données brutes POS (Area)'!F$171)*25)))</f>
        <v>54.90005618794077</v>
      </c>
      <c r="H211" s="43">
        <f>IF($C211="SM 30:1;O2",('Données brutes POS (Area)'!G152/('Données brutes POS (Area)'!G$91)*50),IF($C211="TG (17:0/17:1/17:0)D5",('Données brutes POS (Area)'!G211/('Données brutes POS (Area)'!G$171)*25)))</f>
        <v>60.498295698305895</v>
      </c>
      <c r="I211" s="43">
        <f>IF($C211="SM 30:1;O2",('Données brutes POS (Area)'!H152/('Données brutes POS (Area)'!H$91)*50),IF($C211="TG (17:0/17:1/17:0)D5",('Données brutes POS (Area)'!H211/('Données brutes POS (Area)'!H$171)*25)))</f>
        <v>64.599144650167375</v>
      </c>
      <c r="J211" s="43">
        <f>IF($C211="SM 30:1;O2",('Données brutes POS (Area)'!I152/('Données brutes POS (Area)'!I$91)*50),IF($C211="TG (17:0/17:1/17:0)D5",('Données brutes POS (Area)'!I211/('Données brutes POS (Area)'!I$171)*25)))</f>
        <v>73.602226698733759</v>
      </c>
      <c r="K211" s="43">
        <f>IF($C211="SM 30:1;O2",('Données brutes POS (Area)'!J152/('Données brutes POS (Area)'!J$91)*50),IF($C211="TG (17:0/17:1/17:0)D5",('Données brutes POS (Area)'!J211/('Données brutes POS (Area)'!J$171)*25)))</f>
        <v>49.491697695472993</v>
      </c>
      <c r="L211" s="43">
        <f>IF($C211="SM 30:1;O2",('Données brutes POS (Area)'!K152/('Données brutes POS (Area)'!K$91)*50),IF($C211="TG (17:0/17:1/17:0)D5",('Données brutes POS (Area)'!K211/('Données brutes POS (Area)'!K$171)*25)))</f>
        <v>35.597136249269099</v>
      </c>
      <c r="M211" s="43">
        <f>IF($C211="SM 30:1;O2",('Données brutes POS (Area)'!L152/('Données brutes POS (Area)'!L$91)*50),IF($C211="TG (17:0/17:1/17:0)D5",('Données brutes POS (Area)'!L211/('Données brutes POS (Area)'!L$171)*25)))</f>
        <v>21.403095652354384</v>
      </c>
      <c r="N211" s="43">
        <f>IF($C211="SM 30:1;O2",('Données brutes POS (Area)'!M152/('Données brutes POS (Area)'!M$91)*50),IF($C211="TG (17:0/17:1/17:0)D5",('Données brutes POS (Area)'!M211/('Données brutes POS (Area)'!M$171)*25)))</f>
        <v>17.284498394936364</v>
      </c>
      <c r="O211" s="43">
        <f>IF($C211="SM 30:1;O2",('Données brutes POS (Area)'!N152/('Données brutes POS (Area)'!N$91)*50),IF($C211="TG (17:0/17:1/17:0)D5",('Données brutes POS (Area)'!N211/('Données brutes POS (Area)'!N$171)*25)))</f>
        <v>26.729867131452963</v>
      </c>
      <c r="P211" s="43">
        <f>IF($C211="SM 30:1;O2",('Données brutes POS (Area)'!O152/('Données brutes POS (Area)'!O$91)*50),IF($C211="TG (17:0/17:1/17:0)D5",('Données brutes POS (Area)'!O211/('Données brutes POS (Area)'!O$171)*25)))</f>
        <v>23.06119117419372</v>
      </c>
      <c r="Q211" s="43">
        <f>IF($C211="SM 30:1;O2",('Données brutes POS (Area)'!P152/('Données brutes POS (Area)'!P$91)*50),IF($C211="TG (17:0/17:1/17:0)D5",('Données brutes POS (Area)'!P211/('Données brutes POS (Area)'!P$171)*25)))</f>
        <v>41.246654845119416</v>
      </c>
      <c r="R211" s="43">
        <f>IF($C211="SM 30:1;O2",('Données brutes POS (Area)'!Q152/('Données brutes POS (Area)'!Q$91)*50),IF($C211="TG (17:0/17:1/17:0)D5",('Données brutes POS (Area)'!Q211/('Données brutes POS (Area)'!Q$171)*25)))</f>
        <v>57.271963617483813</v>
      </c>
      <c r="S211" s="43">
        <f>IF($C211="SM 30:1;O2",('Données brutes POS (Area)'!R152/('Données brutes POS (Area)'!R$91)*50),IF($C211="TG (17:0/17:1/17:0)D5",('Données brutes POS (Area)'!R211/('Données brutes POS (Area)'!R$171)*25)))</f>
        <v>16.175794929545813</v>
      </c>
      <c r="T211" s="43">
        <f>IF($C211="SM 30:1;O2",('Données brutes POS (Area)'!S152/('Données brutes POS (Area)'!S$91)*50),IF($C211="TG (17:0/17:1/17:0)D5",('Données brutes POS (Area)'!S211/('Données brutes POS (Area)'!S$171)*25)))</f>
        <v>24.493908287753165</v>
      </c>
      <c r="U211" s="43">
        <f>IF($C211="SM 30:1;O2",('Données brutes POS (Area)'!T152/('Données brutes POS (Area)'!T$91)*50),IF($C211="TG (17:0/17:1/17:0)D5",('Données brutes POS (Area)'!T211/('Données brutes POS (Area)'!T$171)*25)))</f>
        <v>32.403646327655707</v>
      </c>
      <c r="V211" s="43">
        <f>IF($C211="SM 30:1;O2",('Données brutes POS (Area)'!U152/('Données brutes POS (Area)'!U$91)*50),IF($C211="TG (17:0/17:1/17:0)D5",('Données brutes POS (Area)'!U211/('Données brutes POS (Area)'!U$171)*25)))</f>
        <v>35.846854010712867</v>
      </c>
      <c r="W211" s="43">
        <f>IF($C211="SM 30:1;O2",('Données brutes POS (Area)'!V152/('Données brutes POS (Area)'!V$91)*50),IF($C211="TG (17:0/17:1/17:0)D5",('Données brutes POS (Area)'!V211/('Données brutes POS (Area)'!V$171)*25)))</f>
        <v>23.127812724836623</v>
      </c>
      <c r="X211" s="43">
        <f>IF($C211="SM 30:1;O2",('Données brutes POS (Area)'!W152/('Données brutes POS (Area)'!W$91)*50),IF($C211="TG (17:0/17:1/17:0)D5",('Données brutes POS (Area)'!W211/('Données brutes POS (Area)'!W$171)*25)))</f>
        <v>53.53806236776478</v>
      </c>
      <c r="Y211" s="43">
        <f>IF($C211="SM 30:1;O2",('Données brutes POS (Area)'!X152/('Données brutes POS (Area)'!X$91)*50),IF($C211="TG (17:0/17:1/17:0)D5",('Données brutes POS (Area)'!X211/('Données brutes POS (Area)'!X$171)*25)))</f>
        <v>11.916703311771666</v>
      </c>
      <c r="Z211" s="43">
        <f>IF($C211="SM 30:1;O2",('Données brutes POS (Area)'!Y152/('Données brutes POS (Area)'!Y$91)*50),IF($C211="TG (17:0/17:1/17:0)D5",('Données brutes POS (Area)'!Y211/('Données brutes POS (Area)'!Y$171)*25)))</f>
        <v>30.123017692765025</v>
      </c>
      <c r="AA211" s="43">
        <f>IF($C211="SM 30:1;O2",('Données brutes POS (Area)'!Z152/('Données brutes POS (Area)'!Z$91)*50),IF($C211="TG (17:0/17:1/17:0)D5",('Données brutes POS (Area)'!Z211/('Données brutes POS (Area)'!Z$171)*25)))</f>
        <v>89.872757999789442</v>
      </c>
      <c r="AB211" s="43">
        <f>IF($C211="SM 30:1;O2",('Données brutes POS (Area)'!AA152/('Données brutes POS (Area)'!AA$91)*50),IF($C211="TG (17:0/17:1/17:0)D5",('Données brutes POS (Area)'!AA211/('Données brutes POS (Area)'!AA$171)*25)))</f>
        <v>45.069754479798512</v>
      </c>
      <c r="AC211" s="43">
        <f>IF($C211="SM 30:1;O2",('Données brutes POS (Area)'!AB152/('Données brutes POS (Area)'!AB$91)*50),IF($C211="TG (17:0/17:1/17:0)D5",('Données brutes POS (Area)'!AB211/('Données brutes POS (Area)'!AB$171)*25)))</f>
        <v>131.86623149723442</v>
      </c>
      <c r="AD211" s="43">
        <f>IF($C211="SM 30:1;O2",('Données brutes POS (Area)'!AC152/('Données brutes POS (Area)'!AC$91)*50),IF($C211="TG (17:0/17:1/17:0)D5",('Données brutes POS (Area)'!AC211/('Données brutes POS (Area)'!AC$171)*25)))</f>
        <v>25.286252961711547</v>
      </c>
      <c r="AE211" s="43">
        <f>IF($C211="SM 30:1;O2",('Données brutes POS (Area)'!AD152/('Données brutes POS (Area)'!AD$91)*50),IF($C211="TG (17:0/17:1/17:0)D5",('Données brutes POS (Area)'!AD211/('Données brutes POS (Area)'!AD$171)*25)))</f>
        <v>25.969264628765938</v>
      </c>
      <c r="AF211" s="43">
        <f>IF($C211="SM 30:1;O2",('Données brutes POS (Area)'!AE152/('Données brutes POS (Area)'!AE$91)*50),IF($C211="TG (17:0/17:1/17:0)D5",('Données brutes POS (Area)'!AE211/('Données brutes POS (Area)'!AE$171)*25)))</f>
        <v>136.32816741972417</v>
      </c>
      <c r="AG211" s="43">
        <f>IF($C211="SM 30:1;O2",('Données brutes POS (Area)'!AF152/('Données brutes POS (Area)'!AF$91)*50),IF($C211="TG (17:0/17:1/17:0)D5",('Données brutes POS (Area)'!AF211/('Données brutes POS (Area)'!AF$171)*25)))</f>
        <v>33.936614206113312</v>
      </c>
      <c r="AH211" s="43">
        <f>IF($C211="SM 30:1;O2",('Données brutes POS (Area)'!AG152/('Données brutes POS (Area)'!AG$91)*50),IF($C211="TG (17:0/17:1/17:0)D5",('Données brutes POS (Area)'!AG211/('Données brutes POS (Area)'!AG$171)*25)))</f>
        <v>32.854584200910587</v>
      </c>
      <c r="AI211" s="43">
        <f>IF($C211="SM 30:1;O2",('Données brutes POS (Area)'!AH152/('Données brutes POS (Area)'!AH$91)*50),IF($C211="TG (17:0/17:1/17:0)D5",('Données brutes POS (Area)'!AH211/('Données brutes POS (Area)'!AH$171)*25)))</f>
        <v>27.156729759730069</v>
      </c>
      <c r="AJ211" s="43">
        <f>IF($C211="SM 30:1;O2",('Données brutes POS (Area)'!AI152/('Données brutes POS (Area)'!AI$91)*50),IF($C211="TG (17:0/17:1/17:0)D5",('Données brutes POS (Area)'!AI211/('Données brutes POS (Area)'!AI$171)*25)))</f>
        <v>22.587739285331416</v>
      </c>
      <c r="AK211" s="43">
        <f>IF($C211="SM 30:1;O2",('Données brutes POS (Area)'!AJ152/('Données brutes POS (Area)'!AJ$91)*50),IF($C211="TG (17:0/17:1/17:0)D5",('Données brutes POS (Area)'!AJ211/('Données brutes POS (Area)'!AJ$171)*25)))</f>
        <v>16.335637744089965</v>
      </c>
      <c r="AL211" s="43">
        <f>IF($C211="SM 30:1;O2",('Données brutes POS (Area)'!AK152/('Données brutes POS (Area)'!AK$91)*50),IF($C211="TG (17:0/17:1/17:0)D5",('Données brutes POS (Area)'!AK211/('Données brutes POS (Area)'!AK$171)*25)))</f>
        <v>12.483855373605751</v>
      </c>
      <c r="AM211" s="43">
        <f>IF($C211="SM 30:1;O2",('Données brutes POS (Area)'!AL152/('Données brutes POS (Area)'!AL$91)*50),IF($C211="TG (17:0/17:1/17:0)D5",('Données brutes POS (Area)'!AL211/('Données brutes POS (Area)'!AL$171)*25)))</f>
        <v>152.4842292875594</v>
      </c>
      <c r="AN211" s="43">
        <f>IF($C211="SM 30:1;O2",('Données brutes POS (Area)'!AM152/('Données brutes POS (Area)'!AM$91)*50),IF($C211="TG (17:0/17:1/17:0)D5",('Données brutes POS (Area)'!AM211/('Données brutes POS (Area)'!AM$171)*25)))</f>
        <v>23.131781082954586</v>
      </c>
      <c r="AO211" s="43">
        <f>IF($C211="SM 30:1;O2",('Données brutes POS (Area)'!AN152/('Données brutes POS (Area)'!AN$91)*50),IF($C211="TG (17:0/17:1/17:0)D5",('Données brutes POS (Area)'!AN211/('Données brutes POS (Area)'!AN$171)*25)))</f>
        <v>20.293688819371962</v>
      </c>
      <c r="AP211" s="43">
        <f>IF($C211="SM 30:1;O2",('Données brutes POS (Area)'!AO152/('Données brutes POS (Area)'!AO$91)*50),IF($C211="TG (17:0/17:1/17:0)D5",('Données brutes POS (Area)'!AO211/('Données brutes POS (Area)'!AO$171)*25)))</f>
        <v>72.54798634162897</v>
      </c>
      <c r="AQ211" s="43">
        <f>IF($C211="SM 30:1;O2",('Données brutes POS (Area)'!AP152/('Données brutes POS (Area)'!AP$91)*50),IF($C211="TG (17:0/17:1/17:0)D5",('Données brutes POS (Area)'!AP211/('Données brutes POS (Area)'!AP$171)*25)))</f>
        <v>23.356421986142276</v>
      </c>
      <c r="AR211" s="43">
        <f>IF($C211="SM 30:1;O2",('Données brutes POS (Area)'!AQ152/('Données brutes POS (Area)'!AQ$91)*50),IF($C211="TG (17:0/17:1/17:0)D5",('Données brutes POS (Area)'!AQ211/('Données brutes POS (Area)'!AQ$171)*25)))</f>
        <v>295.44281922099901</v>
      </c>
      <c r="AS211" s="43">
        <f>IF($C211="SM 30:1;O2",('Données brutes POS (Area)'!AR152/('Données brutes POS (Area)'!AR$91)*50),IF($C211="TG (17:0/17:1/17:0)D5",('Données brutes POS (Area)'!AR211/('Données brutes POS (Area)'!AR$171)*25)))</f>
        <v>32.072091003397979</v>
      </c>
      <c r="AT211" s="43">
        <f>IF($C211="SM 30:1;O2",('Données brutes POS (Area)'!AS152/('Données brutes POS (Area)'!AS$91)*50),IF($C211="TG (17:0/17:1/17:0)D5",('Données brutes POS (Area)'!AS211/('Données brutes POS (Area)'!AS$171)*25)))</f>
        <v>38.862483501699117</v>
      </c>
      <c r="AU211" s="43">
        <f>IF($C211="SM 30:1;O2",('Données brutes POS (Area)'!AT152/('Données brutes POS (Area)'!AT$91)*50),IF($C211="TG (17:0/17:1/17:0)D5",('Données brutes POS (Area)'!AT211/('Données brutes POS (Area)'!AT$171)*25)))</f>
        <v>90.158220687394703</v>
      </c>
      <c r="AV211" s="43">
        <f>IF($C211="SM 30:1;O2",('Données brutes POS (Area)'!AU152/('Données brutes POS (Area)'!AU$91)*50),IF($C211="TG (17:0/17:1/17:0)D5",('Données brutes POS (Area)'!AU211/('Données brutes POS (Area)'!AU$171)*25)))</f>
        <v>21.981833767315774</v>
      </c>
      <c r="AW211" s="43">
        <f>IF($C211="SM 30:1;O2",('Données brutes POS (Area)'!AV152/('Données brutes POS (Area)'!AV$91)*50),IF($C211="TG (17:0/17:1/17:0)D5",('Données brutes POS (Area)'!AV211/('Données brutes POS (Area)'!AV$171)*25)))</f>
        <v>69.875168835553254</v>
      </c>
      <c r="AX211" s="43">
        <f>IF($C211="SM 30:1;O2",('Données brutes POS (Area)'!AW152/('Données brutes POS (Area)'!AW$91)*50),IF($C211="TG (17:0/17:1/17:0)D5",('Données brutes POS (Area)'!AW211/('Données brutes POS (Area)'!AW$171)*25)))</f>
        <v>108.94347299345341</v>
      </c>
      <c r="AY211" s="43">
        <f>IF($C211="SM 30:1;O2",('Données brutes POS (Area)'!AX152/('Données brutes POS (Area)'!AX$91)*50),IF($C211="TG (17:0/17:1/17:0)D5",('Données brutes POS (Area)'!AX211/('Données brutes POS (Area)'!AX$171)*25)))</f>
        <v>18.422121996237284</v>
      </c>
      <c r="AZ211" s="43">
        <f>IF($C211="SM 30:1;O2",('Données brutes POS (Area)'!AY152/('Données brutes POS (Area)'!AY$91)*50),IF($C211="TG (17:0/17:1/17:0)D5",('Données brutes POS (Area)'!AY211/('Données brutes POS (Area)'!AY$171)*25)))</f>
        <v>88.772789010899672</v>
      </c>
      <c r="BA211" s="43">
        <f>IF($C211="SM 30:1;O2",('Données brutes POS (Area)'!AZ152/('Données brutes POS (Area)'!AZ$91)*50),IF($C211="TG (17:0/17:1/17:0)D5",('Données brutes POS (Area)'!AZ211/('Données brutes POS (Area)'!AZ$171)*25)))</f>
        <v>22.859722235747906</v>
      </c>
      <c r="BB211" s="43">
        <f>IF($C211="SM 30:1;O2",('Données brutes POS (Area)'!BA152/('Données brutes POS (Area)'!BA$91)*50),IF($C211="TG (17:0/17:1/17:0)D5",('Données brutes POS (Area)'!BA211/('Données brutes POS (Area)'!BA$171)*25)))</f>
        <v>28.269971879495898</v>
      </c>
      <c r="BC211" s="43">
        <f>IF($C211="SM 30:1;O2",('Données brutes POS (Area)'!BB152/('Données brutes POS (Area)'!BB$91)*50),IF($C211="TG (17:0/17:1/17:0)D5",('Données brutes POS (Area)'!BB211/('Données brutes POS (Area)'!BB$171)*25)))</f>
        <v>27.06057656466599</v>
      </c>
      <c r="BD211" s="43">
        <f>IF($C211="SM 30:1;O2",('Données brutes POS (Area)'!BC152/('Données brutes POS (Area)'!BC$91)*50),IF($C211="TG (17:0/17:1/17:0)D5",('Données brutes POS (Area)'!BC211/('Données brutes POS (Area)'!BC$171)*25)))</f>
        <v>50.103987906868497</v>
      </c>
      <c r="BE211" s="43">
        <f>IF($C211="SM 30:1;O2",('Données brutes POS (Area)'!BD152/('Données brutes POS (Area)'!BD$91)*50),IF($C211="TG (17:0/17:1/17:0)D5",('Données brutes POS (Area)'!BD211/('Données brutes POS (Area)'!BD$171)*25)))</f>
        <v>13.435855566660035</v>
      </c>
      <c r="BF211" s="43">
        <f>IF($C211="SM 30:1;O2",('Données brutes POS (Area)'!BE152/('Données brutes POS (Area)'!BE$91)*50),IF($C211="TG (17:0/17:1/17:0)D5",('Données brutes POS (Area)'!BE211/('Données brutes POS (Area)'!BE$171)*25)))</f>
        <v>6.4902857546921382</v>
      </c>
      <c r="BG211" s="43">
        <f>IF($C211="SM 30:1;O2",('Données brutes POS (Area)'!BF152/('Données brutes POS (Area)'!BF$91)*50),IF($C211="TG (17:0/17:1/17:0)D5",('Données brutes POS (Area)'!BF211/('Données brutes POS (Area)'!BF$171)*25)))</f>
        <v>30.807994720310568</v>
      </c>
      <c r="BH211" s="43">
        <f>IF($C211="SM 30:1;O2",('Données brutes POS (Area)'!BG152/('Données brutes POS (Area)'!BG$91)*50),IF($C211="TG (17:0/17:1/17:0)D5",('Données brutes POS (Area)'!BG211/('Données brutes POS (Area)'!BG$171)*25)))</f>
        <v>15.413514515861108</v>
      </c>
      <c r="BI211" s="43">
        <f>IF($C211="SM 30:1;O2",('Données brutes POS (Area)'!BH152/('Données brutes POS (Area)'!BH$91)*50),IF($C211="TG (17:0/17:1/17:0)D5",('Données brutes POS (Area)'!BH211/('Données brutes POS (Area)'!BH$171)*25)))</f>
        <v>12.409666975306145</v>
      </c>
      <c r="BJ211" s="43">
        <f>IF($C211="SM 30:1;O2",('Données brutes POS (Area)'!BI152/('Données brutes POS (Area)'!BI$91)*50),IF($C211="TG (17:0/17:1/17:0)D5",('Données brutes POS (Area)'!BI211/('Données brutes POS (Area)'!BI$171)*25)))</f>
        <v>50.793405658548139</v>
      </c>
      <c r="BK211" s="43">
        <f>IF($C211="SM 30:1;O2",('Données brutes POS (Area)'!BJ152/('Données brutes POS (Area)'!BJ$91)*50),IF($C211="TG (17:0/17:1/17:0)D5",('Données brutes POS (Area)'!BJ211/('Données brutes POS (Area)'!BJ$171)*25)))</f>
        <v>28.185273333198456</v>
      </c>
      <c r="BL211" s="43">
        <f>IF($C211="SM 30:1;O2",('Données brutes POS (Area)'!BK152/('Données brutes POS (Area)'!BK$91)*50),IF($C211="TG (17:0/17:1/17:0)D5",('Données brutes POS (Area)'!BK211/('Données brutes POS (Area)'!BK$171)*25)))</f>
        <v>14.742279770876129</v>
      </c>
      <c r="BM211" s="43">
        <f>IF($C211="SM 30:1;O2",('Données brutes POS (Area)'!BL152/('Données brutes POS (Area)'!BL$91)*50),IF($C211="TG (17:0/17:1/17:0)D5",('Données brutes POS (Area)'!BL211/('Données brutes POS (Area)'!BL$171)*25)))</f>
        <v>45.755445630047639</v>
      </c>
      <c r="BN211" s="43">
        <f>IF($C211="SM 30:1;O2",('Données brutes POS (Area)'!BM152/('Données brutes POS (Area)'!BM$91)*50),IF($C211="TG (17:0/17:1/17:0)D5",('Données brutes POS (Area)'!BM211/('Données brutes POS (Area)'!BM$171)*25)))</f>
        <v>27.692444017753697</v>
      </c>
      <c r="BO211" s="43">
        <f>IF($C211="SM 30:1;O2",('Données brutes POS (Area)'!BN152/('Données brutes POS (Area)'!BN$91)*50),IF($C211="TG (17:0/17:1/17:0)D5",('Données brutes POS (Area)'!BN211/('Données brutes POS (Area)'!BN$171)*25)))</f>
        <v>22.283169546407176</v>
      </c>
      <c r="BP211" s="43">
        <f>IF($C211="SM 30:1;O2",('Données brutes POS (Area)'!BO152/('Données brutes POS (Area)'!BO$91)*50),IF($C211="TG (17:0/17:1/17:0)D5",('Données brutes POS (Area)'!BO211/('Données brutes POS (Area)'!BO$171)*25)))</f>
        <v>22.016476445404368</v>
      </c>
      <c r="BQ211" s="43">
        <f>IF($C211="SM 30:1;O2",('Données brutes POS (Area)'!BP152/('Données brutes POS (Area)'!BP$91)*50),IF($C211="TG (17:0/17:1/17:0)D5",('Données brutes POS (Area)'!BP211/('Données brutes POS (Area)'!BP$171)*25)))</f>
        <v>41.02466313407978</v>
      </c>
    </row>
    <row r="212" spans="1:69" x14ac:dyDescent="0.25">
      <c r="A212" s="11" t="s">
        <v>79</v>
      </c>
      <c r="B212" s="11" t="s">
        <v>110</v>
      </c>
      <c r="C212" s="12" t="s">
        <v>117</v>
      </c>
      <c r="D212" s="44">
        <f>IF($C212="SM 30:1;O2",('Données brutes POS (Area)'!C153/('Données brutes POS (Area)'!C$91)*50),IF($C212="TG (17:0/17:1/17:0)D5",('Données brutes POS (Area)'!C212/('Données brutes POS (Area)'!C$171)*25)))</f>
        <v>33.026162326733996</v>
      </c>
      <c r="E212" s="44">
        <f>IF($C212="SM 30:1;O2",('Données brutes POS (Area)'!D153/('Données brutes POS (Area)'!D$91)*50),IF($C212="TG (17:0/17:1/17:0)D5",('Données brutes POS (Area)'!D212/('Données brutes POS (Area)'!D$171)*25)))</f>
        <v>27.726637222942706</v>
      </c>
      <c r="F212" s="44">
        <f>IF($C212="SM 30:1;O2",('Données brutes POS (Area)'!E153/('Données brutes POS (Area)'!E$91)*50),IF($C212="TG (17:0/17:1/17:0)D5",('Données brutes POS (Area)'!E212/('Données brutes POS (Area)'!E$171)*25)))</f>
        <v>70.119831522241995</v>
      </c>
      <c r="G212" s="44">
        <f>IF($C212="SM 30:1;O2",('Données brutes POS (Area)'!F153/('Données brutes POS (Area)'!F$91)*50),IF($C212="TG (17:0/17:1/17:0)D5",('Données brutes POS (Area)'!F212/('Données brutes POS (Area)'!F$171)*25)))</f>
        <v>43.015876240619924</v>
      </c>
      <c r="H212" s="44">
        <f>IF($C212="SM 30:1;O2",('Données brutes POS (Area)'!G153/('Données brutes POS (Area)'!G$91)*50),IF($C212="TG (17:0/17:1/17:0)D5",('Données brutes POS (Area)'!G212/('Données brutes POS (Area)'!G$171)*25)))</f>
        <v>37.007768571504265</v>
      </c>
      <c r="I212" s="44">
        <f>IF($C212="SM 30:1;O2",('Données brutes POS (Area)'!H153/('Données brutes POS (Area)'!H$91)*50),IF($C212="TG (17:0/17:1/17:0)D5",('Données brutes POS (Area)'!H212/('Données brutes POS (Area)'!H$171)*25)))</f>
        <v>50.115673520086702</v>
      </c>
      <c r="J212" s="44">
        <f>IF($C212="SM 30:1;O2",('Données brutes POS (Area)'!I153/('Données brutes POS (Area)'!I$91)*50),IF($C212="TG (17:0/17:1/17:0)D5",('Données brutes POS (Area)'!I212/('Données brutes POS (Area)'!I$171)*25)))</f>
        <v>59.902543820153234</v>
      </c>
      <c r="K212" s="44">
        <f>IF($C212="SM 30:1;O2",('Données brutes POS (Area)'!J153/('Données brutes POS (Area)'!J$91)*50),IF($C212="TG (17:0/17:1/17:0)D5",('Données brutes POS (Area)'!J212/('Données brutes POS (Area)'!J$171)*25)))</f>
        <v>38.617205124602059</v>
      </c>
      <c r="L212" s="44">
        <f>IF($C212="SM 30:1;O2",('Données brutes POS (Area)'!K153/('Données brutes POS (Area)'!K$91)*50),IF($C212="TG (17:0/17:1/17:0)D5",('Données brutes POS (Area)'!K212/('Données brutes POS (Area)'!K$171)*25)))</f>
        <v>30.470761752722158</v>
      </c>
      <c r="M212" s="44">
        <f>IF($C212="SM 30:1;O2",('Données brutes POS (Area)'!L153/('Données brutes POS (Area)'!L$91)*50),IF($C212="TG (17:0/17:1/17:0)D5",('Données brutes POS (Area)'!L212/('Données brutes POS (Area)'!L$171)*25)))</f>
        <v>20.345205794554804</v>
      </c>
      <c r="N212" s="44">
        <f>IF($C212="SM 30:1;O2",('Données brutes POS (Area)'!M153/('Données brutes POS (Area)'!M$91)*50),IF($C212="TG (17:0/17:1/17:0)D5",('Données brutes POS (Area)'!M212/('Données brutes POS (Area)'!M$171)*25)))</f>
        <v>14.26121864108802</v>
      </c>
      <c r="O212" s="44">
        <f>IF($C212="SM 30:1;O2",('Données brutes POS (Area)'!N153/('Données brutes POS (Area)'!N$91)*50),IF($C212="TG (17:0/17:1/17:0)D5",('Données brutes POS (Area)'!N212/('Données brutes POS (Area)'!N$171)*25)))</f>
        <v>18.144101374653978</v>
      </c>
      <c r="P212" s="44">
        <f>IF($C212="SM 30:1;O2",('Données brutes POS (Area)'!O153/('Données brutes POS (Area)'!O$91)*50),IF($C212="TG (17:0/17:1/17:0)D5",('Données brutes POS (Area)'!O212/('Données brutes POS (Area)'!O$171)*25)))</f>
        <v>27.864969031565273</v>
      </c>
      <c r="Q212" s="44">
        <f>IF($C212="SM 30:1;O2",('Données brutes POS (Area)'!P153/('Données brutes POS (Area)'!P$91)*50),IF($C212="TG (17:0/17:1/17:0)D5",('Données brutes POS (Area)'!P212/('Données brutes POS (Area)'!P$171)*25)))</f>
        <v>32.220547585296359</v>
      </c>
      <c r="R212" s="44">
        <f>IF($C212="SM 30:1;O2",('Données brutes POS (Area)'!Q153/('Données brutes POS (Area)'!Q$91)*50),IF($C212="TG (17:0/17:1/17:0)D5",('Données brutes POS (Area)'!Q212/('Données brutes POS (Area)'!Q$171)*25)))</f>
        <v>48.398890188990521</v>
      </c>
      <c r="S212" s="44">
        <f>IF($C212="SM 30:1;O2",('Données brutes POS (Area)'!R153/('Données brutes POS (Area)'!R$91)*50),IF($C212="TG (17:0/17:1/17:0)D5",('Données brutes POS (Area)'!R212/('Données brutes POS (Area)'!R$171)*25)))</f>
        <v>17.698918655260833</v>
      </c>
      <c r="T212" s="44">
        <f>IF($C212="SM 30:1;O2",('Données brutes POS (Area)'!S153/('Données brutes POS (Area)'!S$91)*50),IF($C212="TG (17:0/17:1/17:0)D5",('Données brutes POS (Area)'!S212/('Données brutes POS (Area)'!S$171)*25)))</f>
        <v>30.183218636610682</v>
      </c>
      <c r="U212" s="44">
        <f>IF($C212="SM 30:1;O2",('Données brutes POS (Area)'!T153/('Données brutes POS (Area)'!T$91)*50),IF($C212="TG (17:0/17:1/17:0)D5",('Données brutes POS (Area)'!T212/('Données brutes POS (Area)'!T$171)*25)))</f>
        <v>26.18405360755504</v>
      </c>
      <c r="V212" s="44">
        <f>IF($C212="SM 30:1;O2",('Données brutes POS (Area)'!U153/('Données brutes POS (Area)'!U$91)*50),IF($C212="TG (17:0/17:1/17:0)D5",('Données brutes POS (Area)'!U212/('Données brutes POS (Area)'!U$171)*25)))</f>
        <v>23.973830864887326</v>
      </c>
      <c r="W212" s="44">
        <f>IF($C212="SM 30:1;O2",('Données brutes POS (Area)'!V153/('Données brutes POS (Area)'!V$91)*50),IF($C212="TG (17:0/17:1/17:0)D5",('Données brutes POS (Area)'!V212/('Données brutes POS (Area)'!V$171)*25)))</f>
        <v>16.482820564409923</v>
      </c>
      <c r="X212" s="44">
        <f>IF($C212="SM 30:1;O2",('Données brutes POS (Area)'!W153/('Données brutes POS (Area)'!W$91)*50),IF($C212="TG (17:0/17:1/17:0)D5",('Données brutes POS (Area)'!W212/('Données brutes POS (Area)'!W$171)*25)))</f>
        <v>46.013455184193127</v>
      </c>
      <c r="Y212" s="44">
        <f>IF($C212="SM 30:1;O2",('Données brutes POS (Area)'!X153/('Données brutes POS (Area)'!X$91)*50),IF($C212="TG (17:0/17:1/17:0)D5",('Données brutes POS (Area)'!X212/('Données brutes POS (Area)'!X$171)*25)))</f>
        <v>17.651641064873491</v>
      </c>
      <c r="Z212" s="44">
        <f>IF($C212="SM 30:1;O2",('Données brutes POS (Area)'!Y153/('Données brutes POS (Area)'!Y$91)*50),IF($C212="TG (17:0/17:1/17:0)D5",('Données brutes POS (Area)'!Y212/('Données brutes POS (Area)'!Y$171)*25)))</f>
        <v>27.356304878304634</v>
      </c>
      <c r="AA212" s="44">
        <f>IF($C212="SM 30:1;O2",('Données brutes POS (Area)'!Z153/('Données brutes POS (Area)'!Z$91)*50),IF($C212="TG (17:0/17:1/17:0)D5",('Données brutes POS (Area)'!Z212/('Données brutes POS (Area)'!Z$171)*25)))</f>
        <v>78.646421104829571</v>
      </c>
      <c r="AB212" s="44">
        <f>IF($C212="SM 30:1;O2",('Données brutes POS (Area)'!AA153/('Données brutes POS (Area)'!AA$91)*50),IF($C212="TG (17:0/17:1/17:0)D5",('Données brutes POS (Area)'!AA212/('Données brutes POS (Area)'!AA$171)*25)))</f>
        <v>33.047379324819445</v>
      </c>
      <c r="AC212" s="44">
        <f>IF($C212="SM 30:1;O2",('Données brutes POS (Area)'!AB153/('Données brutes POS (Area)'!AB$91)*50),IF($C212="TG (17:0/17:1/17:0)D5",('Données brutes POS (Area)'!AB212/('Données brutes POS (Area)'!AB$171)*25)))</f>
        <v>125.04573429565218</v>
      </c>
      <c r="AD212" s="44">
        <f>IF($C212="SM 30:1;O2",('Données brutes POS (Area)'!AC153/('Données brutes POS (Area)'!AC$91)*50),IF($C212="TG (17:0/17:1/17:0)D5",('Données brutes POS (Area)'!AC212/('Données brutes POS (Area)'!AC$171)*25)))</f>
        <v>25.177372737729165</v>
      </c>
      <c r="AE212" s="44">
        <f>IF($C212="SM 30:1;O2",('Données brutes POS (Area)'!AD153/('Données brutes POS (Area)'!AD$91)*50),IF($C212="TG (17:0/17:1/17:0)D5",('Données brutes POS (Area)'!AD212/('Données brutes POS (Area)'!AD$171)*25)))</f>
        <v>20.316040917370334</v>
      </c>
      <c r="AF212" s="44">
        <f>IF($C212="SM 30:1;O2",('Données brutes POS (Area)'!AE153/('Données brutes POS (Area)'!AE$91)*50),IF($C212="TG (17:0/17:1/17:0)D5",('Données brutes POS (Area)'!AE212/('Données brutes POS (Area)'!AE$171)*25)))</f>
        <v>127.8046408393938</v>
      </c>
      <c r="AG212" s="44">
        <f>IF($C212="SM 30:1;O2",('Données brutes POS (Area)'!AF153/('Données brutes POS (Area)'!AF$91)*50),IF($C212="TG (17:0/17:1/17:0)D5",('Données brutes POS (Area)'!AF212/('Données brutes POS (Area)'!AF$171)*25)))</f>
        <v>21.757586954649291</v>
      </c>
      <c r="AH212" s="44">
        <f>IF($C212="SM 30:1;O2",('Données brutes POS (Area)'!AG153/('Données brutes POS (Area)'!AG$91)*50),IF($C212="TG (17:0/17:1/17:0)D5",('Données brutes POS (Area)'!AG212/('Données brutes POS (Area)'!AG$171)*25)))</f>
        <v>44.167226936614973</v>
      </c>
      <c r="AI212" s="44">
        <f>IF($C212="SM 30:1;O2",('Données brutes POS (Area)'!AH153/('Données brutes POS (Area)'!AH$91)*50),IF($C212="TG (17:0/17:1/17:0)D5",('Données brutes POS (Area)'!AH212/('Données brutes POS (Area)'!AH$171)*25)))</f>
        <v>27.464325544816138</v>
      </c>
      <c r="AJ212" s="44">
        <f>IF($C212="SM 30:1;O2",('Données brutes POS (Area)'!AI153/('Données brutes POS (Area)'!AI$91)*50),IF($C212="TG (17:0/17:1/17:0)D5",('Données brutes POS (Area)'!AI212/('Données brutes POS (Area)'!AI$171)*25)))</f>
        <v>31.452929182828299</v>
      </c>
      <c r="AK212" s="44">
        <f>IF($C212="SM 30:1;O2",('Données brutes POS (Area)'!AJ153/('Données brutes POS (Area)'!AJ$91)*50),IF($C212="TG (17:0/17:1/17:0)D5",('Données brutes POS (Area)'!AJ212/('Données brutes POS (Area)'!AJ$171)*25)))</f>
        <v>15.637086842307626</v>
      </c>
      <c r="AL212" s="44">
        <f>IF($C212="SM 30:1;O2",('Données brutes POS (Area)'!AK153/('Données brutes POS (Area)'!AK$91)*50),IF($C212="TG (17:0/17:1/17:0)D5",('Données brutes POS (Area)'!AK212/('Données brutes POS (Area)'!AK$171)*25)))</f>
        <v>11.731927999356241</v>
      </c>
      <c r="AM212" s="44">
        <f>IF($C212="SM 30:1;O2",('Données brutes POS (Area)'!AL153/('Données brutes POS (Area)'!AL$91)*50),IF($C212="TG (17:0/17:1/17:0)D5",('Données brutes POS (Area)'!AL212/('Données brutes POS (Area)'!AL$171)*25)))</f>
        <v>115.29383643532564</v>
      </c>
      <c r="AN212" s="44">
        <f>IF($C212="SM 30:1;O2",('Données brutes POS (Area)'!AM153/('Données brutes POS (Area)'!AM$91)*50),IF($C212="TG (17:0/17:1/17:0)D5",('Données brutes POS (Area)'!AM212/('Données brutes POS (Area)'!AM$171)*25)))</f>
        <v>20.608384718906894</v>
      </c>
      <c r="AO212" s="44">
        <f>IF($C212="SM 30:1;O2",('Données brutes POS (Area)'!AN153/('Données brutes POS (Area)'!AN$91)*50),IF($C212="TG (17:0/17:1/17:0)D5",('Données brutes POS (Area)'!AN212/('Données brutes POS (Area)'!AN$171)*25)))</f>
        <v>18.412592590439033</v>
      </c>
      <c r="AP212" s="44">
        <f>IF($C212="SM 30:1;O2",('Données brutes POS (Area)'!AO153/('Données brutes POS (Area)'!AO$91)*50),IF($C212="TG (17:0/17:1/17:0)D5",('Données brutes POS (Area)'!AO212/('Données brutes POS (Area)'!AO$171)*25)))</f>
        <v>61.084291224183353</v>
      </c>
      <c r="AQ212" s="44">
        <f>IF($C212="SM 30:1;O2",('Données brutes POS (Area)'!AP153/('Données brutes POS (Area)'!AP$91)*50),IF($C212="TG (17:0/17:1/17:0)D5",('Données brutes POS (Area)'!AP212/('Données brutes POS (Area)'!AP$171)*25)))</f>
        <v>23.820042196383422</v>
      </c>
      <c r="AR212" s="44">
        <f>IF($C212="SM 30:1;O2",('Données brutes POS (Area)'!AQ153/('Données brutes POS (Area)'!AQ$91)*50),IF($C212="TG (17:0/17:1/17:0)D5",('Données brutes POS (Area)'!AQ212/('Données brutes POS (Area)'!AQ$171)*25)))</f>
        <v>322.05704705571509</v>
      </c>
      <c r="AS212" s="44">
        <f>IF($C212="SM 30:1;O2",('Données brutes POS (Area)'!AR153/('Données brutes POS (Area)'!AR$91)*50),IF($C212="TG (17:0/17:1/17:0)D5",('Données brutes POS (Area)'!AR212/('Données brutes POS (Area)'!AR$171)*25)))</f>
        <v>35.825242990632191</v>
      </c>
      <c r="AT212" s="44">
        <f>IF($C212="SM 30:1;O2",('Données brutes POS (Area)'!AS153/('Données brutes POS (Area)'!AS$91)*50),IF($C212="TG (17:0/17:1/17:0)D5",('Données brutes POS (Area)'!AS212/('Données brutes POS (Area)'!AS$171)*25)))</f>
        <v>41.418085501212005</v>
      </c>
      <c r="AU212" s="44">
        <f>IF($C212="SM 30:1;O2",('Données brutes POS (Area)'!AT153/('Données brutes POS (Area)'!AT$91)*50),IF($C212="TG (17:0/17:1/17:0)D5",('Données brutes POS (Area)'!AT212/('Données brutes POS (Area)'!AT$171)*25)))</f>
        <v>69.086876753061631</v>
      </c>
      <c r="AV212" s="44">
        <f>IF($C212="SM 30:1;O2",('Données brutes POS (Area)'!AU153/('Données brutes POS (Area)'!AU$91)*50),IF($C212="TG (17:0/17:1/17:0)D5",('Données brutes POS (Area)'!AU212/('Données brutes POS (Area)'!AU$171)*25)))</f>
        <v>14.888793756730525</v>
      </c>
      <c r="AW212" s="44">
        <f>IF($C212="SM 30:1;O2",('Données brutes POS (Area)'!AV153/('Données brutes POS (Area)'!AV$91)*50),IF($C212="TG (17:0/17:1/17:0)D5",('Données brutes POS (Area)'!AV212/('Données brutes POS (Area)'!AV$171)*25)))</f>
        <v>49.806635463865767</v>
      </c>
      <c r="AX212" s="44">
        <f>IF($C212="SM 30:1;O2",('Données brutes POS (Area)'!AW153/('Données brutes POS (Area)'!AW$91)*50),IF($C212="TG (17:0/17:1/17:0)D5",('Données brutes POS (Area)'!AW212/('Données brutes POS (Area)'!AW$171)*25)))</f>
        <v>64.420429893476452</v>
      </c>
      <c r="AY212" s="44">
        <f>IF($C212="SM 30:1;O2",('Données brutes POS (Area)'!AX153/('Données brutes POS (Area)'!AX$91)*50),IF($C212="TG (17:0/17:1/17:0)D5",('Données brutes POS (Area)'!AX212/('Données brutes POS (Area)'!AX$171)*25)))</f>
        <v>16.092284986291492</v>
      </c>
      <c r="AZ212" s="44">
        <f>IF($C212="SM 30:1;O2",('Données brutes POS (Area)'!AY153/('Données brutes POS (Area)'!AY$91)*50),IF($C212="TG (17:0/17:1/17:0)D5",('Données brutes POS (Area)'!AY212/('Données brutes POS (Area)'!AY$171)*25)))</f>
        <v>57.887066258410435</v>
      </c>
      <c r="BA212" s="44">
        <f>IF($C212="SM 30:1;O2",('Données brutes POS (Area)'!AZ153/('Données brutes POS (Area)'!AZ$91)*50),IF($C212="TG (17:0/17:1/17:0)D5",('Données brutes POS (Area)'!AZ212/('Données brutes POS (Area)'!AZ$171)*25)))</f>
        <v>16.15571724506529</v>
      </c>
      <c r="BB212" s="44">
        <f>IF($C212="SM 30:1;O2",('Données brutes POS (Area)'!BA153/('Données brutes POS (Area)'!BA$91)*50),IF($C212="TG (17:0/17:1/17:0)D5",('Données brutes POS (Area)'!BA212/('Données brutes POS (Area)'!BA$171)*25)))</f>
        <v>28.893178846817669</v>
      </c>
      <c r="BC212" s="44">
        <f>IF($C212="SM 30:1;O2",('Données brutes POS (Area)'!BB153/('Données brutes POS (Area)'!BB$91)*50),IF($C212="TG (17:0/17:1/17:0)D5",('Données brutes POS (Area)'!BB212/('Données brutes POS (Area)'!BB$171)*25)))</f>
        <v>22.729997032307189</v>
      </c>
      <c r="BD212" s="44">
        <f>IF($C212="SM 30:1;O2",('Données brutes POS (Area)'!BC153/('Données brutes POS (Area)'!BC$91)*50),IF($C212="TG (17:0/17:1/17:0)D5",('Données brutes POS (Area)'!BC212/('Données brutes POS (Area)'!BC$171)*25)))</f>
        <v>39.674585787743091</v>
      </c>
      <c r="BE212" s="44">
        <f>IF($C212="SM 30:1;O2",('Données brutes POS (Area)'!BD153/('Données brutes POS (Area)'!BD$91)*50),IF($C212="TG (17:0/17:1/17:0)D5",('Données brutes POS (Area)'!BD212/('Données brutes POS (Area)'!BD$171)*25)))</f>
        <v>12.059596080256737</v>
      </c>
      <c r="BF212" s="44">
        <f>IF($C212="SM 30:1;O2",('Données brutes POS (Area)'!BE153/('Données brutes POS (Area)'!BE$91)*50),IF($C212="TG (17:0/17:1/17:0)D5",('Données brutes POS (Area)'!BE212/('Données brutes POS (Area)'!BE$171)*25)))</f>
        <v>4.7099830971732199</v>
      </c>
      <c r="BG212" s="44">
        <f>IF($C212="SM 30:1;O2",('Données brutes POS (Area)'!BF153/('Données brutes POS (Area)'!BF$91)*50),IF($C212="TG (17:0/17:1/17:0)D5",('Données brutes POS (Area)'!BF212/('Données brutes POS (Area)'!BF$171)*25)))</f>
        <v>23.274431470198365</v>
      </c>
      <c r="BH212" s="44">
        <f>IF($C212="SM 30:1;O2",('Données brutes POS (Area)'!BG153/('Données brutes POS (Area)'!BG$91)*50),IF($C212="TG (17:0/17:1/17:0)D5",('Données brutes POS (Area)'!BG212/('Données brutes POS (Area)'!BG$171)*25)))</f>
        <v>12.118851319133036</v>
      </c>
      <c r="BI212" s="44">
        <f>IF($C212="SM 30:1;O2",('Données brutes POS (Area)'!BH153/('Données brutes POS (Area)'!BH$91)*50),IF($C212="TG (17:0/17:1/17:0)D5",('Données brutes POS (Area)'!BH212/('Données brutes POS (Area)'!BH$171)*25)))</f>
        <v>13.683768395825279</v>
      </c>
      <c r="BJ212" s="44">
        <f>IF($C212="SM 30:1;O2",('Données brutes POS (Area)'!BI153/('Données brutes POS (Area)'!BI$91)*50),IF($C212="TG (17:0/17:1/17:0)D5",('Données brutes POS (Area)'!BI212/('Données brutes POS (Area)'!BI$171)*25)))</f>
        <v>51.608852509153216</v>
      </c>
      <c r="BK212" s="44">
        <f>IF($C212="SM 30:1;O2",('Données brutes POS (Area)'!BJ153/('Données brutes POS (Area)'!BJ$91)*50),IF($C212="TG (17:0/17:1/17:0)D5",('Données brutes POS (Area)'!BJ212/('Données brutes POS (Area)'!BJ$171)*25)))</f>
        <v>16.979537130744323</v>
      </c>
      <c r="BL212" s="44">
        <f>IF($C212="SM 30:1;O2",('Données brutes POS (Area)'!BK153/('Données brutes POS (Area)'!BK$91)*50),IF($C212="TG (17:0/17:1/17:0)D5",('Données brutes POS (Area)'!BK212/('Données brutes POS (Area)'!BK$171)*25)))</f>
        <v>13.542035158919511</v>
      </c>
      <c r="BM212" s="44">
        <f>IF($C212="SM 30:1;O2",('Données brutes POS (Area)'!BL153/('Données brutes POS (Area)'!BL$91)*50),IF($C212="TG (17:0/17:1/17:0)D5",('Données brutes POS (Area)'!BL212/('Données brutes POS (Area)'!BL$171)*25)))</f>
        <v>38.077826090714197</v>
      </c>
      <c r="BN212" s="44">
        <f>IF($C212="SM 30:1;O2",('Données brutes POS (Area)'!BM153/('Données brutes POS (Area)'!BM$91)*50),IF($C212="TG (17:0/17:1/17:0)D5",('Données brutes POS (Area)'!BM212/('Données brutes POS (Area)'!BM$171)*25)))</f>
        <v>16.990889736675761</v>
      </c>
      <c r="BO212" s="44">
        <f>IF($C212="SM 30:1;O2",('Données brutes POS (Area)'!BN153/('Données brutes POS (Area)'!BN$91)*50),IF($C212="TG (17:0/17:1/17:0)D5",('Données brutes POS (Area)'!BN212/('Données brutes POS (Area)'!BN$171)*25)))</f>
        <v>16.997822072233998</v>
      </c>
      <c r="BP212" s="44">
        <f>IF($C212="SM 30:1;O2",('Données brutes POS (Area)'!BO153/('Données brutes POS (Area)'!BO$91)*50),IF($C212="TG (17:0/17:1/17:0)D5",('Données brutes POS (Area)'!BO212/('Données brutes POS (Area)'!BO$171)*25)))</f>
        <v>16.692703930122953</v>
      </c>
      <c r="BQ212" s="44">
        <f>IF($C212="SM 30:1;O2",('Données brutes POS (Area)'!BP153/('Données brutes POS (Area)'!BP$91)*50),IF($C212="TG (17:0/17:1/17:0)D5",('Données brutes POS (Area)'!BP212/('Données brutes POS (Area)'!BP$171)*25)))</f>
        <v>33.6413518202936</v>
      </c>
    </row>
    <row r="213" spans="1:69" x14ac:dyDescent="0.25">
      <c r="A213" s="9" t="s">
        <v>79</v>
      </c>
      <c r="B213" s="9" t="s">
        <v>111</v>
      </c>
      <c r="C213" s="10" t="s">
        <v>117</v>
      </c>
      <c r="D213" s="43">
        <f>IF($C213="SM 30:1;O2",('Données brutes POS (Area)'!C154/('Données brutes POS (Area)'!C$91)*50),IF($C213="TG (17:0/17:1/17:0)D5",('Données brutes POS (Area)'!C213/('Données brutes POS (Area)'!C$171)*25)))</f>
        <v>10.213096357904282</v>
      </c>
      <c r="E213" s="43">
        <f>IF($C213="SM 30:1;O2",('Données brutes POS (Area)'!D154/('Données brutes POS (Area)'!D$91)*50),IF($C213="TG (17:0/17:1/17:0)D5",('Données brutes POS (Area)'!D213/('Données brutes POS (Area)'!D$171)*25)))</f>
        <v>9.8757598095094377</v>
      </c>
      <c r="F213" s="43">
        <f>IF($C213="SM 30:1;O2",('Données brutes POS (Area)'!E154/('Données brutes POS (Area)'!E$91)*50),IF($C213="TG (17:0/17:1/17:0)D5",('Données brutes POS (Area)'!E213/('Données brutes POS (Area)'!E$171)*25)))</f>
        <v>23.76053375884851</v>
      </c>
      <c r="G213" s="43">
        <f>IF($C213="SM 30:1;O2",('Données brutes POS (Area)'!F154/('Données brutes POS (Area)'!F$91)*50),IF($C213="TG (17:0/17:1/17:0)D5",('Données brutes POS (Area)'!F213/('Données brutes POS (Area)'!F$171)*25)))</f>
        <v>15.022891635086646</v>
      </c>
      <c r="H213" s="43">
        <f>IF($C213="SM 30:1;O2",('Données brutes POS (Area)'!G154/('Données brutes POS (Area)'!G$91)*50),IF($C213="TG (17:0/17:1/17:0)D5",('Données brutes POS (Area)'!G213/('Données brutes POS (Area)'!G$171)*25)))</f>
        <v>10.027490838315408</v>
      </c>
      <c r="I213" s="43">
        <f>IF($C213="SM 30:1;O2",('Données brutes POS (Area)'!H154/('Données brutes POS (Area)'!H$91)*50),IF($C213="TG (17:0/17:1/17:0)D5",('Données brutes POS (Area)'!H213/('Données brutes POS (Area)'!H$171)*25)))</f>
        <v>19.111049157581007</v>
      </c>
      <c r="J213" s="43">
        <f>IF($C213="SM 30:1;O2",('Données brutes POS (Area)'!I154/('Données brutes POS (Area)'!I$91)*50),IF($C213="TG (17:0/17:1/17:0)D5",('Données brutes POS (Area)'!I213/('Données brutes POS (Area)'!I$171)*25)))</f>
        <v>21.928002258777617</v>
      </c>
      <c r="K213" s="43">
        <f>IF($C213="SM 30:1;O2",('Données brutes POS (Area)'!J154/('Données brutes POS (Area)'!J$91)*50),IF($C213="TG (17:0/17:1/17:0)D5",('Données brutes POS (Area)'!J213/('Données brutes POS (Area)'!J$171)*25)))</f>
        <v>16.304850862612742</v>
      </c>
      <c r="L213" s="43">
        <f>IF($C213="SM 30:1;O2",('Données brutes POS (Area)'!K154/('Données brutes POS (Area)'!K$91)*50),IF($C213="TG (17:0/17:1/17:0)D5",('Données brutes POS (Area)'!K213/('Données brutes POS (Area)'!K$171)*25)))</f>
        <v>12.182965242334806</v>
      </c>
      <c r="M213" s="43">
        <f>IF($C213="SM 30:1;O2",('Données brutes POS (Area)'!L154/('Données brutes POS (Area)'!L$91)*50),IF($C213="TG (17:0/17:1/17:0)D5",('Données brutes POS (Area)'!L213/('Données brutes POS (Area)'!L$171)*25)))</f>
        <v>7.9642456966875246</v>
      </c>
      <c r="N213" s="43">
        <f>IF($C213="SM 30:1;O2",('Données brutes POS (Area)'!M154/('Données brutes POS (Area)'!M$91)*50),IF($C213="TG (17:0/17:1/17:0)D5",('Données brutes POS (Area)'!M213/('Données brutes POS (Area)'!M$171)*25)))</f>
        <v>4.6607480335159011</v>
      </c>
      <c r="O213" s="43">
        <f>IF($C213="SM 30:1;O2",('Données brutes POS (Area)'!N154/('Données brutes POS (Area)'!N$91)*50),IF($C213="TG (17:0/17:1/17:0)D5",('Données brutes POS (Area)'!N213/('Données brutes POS (Area)'!N$171)*25)))</f>
        <v>5.5221633504425549</v>
      </c>
      <c r="P213" s="43">
        <f>IF($C213="SM 30:1;O2",('Données brutes POS (Area)'!O154/('Données brutes POS (Area)'!O$91)*50),IF($C213="TG (17:0/17:1/17:0)D5",('Données brutes POS (Area)'!O213/('Données brutes POS (Area)'!O$171)*25)))</f>
        <v>13.396230849873744</v>
      </c>
      <c r="Q213" s="43">
        <f>IF($C213="SM 30:1;O2",('Données brutes POS (Area)'!P154/('Données brutes POS (Area)'!P$91)*50),IF($C213="TG (17:0/17:1/17:0)D5",('Données brutes POS (Area)'!P213/('Données brutes POS (Area)'!P$171)*25)))</f>
        <v>10.541701871362989</v>
      </c>
      <c r="R213" s="43">
        <f>IF($C213="SM 30:1;O2",('Données brutes POS (Area)'!Q154/('Données brutes POS (Area)'!Q$91)*50),IF($C213="TG (17:0/17:1/17:0)D5",('Données brutes POS (Area)'!Q213/('Données brutes POS (Area)'!Q$171)*25)))</f>
        <v>19.472805866796968</v>
      </c>
      <c r="S213" s="43">
        <f>IF($C213="SM 30:1;O2",('Données brutes POS (Area)'!R154/('Données brutes POS (Area)'!R$91)*50),IF($C213="TG (17:0/17:1/17:0)D5",('Données brutes POS (Area)'!R213/('Données brutes POS (Area)'!R$171)*25)))</f>
        <v>9.3079113147261534</v>
      </c>
      <c r="T213" s="43">
        <f>IF($C213="SM 30:1;O2",('Données brutes POS (Area)'!S154/('Données brutes POS (Area)'!S$91)*50),IF($C213="TG (17:0/17:1/17:0)D5",('Données brutes POS (Area)'!S213/('Données brutes POS (Area)'!S$171)*25)))</f>
        <v>12.387019428613403</v>
      </c>
      <c r="U213" s="43">
        <f>IF($C213="SM 30:1;O2",('Données brutes POS (Area)'!T154/('Données brutes POS (Area)'!T$91)*50),IF($C213="TG (17:0/17:1/17:0)D5",('Données brutes POS (Area)'!T213/('Données brutes POS (Area)'!T$171)*25)))</f>
        <v>8.3886718634644062</v>
      </c>
      <c r="V213" s="43">
        <f>IF($C213="SM 30:1;O2",('Données brutes POS (Area)'!U154/('Données brutes POS (Area)'!U$91)*50),IF($C213="TG (17:0/17:1/17:0)D5",('Données brutes POS (Area)'!U213/('Données brutes POS (Area)'!U$171)*25)))</f>
        <v>8.9525738662723189</v>
      </c>
      <c r="W213" s="43">
        <f>IF($C213="SM 30:1;O2",('Données brutes POS (Area)'!V154/('Données brutes POS (Area)'!V$91)*50),IF($C213="TG (17:0/17:1/17:0)D5",('Données brutes POS (Area)'!V213/('Données brutes POS (Area)'!V$171)*25)))</f>
        <v>4.9326725276850434</v>
      </c>
      <c r="X213" s="43">
        <f>IF($C213="SM 30:1;O2",('Données brutes POS (Area)'!W154/('Données brutes POS (Area)'!W$91)*50),IF($C213="TG (17:0/17:1/17:0)D5",('Données brutes POS (Area)'!W213/('Données brutes POS (Area)'!W$171)*25)))</f>
        <v>15.752671805077934</v>
      </c>
      <c r="Y213" s="43">
        <f>IF($C213="SM 30:1;O2",('Données brutes POS (Area)'!X154/('Données brutes POS (Area)'!X$91)*50),IF($C213="TG (17:0/17:1/17:0)D5",('Données brutes POS (Area)'!X213/('Données brutes POS (Area)'!X$171)*25)))</f>
        <v>9.1353353168528795</v>
      </c>
      <c r="Z213" s="43">
        <f>IF($C213="SM 30:1;O2",('Données brutes POS (Area)'!Y154/('Données brutes POS (Area)'!Y$91)*50),IF($C213="TG (17:0/17:1/17:0)D5",('Données brutes POS (Area)'!Y213/('Données brutes POS (Area)'!Y$171)*25)))</f>
        <v>11.316409885348474</v>
      </c>
      <c r="AA213" s="43">
        <f>IF($C213="SM 30:1;O2",('Données brutes POS (Area)'!Z154/('Données brutes POS (Area)'!Z$91)*50),IF($C213="TG (17:0/17:1/17:0)D5",('Données brutes POS (Area)'!Z213/('Données brutes POS (Area)'!Z$171)*25)))</f>
        <v>28.284013988565864</v>
      </c>
      <c r="AB213" s="43">
        <f>IF($C213="SM 30:1;O2",('Données brutes POS (Area)'!AA154/('Données brutes POS (Area)'!AA$91)*50),IF($C213="TG (17:0/17:1/17:0)D5",('Données brutes POS (Area)'!AA213/('Données brutes POS (Area)'!AA$171)*25)))</f>
        <v>8.8864929140512494</v>
      </c>
      <c r="AC213" s="43">
        <f>IF($C213="SM 30:1;O2",('Données brutes POS (Area)'!AB154/('Données brutes POS (Area)'!AB$91)*50),IF($C213="TG (17:0/17:1/17:0)D5",('Données brutes POS (Area)'!AB213/('Données brutes POS (Area)'!AB$171)*25)))</f>
        <v>42.391168236608145</v>
      </c>
      <c r="AD213" s="43">
        <f>IF($C213="SM 30:1;O2",('Données brutes POS (Area)'!AC154/('Données brutes POS (Area)'!AC$91)*50),IF($C213="TG (17:0/17:1/17:0)D5",('Données brutes POS (Area)'!AC213/('Données brutes POS (Area)'!AC$171)*25)))</f>
        <v>8.3185972750531345</v>
      </c>
      <c r="AE213" s="43">
        <f>IF($C213="SM 30:1;O2",('Données brutes POS (Area)'!AD154/('Données brutes POS (Area)'!AD$91)*50),IF($C213="TG (17:0/17:1/17:0)D5",('Données brutes POS (Area)'!AD213/('Données brutes POS (Area)'!AD$171)*25)))</f>
        <v>9.3126394594504465</v>
      </c>
      <c r="AF213" s="43">
        <f>IF($C213="SM 30:1;O2",('Données brutes POS (Area)'!AE154/('Données brutes POS (Area)'!AE$91)*50),IF($C213="TG (17:0/17:1/17:0)D5",('Données brutes POS (Area)'!AE213/('Données brutes POS (Area)'!AE$171)*25)))</f>
        <v>57.16436607493123</v>
      </c>
      <c r="AG213" s="43">
        <f>IF($C213="SM 30:1;O2",('Données brutes POS (Area)'!AF154/('Données brutes POS (Area)'!AF$91)*50),IF($C213="TG (17:0/17:1/17:0)D5",('Données brutes POS (Area)'!AF213/('Données brutes POS (Area)'!AF$171)*25)))</f>
        <v>9.1576907191150809</v>
      </c>
      <c r="AH213" s="43">
        <f>IF($C213="SM 30:1;O2",('Données brutes POS (Area)'!AG154/('Données brutes POS (Area)'!AG$91)*50),IF($C213="TG (17:0/17:1/17:0)D5",('Données brutes POS (Area)'!AG213/('Données brutes POS (Area)'!AG$171)*25)))</f>
        <v>17.027116652319844</v>
      </c>
      <c r="AI213" s="43">
        <f>IF($C213="SM 30:1;O2",('Données brutes POS (Area)'!AH154/('Données brutes POS (Area)'!AH$91)*50),IF($C213="TG (17:0/17:1/17:0)D5",('Données brutes POS (Area)'!AH213/('Données brutes POS (Area)'!AH$171)*25)))</f>
        <v>8.9862929056858185</v>
      </c>
      <c r="AJ213" s="43">
        <f>IF($C213="SM 30:1;O2",('Données brutes POS (Area)'!AI154/('Données brutes POS (Area)'!AI$91)*50),IF($C213="TG (17:0/17:1/17:0)D5",('Données brutes POS (Area)'!AI213/('Données brutes POS (Area)'!AI$171)*25)))</f>
        <v>12.164713936379957</v>
      </c>
      <c r="AK213" s="43">
        <f>IF($C213="SM 30:1;O2",('Données brutes POS (Area)'!AJ154/('Données brutes POS (Area)'!AJ$91)*50),IF($C213="TG (17:0/17:1/17:0)D5",('Données brutes POS (Area)'!AJ213/('Données brutes POS (Area)'!AJ$171)*25)))</f>
        <v>6.9365013267725786</v>
      </c>
      <c r="AL213" s="43">
        <f>IF($C213="SM 30:1;O2",('Données brutes POS (Area)'!AK154/('Données brutes POS (Area)'!AK$91)*50),IF($C213="TG (17:0/17:1/17:0)D5",('Données brutes POS (Area)'!AK213/('Données brutes POS (Area)'!AK$171)*25)))</f>
        <v>5.2832270567711674</v>
      </c>
      <c r="AM213" s="43">
        <f>IF($C213="SM 30:1;O2",('Données brutes POS (Area)'!AL154/('Données brutes POS (Area)'!AL$91)*50),IF($C213="TG (17:0/17:1/17:0)D5",('Données brutes POS (Area)'!AL213/('Données brutes POS (Area)'!AL$171)*25)))</f>
        <v>38.337532364014962</v>
      </c>
      <c r="AN213" s="43">
        <f>IF($C213="SM 30:1;O2",('Données brutes POS (Area)'!AM154/('Données brutes POS (Area)'!AM$91)*50),IF($C213="TG (17:0/17:1/17:0)D5",('Données brutes POS (Area)'!AM213/('Données brutes POS (Area)'!AM$171)*25)))</f>
        <v>7.2603313281841411</v>
      </c>
      <c r="AO213" s="43">
        <f>IF($C213="SM 30:1;O2",('Données brutes POS (Area)'!AN154/('Données brutes POS (Area)'!AN$91)*50),IF($C213="TG (17:0/17:1/17:0)D5",('Données brutes POS (Area)'!AN213/('Données brutes POS (Area)'!AN$171)*25)))</f>
        <v>6.6312396463552554</v>
      </c>
      <c r="AP213" s="43">
        <f>IF($C213="SM 30:1;O2",('Données brutes POS (Area)'!AO154/('Données brutes POS (Area)'!AO$91)*50),IF($C213="TG (17:0/17:1/17:0)D5",('Données brutes POS (Area)'!AO213/('Données brutes POS (Area)'!AO$171)*25)))</f>
        <v>19.323282353254164</v>
      </c>
      <c r="AQ213" s="43">
        <f>IF($C213="SM 30:1;O2",('Données brutes POS (Area)'!AP154/('Données brutes POS (Area)'!AP$91)*50),IF($C213="TG (17:0/17:1/17:0)D5",('Données brutes POS (Area)'!AP213/('Données brutes POS (Area)'!AP$171)*25)))</f>
        <v>8.8836626834396188</v>
      </c>
      <c r="AR213" s="43">
        <f>IF($C213="SM 30:1;O2",('Données brutes POS (Area)'!AQ154/('Données brutes POS (Area)'!AQ$91)*50),IF($C213="TG (17:0/17:1/17:0)D5",('Données brutes POS (Area)'!AQ213/('Données brutes POS (Area)'!AQ$171)*25)))</f>
        <v>178.48468434331735</v>
      </c>
      <c r="AS213" s="43">
        <f>IF($C213="SM 30:1;O2",('Données brutes POS (Area)'!AR154/('Données brutes POS (Area)'!AR$91)*50),IF($C213="TG (17:0/17:1/17:0)D5",('Données brutes POS (Area)'!AR213/('Données brutes POS (Area)'!AR$171)*25)))</f>
        <v>16.136280109281977</v>
      </c>
      <c r="AT213" s="43">
        <f>IF($C213="SM 30:1;O2",('Données brutes POS (Area)'!AS154/('Données brutes POS (Area)'!AS$91)*50),IF($C213="TG (17:0/17:1/17:0)D5",('Données brutes POS (Area)'!AS213/('Données brutes POS (Area)'!AS$171)*25)))</f>
        <v>23.589270247387525</v>
      </c>
      <c r="AU213" s="43">
        <f>IF($C213="SM 30:1;O2",('Données brutes POS (Area)'!AT154/('Données brutes POS (Area)'!AT$91)*50),IF($C213="TG (17:0/17:1/17:0)D5",('Données brutes POS (Area)'!AT213/('Données brutes POS (Area)'!AT$171)*25)))</f>
        <v>22.768890149134773</v>
      </c>
      <c r="AV213" s="43">
        <f>IF($C213="SM 30:1;O2",('Données brutes POS (Area)'!AU154/('Données brutes POS (Area)'!AU$91)*50),IF($C213="TG (17:0/17:1/17:0)D5",('Données brutes POS (Area)'!AU213/('Données brutes POS (Area)'!AU$171)*25)))</f>
        <v>4.9124626714958683</v>
      </c>
      <c r="AW213" s="43">
        <f>IF($C213="SM 30:1;O2",('Données brutes POS (Area)'!AV154/('Données brutes POS (Area)'!AV$91)*50),IF($C213="TG (17:0/17:1/17:0)D5",('Données brutes POS (Area)'!AV213/('Données brutes POS (Area)'!AV$171)*25)))</f>
        <v>16.000782405831348</v>
      </c>
      <c r="AX213" s="43">
        <f>IF($C213="SM 30:1;O2",('Données brutes POS (Area)'!AW154/('Données brutes POS (Area)'!AW$91)*50),IF($C213="TG (17:0/17:1/17:0)D5",('Données brutes POS (Area)'!AW213/('Données brutes POS (Area)'!AW$171)*25)))</f>
        <v>20.568061021853289</v>
      </c>
      <c r="AY213" s="43">
        <f>IF($C213="SM 30:1;O2",('Données brutes POS (Area)'!AX154/('Données brutes POS (Area)'!AX$91)*50),IF($C213="TG (17:0/17:1/17:0)D5",('Données brutes POS (Area)'!AX213/('Données brutes POS (Area)'!AX$171)*25)))</f>
        <v>5.2370596693580582</v>
      </c>
      <c r="AZ213" s="43">
        <f>IF($C213="SM 30:1;O2",('Données brutes POS (Area)'!AY154/('Données brutes POS (Area)'!AY$91)*50),IF($C213="TG (17:0/17:1/17:0)D5",('Données brutes POS (Area)'!AY213/('Données brutes POS (Area)'!AY$171)*25)))</f>
        <v>22.045780220074114</v>
      </c>
      <c r="BA213" s="43">
        <f>IF($C213="SM 30:1;O2",('Données brutes POS (Area)'!AZ154/('Données brutes POS (Area)'!AZ$91)*50),IF($C213="TG (17:0/17:1/17:0)D5",('Données brutes POS (Area)'!AZ213/('Données brutes POS (Area)'!AZ$171)*25)))</f>
        <v>4.7575331121563842</v>
      </c>
      <c r="BB213" s="43">
        <f>IF($C213="SM 30:1;O2",('Données brutes POS (Area)'!BA154/('Données brutes POS (Area)'!BA$91)*50),IF($C213="TG (17:0/17:1/17:0)D5",('Données brutes POS (Area)'!BA213/('Données brutes POS (Area)'!BA$171)*25)))</f>
        <v>10.112861455174919</v>
      </c>
      <c r="BC213" s="43">
        <f>IF($C213="SM 30:1;O2",('Données brutes POS (Area)'!BB154/('Données brutes POS (Area)'!BB$91)*50),IF($C213="TG (17:0/17:1/17:0)D5",('Données brutes POS (Area)'!BB213/('Données brutes POS (Area)'!BB$171)*25)))</f>
        <v>8.3876966385077374</v>
      </c>
      <c r="BD213" s="43">
        <f>IF($C213="SM 30:1;O2",('Données brutes POS (Area)'!BC154/('Données brutes POS (Area)'!BC$91)*50),IF($C213="TG (17:0/17:1/17:0)D5",('Données brutes POS (Area)'!BC213/('Données brutes POS (Area)'!BC$171)*25)))</f>
        <v>12.443749760309473</v>
      </c>
      <c r="BE213" s="43">
        <f>IF($C213="SM 30:1;O2",('Données brutes POS (Area)'!BD154/('Données brutes POS (Area)'!BD$91)*50),IF($C213="TG (17:0/17:1/17:0)D5",('Données brutes POS (Area)'!BD213/('Données brutes POS (Area)'!BD$171)*25)))</f>
        <v>4.5068387911608898</v>
      </c>
      <c r="BF213" s="43">
        <f>IF($C213="SM 30:1;O2",('Données brutes POS (Area)'!BE154/('Données brutes POS (Area)'!BE$91)*50),IF($C213="TG (17:0/17:1/17:0)D5",('Données brutes POS (Area)'!BE213/('Données brutes POS (Area)'!BE$171)*25)))</f>
        <v>1.5362051807761277</v>
      </c>
      <c r="BG213" s="43">
        <f>IF($C213="SM 30:1;O2",('Données brutes POS (Area)'!BF154/('Données brutes POS (Area)'!BF$91)*50),IF($C213="TG (17:0/17:1/17:0)D5",('Données brutes POS (Area)'!BF213/('Données brutes POS (Area)'!BF$171)*25)))</f>
        <v>7.4556391987355486</v>
      </c>
      <c r="BH213" s="43">
        <f>IF($C213="SM 30:1;O2",('Données brutes POS (Area)'!BG154/('Données brutes POS (Area)'!BG$91)*50),IF($C213="TG (17:0/17:1/17:0)D5",('Données brutes POS (Area)'!BG213/('Données brutes POS (Area)'!BG$171)*25)))</f>
        <v>3.4830786317139268</v>
      </c>
      <c r="BI213" s="43">
        <f>IF($C213="SM 30:1;O2",('Données brutes POS (Area)'!BH154/('Données brutes POS (Area)'!BH$91)*50),IF($C213="TG (17:0/17:1/17:0)D5",('Données brutes POS (Area)'!BH213/('Données brutes POS (Area)'!BH$171)*25)))</f>
        <v>6.6246487893308599</v>
      </c>
      <c r="BJ213" s="43">
        <f>IF($C213="SM 30:1;O2",('Données brutes POS (Area)'!BI154/('Données brutes POS (Area)'!BI$91)*50),IF($C213="TG (17:0/17:1/17:0)D5",('Données brutes POS (Area)'!BI213/('Données brutes POS (Area)'!BI$171)*25)))</f>
        <v>17.805921657001509</v>
      </c>
      <c r="BK213" s="43">
        <f>IF($C213="SM 30:1;O2",('Données brutes POS (Area)'!BJ154/('Données brutes POS (Area)'!BJ$91)*50),IF($C213="TG (17:0/17:1/17:0)D5",('Données brutes POS (Area)'!BJ213/('Données brutes POS (Area)'!BJ$171)*25)))</f>
        <v>4.8698698024145735</v>
      </c>
      <c r="BL213" s="43">
        <f>IF($C213="SM 30:1;O2",('Données brutes POS (Area)'!BK154/('Données brutes POS (Area)'!BK$91)*50),IF($C213="TG (17:0/17:1/17:0)D5",('Données brutes POS (Area)'!BK213/('Données brutes POS (Area)'!BK$171)*25)))</f>
        <v>4.5515755456300795</v>
      </c>
      <c r="BM213" s="43">
        <f>IF($C213="SM 30:1;O2",('Données brutes POS (Area)'!BL154/('Données brutes POS (Area)'!BL$91)*50),IF($C213="TG (17:0/17:1/17:0)D5",('Données brutes POS (Area)'!BL213/('Données brutes POS (Area)'!BL$171)*25)))</f>
        <v>13.72210524334124</v>
      </c>
      <c r="BN213" s="43">
        <f>IF($C213="SM 30:1;O2",('Données brutes POS (Area)'!BM154/('Données brutes POS (Area)'!BM$91)*50),IF($C213="TG (17:0/17:1/17:0)D5",('Données brutes POS (Area)'!BM213/('Données brutes POS (Area)'!BM$171)*25)))</f>
        <v>4.9474694438714399</v>
      </c>
      <c r="BO213" s="43">
        <f>IF($C213="SM 30:1;O2",('Données brutes POS (Area)'!BN154/('Données brutes POS (Area)'!BN$91)*50),IF($C213="TG (17:0/17:1/17:0)D5",('Données brutes POS (Area)'!BN213/('Données brutes POS (Area)'!BN$171)*25)))</f>
        <v>5.7748852531081569</v>
      </c>
      <c r="BP213" s="43">
        <f>IF($C213="SM 30:1;O2",('Données brutes POS (Area)'!BO154/('Données brutes POS (Area)'!BO$91)*50),IF($C213="TG (17:0/17:1/17:0)D5",('Données brutes POS (Area)'!BO213/('Données brutes POS (Area)'!BO$171)*25)))</f>
        <v>4.5821153840720221</v>
      </c>
      <c r="BQ213" s="43">
        <f>IF($C213="SM 30:1;O2",('Données brutes POS (Area)'!BP154/('Données brutes POS (Area)'!BP$91)*50),IF($C213="TG (17:0/17:1/17:0)D5",('Données brutes POS (Area)'!BP213/('Données brutes POS (Area)'!BP$171)*25)))</f>
        <v>13.43956945317435</v>
      </c>
    </row>
    <row r="214" spans="1:69" x14ac:dyDescent="0.25">
      <c r="A214" s="11" t="s">
        <v>79</v>
      </c>
      <c r="B214" s="11" t="s">
        <v>112</v>
      </c>
      <c r="C214" s="12" t="s">
        <v>117</v>
      </c>
      <c r="D214" s="44">
        <f>IF($C214="SM 30:1;O2",('Données brutes POS (Area)'!C155/('Données brutes POS (Area)'!C$91)*50),IF($C214="TG (17:0/17:1/17:0)D5",('Données brutes POS (Area)'!C214/('Données brutes POS (Area)'!C$171)*25)))</f>
        <v>0.89024471632546021</v>
      </c>
      <c r="E214" s="44">
        <f>IF($C214="SM 30:1;O2",('Données brutes POS (Area)'!D155/('Données brutes POS (Area)'!D$91)*50),IF($C214="TG (17:0/17:1/17:0)D5",('Données brutes POS (Area)'!D214/('Données brutes POS (Area)'!D$171)*25)))</f>
        <v>0.88097841055970527</v>
      </c>
      <c r="F214" s="44">
        <f>IF($C214="SM 30:1;O2",('Données brutes POS (Area)'!E155/('Données brutes POS (Area)'!E$91)*50),IF($C214="TG (17:0/17:1/17:0)D5",('Données brutes POS (Area)'!E214/('Données brutes POS (Area)'!E$171)*25)))</f>
        <v>2.3925249900056489</v>
      </c>
      <c r="G214" s="44">
        <f>IF($C214="SM 30:1;O2",('Données brutes POS (Area)'!F155/('Données brutes POS (Area)'!F$91)*50),IF($C214="TG (17:0/17:1/17:0)D5",('Données brutes POS (Area)'!F214/('Données brutes POS (Area)'!F$171)*25)))</f>
        <v>1.8761731556779033</v>
      </c>
      <c r="H214" s="44">
        <f>IF($C214="SM 30:1;O2",('Données brutes POS (Area)'!G155/('Données brutes POS (Area)'!G$91)*50),IF($C214="TG (17:0/17:1/17:0)D5",('Données brutes POS (Area)'!G214/('Données brutes POS (Area)'!G$171)*25)))</f>
        <v>0.94578274196021483</v>
      </c>
      <c r="I214" s="44">
        <f>IF($C214="SM 30:1;O2",('Données brutes POS (Area)'!H155/('Données brutes POS (Area)'!H$91)*50),IF($C214="TG (17:0/17:1/17:0)D5",('Données brutes POS (Area)'!H214/('Données brutes POS (Area)'!H$171)*25)))</f>
        <v>2.2621620499591422</v>
      </c>
      <c r="J214" s="44">
        <f>IF($C214="SM 30:1;O2",('Données brutes POS (Area)'!I155/('Données brutes POS (Area)'!I$91)*50),IF($C214="TG (17:0/17:1/17:0)D5",('Données brutes POS (Area)'!I214/('Données brutes POS (Area)'!I$171)*25)))</f>
        <v>2.1097520249243207</v>
      </c>
      <c r="K214" s="44">
        <f>IF($C214="SM 30:1;O2",('Données brutes POS (Area)'!J155/('Données brutes POS (Area)'!J$91)*50),IF($C214="TG (17:0/17:1/17:0)D5",('Données brutes POS (Area)'!J214/('Données brutes POS (Area)'!J$171)*25)))</f>
        <v>1.2216332095554954</v>
      </c>
      <c r="L214" s="44">
        <f>IF($C214="SM 30:1;O2",('Données brutes POS (Area)'!K155/('Données brutes POS (Area)'!K$91)*50),IF($C214="TG (17:0/17:1/17:0)D5",('Données brutes POS (Area)'!K214/('Données brutes POS (Area)'!K$171)*25)))</f>
        <v>1.0851092312508197</v>
      </c>
      <c r="M214" s="44">
        <f>IF($C214="SM 30:1;O2",('Données brutes POS (Area)'!L155/('Données brutes POS (Area)'!L$91)*50),IF($C214="TG (17:0/17:1/17:0)D5",('Données brutes POS (Area)'!L214/('Données brutes POS (Area)'!L$171)*25)))</f>
        <v>0.85714668677511852</v>
      </c>
      <c r="N214" s="44">
        <f>IF($C214="SM 30:1;O2",('Données brutes POS (Area)'!M155/('Données brutes POS (Area)'!M$91)*50),IF($C214="TG (17:0/17:1/17:0)D5",('Données brutes POS (Area)'!M214/('Données brutes POS (Area)'!M$171)*25)))</f>
        <v>0.48535583659146719</v>
      </c>
      <c r="O214" s="44">
        <f>IF($C214="SM 30:1;O2",('Données brutes POS (Area)'!N155/('Données brutes POS (Area)'!N$91)*50),IF($C214="TG (17:0/17:1/17:0)D5",('Données brutes POS (Area)'!N214/('Données brutes POS (Area)'!N$171)*25)))</f>
        <v>0.628291458746429</v>
      </c>
      <c r="P214" s="44">
        <f>IF($C214="SM 30:1;O2",('Données brutes POS (Area)'!O155/('Données brutes POS (Area)'!O$91)*50),IF($C214="TG (17:0/17:1/17:0)D5",('Données brutes POS (Area)'!O214/('Données brutes POS (Area)'!O$171)*25)))</f>
        <v>1.4177717813730406</v>
      </c>
      <c r="Q214" s="44">
        <f>IF($C214="SM 30:1;O2",('Données brutes POS (Area)'!P155/('Données brutes POS (Area)'!P$91)*50),IF($C214="TG (17:0/17:1/17:0)D5",('Données brutes POS (Area)'!P214/('Données brutes POS (Area)'!P$171)*25)))</f>
        <v>0.95988278522067516</v>
      </c>
      <c r="R214" s="44">
        <f>IF($C214="SM 30:1;O2",('Données brutes POS (Area)'!Q155/('Données brutes POS (Area)'!Q$91)*50),IF($C214="TG (17:0/17:1/17:0)D5",('Données brutes POS (Area)'!Q214/('Données brutes POS (Area)'!Q$171)*25)))</f>
        <v>1.8437434855970862</v>
      </c>
      <c r="S214" s="44">
        <f>IF($C214="SM 30:1;O2",('Données brutes POS (Area)'!R155/('Données brutes POS (Area)'!R$91)*50),IF($C214="TG (17:0/17:1/17:0)D5",('Données brutes POS (Area)'!R214/('Données brutes POS (Area)'!R$171)*25)))</f>
        <v>0.80978233975600311</v>
      </c>
      <c r="T214" s="44">
        <f>IF($C214="SM 30:1;O2",('Données brutes POS (Area)'!S155/('Données brutes POS (Area)'!S$91)*50),IF($C214="TG (17:0/17:1/17:0)D5",('Données brutes POS (Area)'!S214/('Données brutes POS (Area)'!S$171)*25)))</f>
        <v>1.2318173529622771</v>
      </c>
      <c r="U214" s="44">
        <f>IF($C214="SM 30:1;O2",('Données brutes POS (Area)'!T155/('Données brutes POS (Area)'!T$91)*50),IF($C214="TG (17:0/17:1/17:0)D5",('Données brutes POS (Area)'!T214/('Données brutes POS (Area)'!T$171)*25)))</f>
        <v>0.83062119579593563</v>
      </c>
      <c r="V214" s="44">
        <f>IF($C214="SM 30:1;O2",('Données brutes POS (Area)'!U155/('Données brutes POS (Area)'!U$91)*50),IF($C214="TG (17:0/17:1/17:0)D5",('Données brutes POS (Area)'!U214/('Données brutes POS (Area)'!U$171)*25)))</f>
        <v>1.714284499159785</v>
      </c>
      <c r="W214" s="44">
        <f>IF($C214="SM 30:1;O2",('Données brutes POS (Area)'!V155/('Données brutes POS (Area)'!V$91)*50),IF($C214="TG (17:0/17:1/17:0)D5",('Données brutes POS (Area)'!V214/('Données brutes POS (Area)'!V$171)*25)))</f>
        <v>0.49176780292791467</v>
      </c>
      <c r="X214" s="44">
        <f>IF($C214="SM 30:1;O2",('Données brutes POS (Area)'!W155/('Données brutes POS (Area)'!W$91)*50),IF($C214="TG (17:0/17:1/17:0)D5",('Données brutes POS (Area)'!W214/('Données brutes POS (Area)'!W$171)*25)))</f>
        <v>1.478787025087948</v>
      </c>
      <c r="Y214" s="44">
        <f>IF($C214="SM 30:1;O2",('Données brutes POS (Area)'!X155/('Données brutes POS (Area)'!X$91)*50),IF($C214="TG (17:0/17:1/17:0)D5",('Données brutes POS (Area)'!X214/('Données brutes POS (Area)'!X$171)*25)))</f>
        <v>0.96264475608434319</v>
      </c>
      <c r="Z214" s="44">
        <f>IF($C214="SM 30:1;O2",('Données brutes POS (Area)'!Y155/('Données brutes POS (Area)'!Y$91)*50),IF($C214="TG (17:0/17:1/17:0)D5",('Données brutes POS (Area)'!Y214/('Données brutes POS (Area)'!Y$171)*25)))</f>
        <v>1.3495879380555793</v>
      </c>
      <c r="AA214" s="44">
        <f>IF($C214="SM 30:1;O2",('Données brutes POS (Area)'!Z155/('Données brutes POS (Area)'!Z$91)*50),IF($C214="TG (17:0/17:1/17:0)D5",('Données brutes POS (Area)'!Z214/('Données brutes POS (Area)'!Z$171)*25)))</f>
        <v>3.6110741479787469</v>
      </c>
      <c r="AB214" s="44">
        <f>IF($C214="SM 30:1;O2",('Données brutes POS (Area)'!AA155/('Données brutes POS (Area)'!AA$91)*50),IF($C214="TG (17:0/17:1/17:0)D5",('Données brutes POS (Area)'!AA214/('Données brutes POS (Area)'!AA$171)*25)))</f>
        <v>0.6104870095572742</v>
      </c>
      <c r="AC214" s="44">
        <f>IF($C214="SM 30:1;O2",('Données brutes POS (Area)'!AB155/('Données brutes POS (Area)'!AB$91)*50),IF($C214="TG (17:0/17:1/17:0)D5",('Données brutes POS (Area)'!AB214/('Données brutes POS (Area)'!AB$171)*25)))</f>
        <v>5.0634905818286455</v>
      </c>
      <c r="AD214" s="44">
        <f>IF($C214="SM 30:1;O2",('Données brutes POS (Area)'!AC155/('Données brutes POS (Area)'!AC$91)*50),IF($C214="TG (17:0/17:1/17:0)D5",('Données brutes POS (Area)'!AC214/('Données brutes POS (Area)'!AC$171)*25)))</f>
        <v>0.73372609314586656</v>
      </c>
      <c r="AE214" s="44">
        <f>IF($C214="SM 30:1;O2",('Données brutes POS (Area)'!AD155/('Données brutes POS (Area)'!AD$91)*50),IF($C214="TG (17:0/17:1/17:0)D5",('Données brutes POS (Area)'!AD214/('Données brutes POS (Area)'!AD$171)*25)))</f>
        <v>1.2291784098889513</v>
      </c>
      <c r="AF214" s="44">
        <f>IF($C214="SM 30:1;O2",('Données brutes POS (Area)'!AE155/('Données brutes POS (Area)'!AE$91)*50),IF($C214="TG (17:0/17:1/17:0)D5",('Données brutes POS (Area)'!AE214/('Données brutes POS (Area)'!AE$171)*25)))</f>
        <v>15.337656221282407</v>
      </c>
      <c r="AG214" s="44">
        <f>IF($C214="SM 30:1;O2",('Données brutes POS (Area)'!AF155/('Données brutes POS (Area)'!AF$91)*50),IF($C214="TG (17:0/17:1/17:0)D5",('Données brutes POS (Area)'!AF214/('Données brutes POS (Area)'!AF$171)*25)))</f>
        <v>0.82924955559802072</v>
      </c>
      <c r="AH214" s="44">
        <f>IF($C214="SM 30:1;O2",('Données brutes POS (Area)'!AG155/('Données brutes POS (Area)'!AG$91)*50),IF($C214="TG (17:0/17:1/17:0)D5",('Données brutes POS (Area)'!AG214/('Données brutes POS (Area)'!AG$171)*25)))</f>
        <v>2.3029143631463174</v>
      </c>
      <c r="AI214" s="44">
        <f>IF($C214="SM 30:1;O2",('Données brutes POS (Area)'!AH155/('Données brutes POS (Area)'!AH$91)*50),IF($C214="TG (17:0/17:1/17:0)D5",('Données brutes POS (Area)'!AH214/('Données brutes POS (Area)'!AH$171)*25)))</f>
        <v>0.85679050653831668</v>
      </c>
      <c r="AJ214" s="44">
        <f>IF($C214="SM 30:1;O2",('Données brutes POS (Area)'!AI155/('Données brutes POS (Area)'!AI$91)*50),IF($C214="TG (17:0/17:1/17:0)D5",('Données brutes POS (Area)'!AI214/('Données brutes POS (Area)'!AI$171)*25)))</f>
        <v>1.3405368689673867</v>
      </c>
      <c r="AK214" s="44">
        <f>IF($C214="SM 30:1;O2",('Données brutes POS (Area)'!AJ155/('Données brutes POS (Area)'!AJ$91)*50),IF($C214="TG (17:0/17:1/17:0)D5",('Données brutes POS (Area)'!AJ214/('Données brutes POS (Area)'!AJ$171)*25)))</f>
        <v>0.62727367213083096</v>
      </c>
      <c r="AL214" s="44">
        <f>IF($C214="SM 30:1;O2",('Données brutes POS (Area)'!AK155/('Données brutes POS (Area)'!AK$91)*50),IF($C214="TG (17:0/17:1/17:0)D5",('Données brutes POS (Area)'!AK214/('Données brutes POS (Area)'!AK$171)*25)))</f>
        <v>0.50802148510160527</v>
      </c>
      <c r="AM214" s="44">
        <f>IF($C214="SM 30:1;O2",('Données brutes POS (Area)'!AL155/('Données brutes POS (Area)'!AL$91)*50),IF($C214="TG (17:0/17:1/17:0)D5",('Données brutes POS (Area)'!AL214/('Données brutes POS (Area)'!AL$171)*25)))</f>
        <v>6.1764512124973336</v>
      </c>
      <c r="AN214" s="44">
        <f>IF($C214="SM 30:1;O2",('Données brutes POS (Area)'!AM155/('Données brutes POS (Area)'!AM$91)*50),IF($C214="TG (17:0/17:1/17:0)D5",('Données brutes POS (Area)'!AM214/('Données brutes POS (Area)'!AM$171)*25)))</f>
        <v>0.50377379422760671</v>
      </c>
      <c r="AO214" s="44">
        <f>IF($C214="SM 30:1;O2",('Données brutes POS (Area)'!AN155/('Données brutes POS (Area)'!AN$91)*50),IF($C214="TG (17:0/17:1/17:0)D5",('Données brutes POS (Area)'!AN214/('Données brutes POS (Area)'!AN$171)*25)))</f>
        <v>0.52287177906797577</v>
      </c>
      <c r="AP214" s="44">
        <f>IF($C214="SM 30:1;O2",('Données brutes POS (Area)'!AO155/('Données brutes POS (Area)'!AO$91)*50),IF($C214="TG (17:0/17:1/17:0)D5",('Données brutes POS (Area)'!AO214/('Données brutes POS (Area)'!AO$171)*25)))</f>
        <v>1.8002991195035698</v>
      </c>
      <c r="AQ214" s="44">
        <f>IF($C214="SM 30:1;O2",('Données brutes POS (Area)'!AP155/('Données brutes POS (Area)'!AP$91)*50),IF($C214="TG (17:0/17:1/17:0)D5",('Données brutes POS (Area)'!AP214/('Données brutes POS (Area)'!AP$171)*25)))</f>
        <v>1.4539322272668533</v>
      </c>
      <c r="AR214" s="44">
        <f>IF($C214="SM 30:1;O2",('Données brutes POS (Area)'!AQ155/('Données brutes POS (Area)'!AQ$91)*50),IF($C214="TG (17:0/17:1/17:0)D5",('Données brutes POS (Area)'!AQ214/('Données brutes POS (Area)'!AQ$171)*25)))</f>
        <v>21.480506947199636</v>
      </c>
      <c r="AS214" s="44">
        <f>IF($C214="SM 30:1;O2",('Données brutes POS (Area)'!AR155/('Données brutes POS (Area)'!AR$91)*50),IF($C214="TG (17:0/17:1/17:0)D5",('Données brutes POS (Area)'!AR214/('Données brutes POS (Area)'!AR$171)*25)))</f>
        <v>2.9071937948944675</v>
      </c>
      <c r="AT214" s="44">
        <f>IF($C214="SM 30:1;O2",('Données brutes POS (Area)'!AS155/('Données brutes POS (Area)'!AS$91)*50),IF($C214="TG (17:0/17:1/17:0)D5",('Données brutes POS (Area)'!AS214/('Données brutes POS (Area)'!AS$171)*25)))</f>
        <v>2.727472773454263</v>
      </c>
      <c r="AU214" s="44">
        <f>IF($C214="SM 30:1;O2",('Données brutes POS (Area)'!AT155/('Données brutes POS (Area)'!AT$91)*50),IF($C214="TG (17:0/17:1/17:0)D5",('Données brutes POS (Area)'!AT214/('Données brutes POS (Area)'!AT$171)*25)))</f>
        <v>3.008815681965292</v>
      </c>
      <c r="AV214" s="44">
        <f>IF($C214="SM 30:1;O2",('Données brutes POS (Area)'!AU155/('Données brutes POS (Area)'!AU$91)*50),IF($C214="TG (17:0/17:1/17:0)D5",('Données brutes POS (Area)'!AU214/('Données brutes POS (Area)'!AU$171)*25)))</f>
        <v>0.62303076115645084</v>
      </c>
      <c r="AW214" s="44">
        <f>IF($C214="SM 30:1;O2",('Données brutes POS (Area)'!AV155/('Données brutes POS (Area)'!AV$91)*50),IF($C214="TG (17:0/17:1/17:0)D5",('Données brutes POS (Area)'!AV214/('Données brutes POS (Area)'!AV$171)*25)))</f>
        <v>2.5691191700443428</v>
      </c>
      <c r="AX214" s="44">
        <f>IF($C214="SM 30:1;O2",('Données brutes POS (Area)'!AW155/('Données brutes POS (Area)'!AW$91)*50),IF($C214="TG (17:0/17:1/17:0)D5",('Données brutes POS (Area)'!AW214/('Données brutes POS (Area)'!AW$171)*25)))</f>
        <v>2.3090756105517141</v>
      </c>
      <c r="AY214" s="44">
        <f>IF($C214="SM 30:1;O2",('Données brutes POS (Area)'!AX155/('Données brutes POS (Area)'!AX$91)*50),IF($C214="TG (17:0/17:1/17:0)D5",('Données brutes POS (Area)'!AX214/('Données brutes POS (Area)'!AX$171)*25)))</f>
        <v>0.4925322637958901</v>
      </c>
      <c r="AZ214" s="44">
        <f>IF($C214="SM 30:1;O2",('Données brutes POS (Area)'!AY155/('Données brutes POS (Area)'!AY$91)*50),IF($C214="TG (17:0/17:1/17:0)D5",('Données brutes POS (Area)'!AY214/('Données brutes POS (Area)'!AY$171)*25)))</f>
        <v>1.8875678483919018</v>
      </c>
      <c r="BA214" s="44">
        <f>IF($C214="SM 30:1;O2",('Données brutes POS (Area)'!AZ155/('Données brutes POS (Area)'!AZ$91)*50),IF($C214="TG (17:0/17:1/17:0)D5",('Données brutes POS (Area)'!AZ214/('Données brutes POS (Area)'!AZ$171)*25)))</f>
        <v>0.22424469027442603</v>
      </c>
      <c r="BB214" s="44">
        <f>IF($C214="SM 30:1;O2",('Données brutes POS (Area)'!BA155/('Données brutes POS (Area)'!BA$91)*50),IF($C214="TG (17:0/17:1/17:0)D5",('Données brutes POS (Area)'!BA214/('Données brutes POS (Area)'!BA$171)*25)))</f>
        <v>0.56541679157592506</v>
      </c>
      <c r="BC214" s="44">
        <f>IF($C214="SM 30:1;O2",('Données brutes POS (Area)'!BB155/('Données brutes POS (Area)'!BB$91)*50),IF($C214="TG (17:0/17:1/17:0)D5",('Données brutes POS (Area)'!BB214/('Données brutes POS (Area)'!BB$171)*25)))</f>
        <v>1.2878218960068082</v>
      </c>
      <c r="BD214" s="44">
        <f>IF($C214="SM 30:1;O2",('Données brutes POS (Area)'!BC155/('Données brutes POS (Area)'!BC$91)*50),IF($C214="TG (17:0/17:1/17:0)D5",('Données brutes POS (Area)'!BC214/('Données brutes POS (Area)'!BC$171)*25)))</f>
        <v>1.2303191824628239</v>
      </c>
      <c r="BE214" s="44">
        <f>IF($C214="SM 30:1;O2",('Données brutes POS (Area)'!BD155/('Données brutes POS (Area)'!BD$91)*50),IF($C214="TG (17:0/17:1/17:0)D5",('Données brutes POS (Area)'!BD214/('Données brutes POS (Area)'!BD$171)*25)))</f>
        <v>0.66109801935070611</v>
      </c>
      <c r="BF214" s="44">
        <f>IF($C214="SM 30:1;O2",('Données brutes POS (Area)'!BE155/('Données brutes POS (Area)'!BE$91)*50),IF($C214="TG (17:0/17:1/17:0)D5",('Données brutes POS (Area)'!BE214/('Données brutes POS (Area)'!BE$171)*25)))</f>
        <v>0.11532663847110475</v>
      </c>
      <c r="BG214" s="44">
        <f>IF($C214="SM 30:1;O2",('Données brutes POS (Area)'!BF155/('Données brutes POS (Area)'!BF$91)*50),IF($C214="TG (17:0/17:1/17:0)D5",('Données brutes POS (Area)'!BF214/('Données brutes POS (Area)'!BF$171)*25)))</f>
        <v>0.80223349036768454</v>
      </c>
      <c r="BH214" s="44">
        <f>IF($C214="SM 30:1;O2",('Données brutes POS (Area)'!BG155/('Données brutes POS (Area)'!BG$91)*50),IF($C214="TG (17:0/17:1/17:0)D5",('Données brutes POS (Area)'!BG214/('Données brutes POS (Area)'!BG$171)*25)))</f>
        <v>0.22673886985857994</v>
      </c>
      <c r="BI214" s="44">
        <f>IF($C214="SM 30:1;O2",('Données brutes POS (Area)'!BH155/('Données brutes POS (Area)'!BH$91)*50),IF($C214="TG (17:0/17:1/17:0)D5",('Données brutes POS (Area)'!BH214/('Données brutes POS (Area)'!BH$171)*25)))</f>
        <v>0.47182331462765953</v>
      </c>
      <c r="BJ214" s="44">
        <f>IF($C214="SM 30:1;O2",('Données brutes POS (Area)'!BI155/('Données brutes POS (Area)'!BI$91)*50),IF($C214="TG (17:0/17:1/17:0)D5",('Données brutes POS (Area)'!BI214/('Données brutes POS (Area)'!BI$171)*25)))</f>
        <v>2.0379645527775363</v>
      </c>
      <c r="BK214" s="44">
        <f>IF($C214="SM 30:1;O2",('Données brutes POS (Area)'!BJ155/('Données brutes POS (Area)'!BJ$91)*50),IF($C214="TG (17:0/17:1/17:0)D5",('Données brutes POS (Area)'!BJ214/('Données brutes POS (Area)'!BJ$171)*25)))</f>
        <v>0.43346301525751912</v>
      </c>
      <c r="BL214" s="44">
        <f>IF($C214="SM 30:1;O2",('Données brutes POS (Area)'!BK155/('Données brutes POS (Area)'!BK$91)*50),IF($C214="TG (17:0/17:1/17:0)D5",('Données brutes POS (Area)'!BK214/('Données brutes POS (Area)'!BK$171)*25)))</f>
        <v>0.52619937307251941</v>
      </c>
      <c r="BM214" s="44">
        <f>IF($C214="SM 30:1;O2",('Données brutes POS (Area)'!BL155/('Données brutes POS (Area)'!BL$91)*50),IF($C214="TG (17:0/17:1/17:0)D5",('Données brutes POS (Area)'!BL214/('Données brutes POS (Area)'!BL$171)*25)))</f>
        <v>1.5140520267903195</v>
      </c>
      <c r="BN214" s="44">
        <f>IF($C214="SM 30:1;O2",('Données brutes POS (Area)'!BM155/('Données brutes POS (Area)'!BM$91)*50),IF($C214="TG (17:0/17:1/17:0)D5",('Données brutes POS (Area)'!BM214/('Données brutes POS (Area)'!BM$171)*25)))</f>
        <v>0.64677426749560352</v>
      </c>
      <c r="BO214" s="44">
        <f>IF($C214="SM 30:1;O2",('Données brutes POS (Area)'!BN155/('Données brutes POS (Area)'!BN$91)*50),IF($C214="TG (17:0/17:1/17:0)D5",('Données brutes POS (Area)'!BN214/('Données brutes POS (Area)'!BN$171)*25)))</f>
        <v>0.49123597478873154</v>
      </c>
      <c r="BP214" s="44">
        <f>IF($C214="SM 30:1;O2",('Données brutes POS (Area)'!BO155/('Données brutes POS (Area)'!BO$91)*50),IF($C214="TG (17:0/17:1/17:0)D5",('Données brutes POS (Area)'!BO214/('Données brutes POS (Area)'!BO$171)*25)))</f>
        <v>0.26441261360114776</v>
      </c>
      <c r="BQ214" s="44">
        <f>IF($C214="SM 30:1;O2",('Données brutes POS (Area)'!BP155/('Données brutes POS (Area)'!BP$91)*50),IF($C214="TG (17:0/17:1/17:0)D5",('Données brutes POS (Area)'!BP214/('Données brutes POS (Area)'!BP$171)*25)))</f>
        <v>1.6987138674721383</v>
      </c>
    </row>
    <row r="215" spans="1:69" x14ac:dyDescent="0.25">
      <c r="A215" s="9" t="s">
        <v>79</v>
      </c>
      <c r="B215" s="9" t="s">
        <v>144</v>
      </c>
      <c r="C215" s="10" t="s">
        <v>117</v>
      </c>
      <c r="D215" s="43">
        <f>IF($C215="SM 30:1;O2",('Données brutes POS (Area)'!C156/('Données brutes POS (Area)'!C$91)*50),IF($C215="TG (17:0/17:1/17:0)D5",('Données brutes POS (Area)'!C215/('Données brutes POS (Area)'!C$171)*25)))</f>
        <v>1.3588114154063338</v>
      </c>
      <c r="E215" s="43">
        <f>IF($C215="SM 30:1;O2",('Données brutes POS (Area)'!D156/('Données brutes POS (Area)'!D$91)*50),IF($C215="TG (17:0/17:1/17:0)D5",('Données brutes POS (Area)'!D215/('Données brutes POS (Area)'!D$171)*25)))</f>
        <v>1.5475540373705821</v>
      </c>
      <c r="F215" s="43">
        <f>IF($C215="SM 30:1;O2",('Données brutes POS (Area)'!E156/('Données brutes POS (Area)'!E$91)*50),IF($C215="TG (17:0/17:1/17:0)D5",('Données brutes POS (Area)'!E215/('Données brutes POS (Area)'!E$171)*25)))</f>
        <v>3.9569312432907089</v>
      </c>
      <c r="G215" s="43">
        <f>IF($C215="SM 30:1;O2",('Données brutes POS (Area)'!F156/('Données brutes POS (Area)'!F$91)*50),IF($C215="TG (17:0/17:1/17:0)D5",('Données brutes POS (Area)'!F215/('Données brutes POS (Area)'!F$171)*25)))</f>
        <v>2.6387938473389565</v>
      </c>
      <c r="H215" s="43">
        <f>IF($C215="SM 30:1;O2",('Données brutes POS (Area)'!G156/('Données brutes POS (Area)'!G$91)*50),IF($C215="TG (17:0/17:1/17:0)D5",('Données brutes POS (Area)'!G215/('Données brutes POS (Area)'!G$171)*25)))</f>
        <v>1.8282706418066059</v>
      </c>
      <c r="I215" s="43">
        <f>IF($C215="SM 30:1;O2",('Données brutes POS (Area)'!H156/('Données brutes POS (Area)'!H$91)*50),IF($C215="TG (17:0/17:1/17:0)D5",('Données brutes POS (Area)'!H215/('Données brutes POS (Area)'!H$171)*25)))</f>
        <v>2.9714020096627904</v>
      </c>
      <c r="J215" s="43">
        <f>IF($C215="SM 30:1;O2",('Données brutes POS (Area)'!I156/('Données brutes POS (Area)'!I$91)*50),IF($C215="TG (17:0/17:1/17:0)D5",('Données brutes POS (Area)'!I215/('Données brutes POS (Area)'!I$171)*25)))</f>
        <v>3.4591744061761132</v>
      </c>
      <c r="K215" s="43">
        <f>IF($C215="SM 30:1;O2",('Données brutes POS (Area)'!J156/('Données brutes POS (Area)'!J$91)*50),IF($C215="TG (17:0/17:1/17:0)D5",('Données brutes POS (Area)'!J215/('Données brutes POS (Area)'!J$171)*25)))</f>
        <v>2.4853951457672272</v>
      </c>
      <c r="L215" s="43">
        <f>IF($C215="SM 30:1;O2",('Données brutes POS (Area)'!K156/('Données brutes POS (Area)'!K$91)*50),IF($C215="TG (17:0/17:1/17:0)D5",('Données brutes POS (Area)'!K215/('Données brutes POS (Area)'!K$171)*25)))</f>
        <v>1.3249885254210616</v>
      </c>
      <c r="M215" s="43">
        <f>IF($C215="SM 30:1;O2",('Données brutes POS (Area)'!L156/('Données brutes POS (Area)'!L$91)*50),IF($C215="TG (17:0/17:1/17:0)D5",('Données brutes POS (Area)'!L215/('Données brutes POS (Area)'!L$171)*25)))</f>
        <v>1.189522908530757</v>
      </c>
      <c r="N215" s="43">
        <f>IF($C215="SM 30:1;O2",('Données brutes POS (Area)'!M156/('Données brutes POS (Area)'!M$91)*50),IF($C215="TG (17:0/17:1/17:0)D5",('Données brutes POS (Area)'!M215/('Données brutes POS (Area)'!M$171)*25)))</f>
        <v>0.7053008884906824</v>
      </c>
      <c r="O215" s="43">
        <f>IF($C215="SM 30:1;O2",('Données brutes POS (Area)'!N156/('Données brutes POS (Area)'!N$91)*50),IF($C215="TG (17:0/17:1/17:0)D5",('Données brutes POS (Area)'!N215/('Données brutes POS (Area)'!N$171)*25)))</f>
        <v>0.70056045333347905</v>
      </c>
      <c r="P215" s="43">
        <f>IF($C215="SM 30:1;O2",('Données brutes POS (Area)'!O156/('Données brutes POS (Area)'!O$91)*50),IF($C215="TG (17:0/17:1/17:0)D5",('Données brutes POS (Area)'!O215/('Données brutes POS (Area)'!O$171)*25)))</f>
        <v>1.9103163789720095</v>
      </c>
      <c r="Q215" s="43">
        <f>IF($C215="SM 30:1;O2",('Données brutes POS (Area)'!P156/('Données brutes POS (Area)'!P$91)*50),IF($C215="TG (17:0/17:1/17:0)D5",('Données brutes POS (Area)'!P215/('Données brutes POS (Area)'!P$171)*25)))</f>
        <v>1.7274741539062939</v>
      </c>
      <c r="R215" s="43">
        <f>IF($C215="SM 30:1;O2",('Données brutes POS (Area)'!Q156/('Données brutes POS (Area)'!Q$91)*50),IF($C215="TG (17:0/17:1/17:0)D5",('Données brutes POS (Area)'!Q215/('Données brutes POS (Area)'!Q$171)*25)))</f>
        <v>3.3752702374138766</v>
      </c>
      <c r="S215" s="43">
        <f>IF($C215="SM 30:1;O2",('Données brutes POS (Area)'!R156/('Données brutes POS (Area)'!R$91)*50),IF($C215="TG (17:0/17:1/17:0)D5",('Données brutes POS (Area)'!R215/('Données brutes POS (Area)'!R$171)*25)))</f>
        <v>1.3321156545739394</v>
      </c>
      <c r="T215" s="43">
        <f>IF($C215="SM 30:1;O2",('Données brutes POS (Area)'!S156/('Données brutes POS (Area)'!S$91)*50),IF($C215="TG (17:0/17:1/17:0)D5",('Données brutes POS (Area)'!S215/('Données brutes POS (Area)'!S$171)*25)))</f>
        <v>1.685302308556317</v>
      </c>
      <c r="U215" s="43">
        <f>IF($C215="SM 30:1;O2",('Données brutes POS (Area)'!T156/('Données brutes POS (Area)'!T$91)*50),IF($C215="TG (17:0/17:1/17:0)D5",('Données brutes POS (Area)'!T215/('Données brutes POS (Area)'!T$171)*25)))</f>
        <v>1.2377605049198315</v>
      </c>
      <c r="V215" s="43">
        <f>IF($C215="SM 30:1;O2",('Données brutes POS (Area)'!U156/('Données brutes POS (Area)'!U$91)*50),IF($C215="TG (17:0/17:1/17:0)D5",('Données brutes POS (Area)'!U215/('Données brutes POS (Area)'!U$171)*25)))</f>
        <v>1.5322828709003919</v>
      </c>
      <c r="W215" s="43">
        <f>IF($C215="SM 30:1;O2",('Données brutes POS (Area)'!V156/('Données brutes POS (Area)'!V$91)*50),IF($C215="TG (17:0/17:1/17:0)D5",('Données brutes POS (Area)'!V215/('Données brutes POS (Area)'!V$171)*25)))</f>
        <v>0.57912329872081514</v>
      </c>
      <c r="X215" s="43">
        <f>IF($C215="SM 30:1;O2",('Données brutes POS (Area)'!W156/('Données brutes POS (Area)'!W$91)*50),IF($C215="TG (17:0/17:1/17:0)D5",('Données brutes POS (Area)'!W215/('Données brutes POS (Area)'!W$171)*25)))</f>
        <v>1.4410813099730608</v>
      </c>
      <c r="Y215" s="43">
        <f>IF($C215="SM 30:1;O2",('Données brutes POS (Area)'!X156/('Données brutes POS (Area)'!X$91)*50),IF($C215="TG (17:0/17:1/17:0)D5",('Données brutes POS (Area)'!X215/('Données brutes POS (Area)'!X$171)*25)))</f>
        <v>1.5504284388642213</v>
      </c>
      <c r="Z215" s="43">
        <f>IF($C215="SM 30:1;O2",('Données brutes POS (Area)'!Y156/('Données brutes POS (Area)'!Y$91)*50),IF($C215="TG (17:0/17:1/17:0)D5",('Données brutes POS (Area)'!Y215/('Données brutes POS (Area)'!Y$171)*25)))</f>
        <v>1.7673686142904099</v>
      </c>
      <c r="AA215" s="43">
        <f>IF($C215="SM 30:1;O2",('Données brutes POS (Area)'!Z156/('Données brutes POS (Area)'!Z$91)*50),IF($C215="TG (17:0/17:1/17:0)D5",('Données brutes POS (Area)'!Z215/('Données brutes POS (Area)'!Z$171)*25)))</f>
        <v>4.1984561750608931</v>
      </c>
      <c r="AB215" s="43">
        <f>IF($C215="SM 30:1;O2",('Données brutes POS (Area)'!AA156/('Données brutes POS (Area)'!AA$91)*50),IF($C215="TG (17:0/17:1/17:0)D5",('Données brutes POS (Area)'!AA215/('Données brutes POS (Area)'!AA$171)*25)))</f>
        <v>1.4721246865669981</v>
      </c>
      <c r="AC215" s="43">
        <f>IF($C215="SM 30:1;O2",('Données brutes POS (Area)'!AB156/('Données brutes POS (Area)'!AB$91)*50),IF($C215="TG (17:0/17:1/17:0)D5",('Données brutes POS (Area)'!AB215/('Données brutes POS (Area)'!AB$171)*25)))</f>
        <v>7.3047327897152705</v>
      </c>
      <c r="AD215" s="43">
        <f>IF($C215="SM 30:1;O2",('Données brutes POS (Area)'!AC156/('Données brutes POS (Area)'!AC$91)*50),IF($C215="TG (17:0/17:1/17:0)D5",('Données brutes POS (Area)'!AC215/('Données brutes POS (Area)'!AC$171)*25)))</f>
        <v>0.95897906204974548</v>
      </c>
      <c r="AE215" s="43">
        <f>IF($C215="SM 30:1;O2",('Données brutes POS (Area)'!AD156/('Données brutes POS (Area)'!AD$91)*50),IF($C215="TG (17:0/17:1/17:0)D5",('Données brutes POS (Area)'!AD215/('Données brutes POS (Area)'!AD$171)*25)))</f>
        <v>1.2894918774887756</v>
      </c>
      <c r="AF215" s="43">
        <f>IF($C215="SM 30:1;O2",('Données brutes POS (Area)'!AE156/('Données brutes POS (Area)'!AE$91)*50),IF($C215="TG (17:0/17:1/17:0)D5",('Données brutes POS (Area)'!AE215/('Données brutes POS (Area)'!AE$171)*25)))</f>
        <v>16.403451473416375</v>
      </c>
      <c r="AG215" s="43">
        <f>IF($C215="SM 30:1;O2",('Données brutes POS (Area)'!AF156/('Données brutes POS (Area)'!AF$91)*50),IF($C215="TG (17:0/17:1/17:0)D5",('Données brutes POS (Area)'!AF215/('Données brutes POS (Area)'!AF$171)*25)))</f>
        <v>1.9153621910661403</v>
      </c>
      <c r="AH215" s="43">
        <f>IF($C215="SM 30:1;O2",('Données brutes POS (Area)'!AG156/('Données brutes POS (Area)'!AG$91)*50),IF($C215="TG (17:0/17:1/17:0)D5",('Données brutes POS (Area)'!AG215/('Données brutes POS (Area)'!AG$171)*25)))</f>
        <v>3.0630508545429556</v>
      </c>
      <c r="AI215" s="43">
        <f>IF($C215="SM 30:1;O2",('Données brutes POS (Area)'!AH156/('Données brutes POS (Area)'!AH$91)*50),IF($C215="TG (17:0/17:1/17:0)D5",('Données brutes POS (Area)'!AH215/('Données brutes POS (Area)'!AH$171)*25)))</f>
        <v>1.2279806296535205</v>
      </c>
      <c r="AJ215" s="43">
        <f>IF($C215="SM 30:1;O2",('Données brutes POS (Area)'!AI156/('Données brutes POS (Area)'!AI$91)*50),IF($C215="TG (17:0/17:1/17:0)D5",('Données brutes POS (Area)'!AI215/('Données brutes POS (Area)'!AI$171)*25)))</f>
        <v>2.7242638727554382</v>
      </c>
      <c r="AK215" s="43">
        <f>IF($C215="SM 30:1;O2",('Données brutes POS (Area)'!AJ156/('Données brutes POS (Area)'!AJ$91)*50),IF($C215="TG (17:0/17:1/17:0)D5",('Données brutes POS (Area)'!AJ215/('Données brutes POS (Area)'!AJ$171)*25)))</f>
        <v>1.0800833540082309</v>
      </c>
      <c r="AL215" s="43">
        <f>IF($C215="SM 30:1;O2",('Données brutes POS (Area)'!AK156/('Données brutes POS (Area)'!AK$91)*50),IF($C215="TG (17:0/17:1/17:0)D5",('Données brutes POS (Area)'!AK215/('Données brutes POS (Area)'!AK$171)*25)))</f>
        <v>0.72910791731268576</v>
      </c>
      <c r="AM215" s="43">
        <f>IF($C215="SM 30:1;O2",('Données brutes POS (Area)'!AL156/('Données brutes POS (Area)'!AL$91)*50),IF($C215="TG (17:0/17:1/17:0)D5",('Données brutes POS (Area)'!AL215/('Données brutes POS (Area)'!AL$171)*25)))</f>
        <v>8.5351942872689346</v>
      </c>
      <c r="AN215" s="43">
        <f>IF($C215="SM 30:1;O2",('Données brutes POS (Area)'!AM156/('Données brutes POS (Area)'!AM$91)*50),IF($C215="TG (17:0/17:1/17:0)D5",('Données brutes POS (Area)'!AM215/('Données brutes POS (Area)'!AM$171)*25)))</f>
        <v>0.82513769690149341</v>
      </c>
      <c r="AO215" s="43">
        <f>IF($C215="SM 30:1;O2",('Données brutes POS (Area)'!AN156/('Données brutes POS (Area)'!AN$91)*50),IF($C215="TG (17:0/17:1/17:0)D5",('Données brutes POS (Area)'!AN215/('Données brutes POS (Area)'!AN$171)*25)))</f>
        <v>0.73518166303737931</v>
      </c>
      <c r="AP215" s="43">
        <f>IF($C215="SM 30:1;O2",('Données brutes POS (Area)'!AO156/('Données brutes POS (Area)'!AO$91)*50),IF($C215="TG (17:0/17:1/17:0)D5",('Données brutes POS (Area)'!AO215/('Données brutes POS (Area)'!AO$171)*25)))</f>
        <v>3.1449021664957639</v>
      </c>
      <c r="AQ215" s="43">
        <f>IF($C215="SM 30:1;O2",('Données brutes POS (Area)'!AP156/('Données brutes POS (Area)'!AP$91)*50),IF($C215="TG (17:0/17:1/17:0)D5",('Données brutes POS (Area)'!AP215/('Données brutes POS (Area)'!AP$171)*25)))</f>
        <v>2.0794942570443715</v>
      </c>
      <c r="AR215" s="43">
        <f>IF($C215="SM 30:1;O2",('Données brutes POS (Area)'!AQ156/('Données brutes POS (Area)'!AQ$91)*50),IF($C215="TG (17:0/17:1/17:0)D5",('Données brutes POS (Area)'!AQ215/('Données brutes POS (Area)'!AQ$171)*25)))</f>
        <v>35.605527116836107</v>
      </c>
      <c r="AS215" s="43">
        <f>IF($C215="SM 30:1;O2",('Données brutes POS (Area)'!AR156/('Données brutes POS (Area)'!AR$91)*50),IF($C215="TG (17:0/17:1/17:0)D5",('Données brutes POS (Area)'!AR215/('Données brutes POS (Area)'!AR$171)*25)))</f>
        <v>2.9283599928694999</v>
      </c>
      <c r="AT215" s="43">
        <f>IF($C215="SM 30:1;O2",('Données brutes POS (Area)'!AS156/('Données brutes POS (Area)'!AS$91)*50),IF($C215="TG (17:0/17:1/17:0)D5",('Données brutes POS (Area)'!AS215/('Données brutes POS (Area)'!AS$171)*25)))</f>
        <v>5.4730956495517331</v>
      </c>
      <c r="AU215" s="43">
        <f>IF($C215="SM 30:1;O2",('Données brutes POS (Area)'!AT156/('Données brutes POS (Area)'!AT$91)*50),IF($C215="TG (17:0/17:1/17:0)D5",('Données brutes POS (Area)'!AT215/('Données brutes POS (Area)'!AT$171)*25)))</f>
        <v>3.6039829796064184</v>
      </c>
      <c r="AV215" s="43">
        <f>IF($C215="SM 30:1;O2",('Données brutes POS (Area)'!AU156/('Données brutes POS (Area)'!AU$91)*50),IF($C215="TG (17:0/17:1/17:0)D5",('Données brutes POS (Area)'!AU215/('Données brutes POS (Area)'!AU$171)*25)))</f>
        <v>0.47343058844979952</v>
      </c>
      <c r="AW215" s="43">
        <f>IF($C215="SM 30:1;O2",('Données brutes POS (Area)'!AV156/('Données brutes POS (Area)'!AV$91)*50),IF($C215="TG (17:0/17:1/17:0)D5",('Données brutes POS (Area)'!AV215/('Données brutes POS (Area)'!AV$171)*25)))</f>
        <v>2.10399675800904</v>
      </c>
      <c r="AX215" s="43">
        <f>IF($C215="SM 30:1;O2",('Données brutes POS (Area)'!AW156/('Données brutes POS (Area)'!AW$91)*50),IF($C215="TG (17:0/17:1/17:0)D5",('Données brutes POS (Area)'!AW215/('Données brutes POS (Area)'!AW$171)*25)))</f>
        <v>3.0788149589479583</v>
      </c>
      <c r="AY215" s="43">
        <f>IF($C215="SM 30:1;O2",('Données brutes POS (Area)'!AX156/('Données brutes POS (Area)'!AX$91)*50),IF($C215="TG (17:0/17:1/17:0)D5",('Données brutes POS (Area)'!AX215/('Données brutes POS (Area)'!AX$171)*25)))</f>
        <v>0.67413994229615826</v>
      </c>
      <c r="AZ215" s="43">
        <f>IF($C215="SM 30:1;O2",('Données brutes POS (Area)'!AY156/('Données brutes POS (Area)'!AY$91)*50),IF($C215="TG (17:0/17:1/17:0)D5",('Données brutes POS (Area)'!AY215/('Données brutes POS (Area)'!AY$171)*25)))</f>
        <v>2.9472321845030272</v>
      </c>
      <c r="BA215" s="43">
        <f>IF($C215="SM 30:1;O2",('Données brutes POS (Area)'!AZ156/('Données brutes POS (Area)'!AZ$91)*50),IF($C215="TG (17:0/17:1/17:0)D5",('Données brutes POS (Area)'!AZ215/('Données brutes POS (Area)'!AZ$171)*25)))</f>
        <v>0.42245031754531392</v>
      </c>
      <c r="BB215" s="43">
        <f>IF($C215="SM 30:1;O2",('Données brutes POS (Area)'!BA156/('Données brutes POS (Area)'!BA$91)*50),IF($C215="TG (17:0/17:1/17:0)D5",('Données brutes POS (Area)'!BA215/('Données brutes POS (Area)'!BA$171)*25)))</f>
        <v>0.95797911788202628</v>
      </c>
      <c r="BC215" s="43">
        <f>IF($C215="SM 30:1;O2",('Données brutes POS (Area)'!BB156/('Données brutes POS (Area)'!BB$91)*50),IF($C215="TG (17:0/17:1/17:0)D5",('Données brutes POS (Area)'!BB215/('Données brutes POS (Area)'!BB$171)*25)))</f>
        <v>1.389484736565894</v>
      </c>
      <c r="BD215" s="43">
        <f>IF($C215="SM 30:1;O2",('Données brutes POS (Area)'!BC156/('Données brutes POS (Area)'!BC$91)*50),IF($C215="TG (17:0/17:1/17:0)D5",('Données brutes POS (Area)'!BC215/('Données brutes POS (Area)'!BC$171)*25)))</f>
        <v>1.7098043860546646</v>
      </c>
      <c r="BE215" s="43">
        <f>IF($C215="SM 30:1;O2",('Données brutes POS (Area)'!BD156/('Données brutes POS (Area)'!BD$91)*50),IF($C215="TG (17:0/17:1/17:0)D5",('Données brutes POS (Area)'!BD215/('Données brutes POS (Area)'!BD$171)*25)))</f>
        <v>0.61343148238017642</v>
      </c>
      <c r="BF215" s="43">
        <f>IF($C215="SM 30:1;O2",('Données brutes POS (Area)'!BE156/('Données brutes POS (Area)'!BE$91)*50),IF($C215="TG (17:0/17:1/17:0)D5",('Données brutes POS (Area)'!BE215/('Données brutes POS (Area)'!BE$171)*25)))</f>
        <v>0.10716009705250706</v>
      </c>
      <c r="BG215" s="43">
        <f>IF($C215="SM 30:1;O2",('Données brutes POS (Area)'!BF156/('Données brutes POS (Area)'!BF$91)*50),IF($C215="TG (17:0/17:1/17:0)D5",('Données brutes POS (Area)'!BF215/('Données brutes POS (Area)'!BF$171)*25)))</f>
        <v>0.99617979887391006</v>
      </c>
      <c r="BH215" s="43">
        <f>IF($C215="SM 30:1;O2",('Données brutes POS (Area)'!BG156/('Données brutes POS (Area)'!BG$91)*50),IF($C215="TG (17:0/17:1/17:0)D5",('Données brutes POS (Area)'!BG215/('Données brutes POS (Area)'!BG$171)*25)))</f>
        <v>0.4272218355964551</v>
      </c>
      <c r="BI215" s="43">
        <f>IF($C215="SM 30:1;O2",('Données brutes POS (Area)'!BH156/('Données brutes POS (Area)'!BH$91)*50),IF($C215="TG (17:0/17:1/17:0)D5",('Données brutes POS (Area)'!BH215/('Données brutes POS (Area)'!BH$171)*25)))</f>
        <v>0.90833134338224575</v>
      </c>
      <c r="BJ215" s="43">
        <f>IF($C215="SM 30:1;O2",('Données brutes POS (Area)'!BI156/('Données brutes POS (Area)'!BI$91)*50),IF($C215="TG (17:0/17:1/17:0)D5",('Données brutes POS (Area)'!BI215/('Données brutes POS (Area)'!BI$171)*25)))</f>
        <v>3.1166227962166055</v>
      </c>
      <c r="BK215" s="43">
        <f>IF($C215="SM 30:1;O2",('Données brutes POS (Area)'!BJ156/('Données brutes POS (Area)'!BJ$91)*50),IF($C215="TG (17:0/17:1/17:0)D5",('Données brutes POS (Area)'!BJ215/('Données brutes POS (Area)'!BJ$171)*25)))</f>
        <v>0.46392909434857799</v>
      </c>
      <c r="BL215" s="43">
        <f>IF($C215="SM 30:1;O2",('Données brutes POS (Area)'!BK156/('Données brutes POS (Area)'!BK$91)*50),IF($C215="TG (17:0/17:1/17:0)D5",('Données brutes POS (Area)'!BK215/('Données brutes POS (Area)'!BK$171)*25)))</f>
        <v>0.51912696080909193</v>
      </c>
      <c r="BM215" s="43">
        <f>IF($C215="SM 30:1;O2",('Données brutes POS (Area)'!BL156/('Données brutes POS (Area)'!BL$91)*50),IF($C215="TG (17:0/17:1/17:0)D5",('Données brutes POS (Area)'!BL215/('Données brutes POS (Area)'!BL$171)*25)))</f>
        <v>2.7802474882737456</v>
      </c>
      <c r="BN215" s="43">
        <f>IF($C215="SM 30:1;O2",('Données brutes POS (Area)'!BM156/('Données brutes POS (Area)'!BM$91)*50),IF($C215="TG (17:0/17:1/17:0)D5",('Données brutes POS (Area)'!BM215/('Données brutes POS (Area)'!BM$171)*25)))</f>
        <v>0.66638335416779748</v>
      </c>
      <c r="BO215" s="43">
        <f>IF($C215="SM 30:1;O2",('Données brutes POS (Area)'!BN156/('Données brutes POS (Area)'!BN$91)*50),IF($C215="TG (17:0/17:1/17:0)D5",('Données brutes POS (Area)'!BN215/('Données brutes POS (Area)'!BN$171)*25)))</f>
        <v>0.61269364993590747</v>
      </c>
      <c r="BP215" s="43">
        <f>IF($C215="SM 30:1;O2",('Données brutes POS (Area)'!BO156/('Données brutes POS (Area)'!BO$91)*50),IF($C215="TG (17:0/17:1/17:0)D5",('Données brutes POS (Area)'!BO215/('Données brutes POS (Area)'!BO$171)*25)))</f>
        <v>0.46351708250732077</v>
      </c>
      <c r="BQ215" s="43">
        <f>IF($C215="SM 30:1;O2",('Données brutes POS (Area)'!BP156/('Données brutes POS (Area)'!BP$91)*50),IF($C215="TG (17:0/17:1/17:0)D5",('Données brutes POS (Area)'!BP215/('Données brutes POS (Area)'!BP$171)*25)))</f>
        <v>2.7109951828788703</v>
      </c>
    </row>
    <row r="216" spans="1:69" x14ac:dyDescent="0.25">
      <c r="A216" s="11" t="s">
        <v>79</v>
      </c>
      <c r="B216" s="11" t="s">
        <v>145</v>
      </c>
      <c r="C216" s="12" t="s">
        <v>117</v>
      </c>
      <c r="D216" s="44">
        <f>IF($C216="SM 30:1;O2",('Données brutes POS (Area)'!C157/('Données brutes POS (Area)'!C$91)*50),IF($C216="TG (17:0/17:1/17:0)D5",('Données brutes POS (Area)'!C216/('Données brutes POS (Area)'!C$171)*25)))</f>
        <v>8.2410106576254666E-2</v>
      </c>
      <c r="E216" s="44">
        <f>IF($C216="SM 30:1;O2",('Données brutes POS (Area)'!D157/('Données brutes POS (Area)'!D$91)*50),IF($C216="TG (17:0/17:1/17:0)D5",('Données brutes POS (Area)'!D216/('Données brutes POS (Area)'!D$171)*25)))</f>
        <v>0.13648131640823169</v>
      </c>
      <c r="F216" s="44">
        <f>IF($C216="SM 30:1;O2",('Données brutes POS (Area)'!E157/('Données brutes POS (Area)'!E$91)*50),IF($C216="TG (17:0/17:1/17:0)D5",('Données brutes POS (Area)'!E216/('Données brutes POS (Area)'!E$171)*25)))</f>
        <v>0.34316731265344608</v>
      </c>
      <c r="G216" s="44">
        <f>IF($C216="SM 30:1;O2",('Données brutes POS (Area)'!F157/('Données brutes POS (Area)'!F$91)*50),IF($C216="TG (17:0/17:1/17:0)D5",('Données brutes POS (Area)'!F216/('Données brutes POS (Area)'!F$171)*25)))</f>
        <v>0.32291112014885298</v>
      </c>
      <c r="H216" s="44">
        <f>IF($C216="SM 30:1;O2",('Données brutes POS (Area)'!G157/('Données brutes POS (Area)'!G$91)*50),IF($C216="TG (17:0/17:1/17:0)D5",('Données brutes POS (Area)'!G216/('Données brutes POS (Area)'!G$171)*25)))</f>
        <v>8.6486988726984543E-2</v>
      </c>
      <c r="I216" s="44">
        <f>IF($C216="SM 30:1;O2",('Données brutes POS (Area)'!H157/('Données brutes POS (Area)'!H$91)*50),IF($C216="TG (17:0/17:1/17:0)D5",('Données brutes POS (Area)'!H216/('Données brutes POS (Area)'!H$171)*25)))</f>
        <v>0.33027609941398728</v>
      </c>
      <c r="J216" s="44">
        <f>IF($C216="SM 30:1;O2",('Données brutes POS (Area)'!I157/('Données brutes POS (Area)'!I$91)*50),IF($C216="TG (17:0/17:1/17:0)D5",('Données brutes POS (Area)'!I216/('Données brutes POS (Area)'!I$171)*25)))</f>
        <v>0.34195931284025816</v>
      </c>
      <c r="K216" s="44">
        <f>IF($C216="SM 30:1;O2",('Données brutes POS (Area)'!J157/('Données brutes POS (Area)'!J$91)*50),IF($C216="TG (17:0/17:1/17:0)D5",('Données brutes POS (Area)'!J216/('Données brutes POS (Area)'!J$171)*25)))</f>
        <v>0.10929891601738477</v>
      </c>
      <c r="L216" s="44" t="s">
        <v>326</v>
      </c>
      <c r="M216" s="44">
        <f>IF($C216="SM 30:1;O2",('Données brutes POS (Area)'!L157/('Données brutes POS (Area)'!L$91)*50),IF($C216="TG (17:0/17:1/17:0)D5",('Données brutes POS (Area)'!L216/('Données brutes POS (Area)'!L$171)*25)))</f>
        <v>6.6931916056437418E-2</v>
      </c>
      <c r="N216" s="44" t="s">
        <v>326</v>
      </c>
      <c r="O216" s="44">
        <f>IF($C216="SM 30:1;O2",('Données brutes POS (Area)'!N157/('Données brutes POS (Area)'!N$91)*50),IF($C216="TG (17:0/17:1/17:0)D5",('Données brutes POS (Area)'!N216/('Données brutes POS (Area)'!N$171)*25)))</f>
        <v>6.5288455259668851E-2</v>
      </c>
      <c r="P216" s="44">
        <f>IF($C216="SM 30:1;O2",('Données brutes POS (Area)'!O157/('Données brutes POS (Area)'!O$91)*50),IF($C216="TG (17:0/17:1/17:0)D5",('Données brutes POS (Area)'!O216/('Données brutes POS (Area)'!O$171)*25)))</f>
        <v>0.16258298046280281</v>
      </c>
      <c r="Q216" s="44">
        <f>IF($C216="SM 30:1;O2",('Données brutes POS (Area)'!P157/('Données brutes POS (Area)'!P$91)*50),IF($C216="TG (17:0/17:1/17:0)D5",('Données brutes POS (Area)'!P216/('Données brutes POS (Area)'!P$171)*25)))</f>
        <v>0.15557028846499038</v>
      </c>
      <c r="R216" s="44">
        <f>IF($C216="SM 30:1;O2",('Données brutes POS (Area)'!Q157/('Données brutes POS (Area)'!Q$91)*50),IF($C216="TG (17:0/17:1/17:0)D5",('Données brutes POS (Area)'!Q216/('Données brutes POS (Area)'!Q$171)*25)))</f>
        <v>0.26061943922154213</v>
      </c>
      <c r="S216" s="44">
        <f>IF($C216="SM 30:1;O2",('Données brutes POS (Area)'!R157/('Données brutes POS (Area)'!R$91)*50),IF($C216="TG (17:0/17:1/17:0)D5",('Données brutes POS (Area)'!R216/('Données brutes POS (Area)'!R$171)*25)))</f>
        <v>7.2967977476568177E-2</v>
      </c>
      <c r="T216" s="44">
        <f>IF($C216="SM 30:1;O2",('Données brutes POS (Area)'!S157/('Données brutes POS (Area)'!S$91)*50),IF($C216="TG (17:0/17:1/17:0)D5",('Données brutes POS (Area)'!S216/('Données brutes POS (Area)'!S$171)*25)))</f>
        <v>0.17456119224881056</v>
      </c>
      <c r="U216" s="44">
        <f>IF($C216="SM 30:1;O2",('Données brutes POS (Area)'!T157/('Données brutes POS (Area)'!T$91)*50),IF($C216="TG (17:0/17:1/17:0)D5",('Données brutes POS (Area)'!T216/('Données brutes POS (Area)'!T$171)*25)))</f>
        <v>7.5532695699822419E-2</v>
      </c>
      <c r="V216" s="44">
        <f>IF($C216="SM 30:1;O2",('Données brutes POS (Area)'!U157/('Données brutes POS (Area)'!U$91)*50),IF($C216="TG (17:0/17:1/17:0)D5",('Données brutes POS (Area)'!U216/('Données brutes POS (Area)'!U$171)*25)))</f>
        <v>0.23807176712375019</v>
      </c>
      <c r="W216" s="44" t="s">
        <v>326</v>
      </c>
      <c r="X216" s="44" t="s">
        <v>326</v>
      </c>
      <c r="Y216" s="44">
        <f>IF($C216="SM 30:1;O2",('Données brutes POS (Area)'!X157/('Données brutes POS (Area)'!X$91)*50),IF($C216="TG (17:0/17:1/17:0)D5",('Données brutes POS (Area)'!X216/('Données brutes POS (Area)'!X$171)*25)))</f>
        <v>0.24986449570158237</v>
      </c>
      <c r="Z216" s="44">
        <f>IF($C216="SM 30:1;O2",('Données brutes POS (Area)'!Y157/('Données brutes POS (Area)'!Y$91)*50),IF($C216="TG (17:0/17:1/17:0)D5",('Données brutes POS (Area)'!Y216/('Données brutes POS (Area)'!Y$171)*25)))</f>
        <v>0.18972618227922325</v>
      </c>
      <c r="AA216" s="44">
        <f>IF($C216="SM 30:1;O2",('Données brutes POS (Area)'!Z157/('Données brutes POS (Area)'!Z$91)*50),IF($C216="TG (17:0/17:1/17:0)D5",('Données brutes POS (Area)'!Z216/('Données brutes POS (Area)'!Z$171)*25)))</f>
        <v>0.55161786861137607</v>
      </c>
      <c r="AB216" s="44">
        <f>IF($C216="SM 30:1;O2",('Données brutes POS (Area)'!AA157/('Données brutes POS (Area)'!AA$91)*50),IF($C216="TG (17:0/17:1/17:0)D5",('Données brutes POS (Area)'!AA216/('Données brutes POS (Area)'!AA$171)*25)))</f>
        <v>5.7487851865030609E-2</v>
      </c>
      <c r="AC216" s="44">
        <f>IF($C216="SM 30:1;O2",('Données brutes POS (Area)'!AB157/('Données brutes POS (Area)'!AB$91)*50),IF($C216="TG (17:0/17:1/17:0)D5",('Données brutes POS (Area)'!AB216/('Données brutes POS (Area)'!AB$171)*25)))</f>
        <v>1.047786916693227</v>
      </c>
      <c r="AD216" s="44">
        <f>IF($C216="SM 30:1;O2",('Données brutes POS (Area)'!AC157/('Données brutes POS (Area)'!AC$91)*50),IF($C216="TG (17:0/17:1/17:0)D5",('Données brutes POS (Area)'!AC216/('Données brutes POS (Area)'!AC$171)*25)))</f>
        <v>8.5856281438671037E-2</v>
      </c>
      <c r="AE216" s="44">
        <f>IF($C216="SM 30:1;O2",('Données brutes POS (Area)'!AD157/('Données brutes POS (Area)'!AD$91)*50),IF($C216="TG (17:0/17:1/17:0)D5",('Données brutes POS (Area)'!AD216/('Données brutes POS (Area)'!AD$171)*25)))</f>
        <v>0.10244768591350689</v>
      </c>
      <c r="AF216" s="44">
        <f>IF($C216="SM 30:1;O2",('Données brutes POS (Area)'!AE157/('Données brutes POS (Area)'!AE$91)*50),IF($C216="TG (17:0/17:1/17:0)D5",('Données brutes POS (Area)'!AE216/('Données brutes POS (Area)'!AE$171)*25)))</f>
        <v>4.7039029031700856</v>
      </c>
      <c r="AG216" s="44">
        <f>IF($C216="SM 30:1;O2",('Données brutes POS (Area)'!AF157/('Données brutes POS (Area)'!AF$91)*50),IF($C216="TG (17:0/17:1/17:0)D5",('Données brutes POS (Area)'!AF216/('Données brutes POS (Area)'!AF$171)*25)))</f>
        <v>0.1158974055851542</v>
      </c>
      <c r="AH216" s="44">
        <f>IF($C216="SM 30:1;O2",('Données brutes POS (Area)'!AG157/('Données brutes POS (Area)'!AG$91)*50),IF($C216="TG (17:0/17:1/17:0)D5",('Données brutes POS (Area)'!AG216/('Données brutes POS (Area)'!AG$171)*25)))</f>
        <v>0.60361783493386822</v>
      </c>
      <c r="AI216" s="44">
        <f>IF($C216="SM 30:1;O2",('Données brutes POS (Area)'!AH157/('Données brutes POS (Area)'!AH$91)*50),IF($C216="TG (17:0/17:1/17:0)D5",('Données brutes POS (Area)'!AH216/('Données brutes POS (Area)'!AH$171)*25)))</f>
        <v>9.3480294461591007E-2</v>
      </c>
      <c r="AJ216" s="44">
        <f>IF($C216="SM 30:1;O2",('Données brutes POS (Area)'!AI157/('Données brutes POS (Area)'!AI$91)*50),IF($C216="TG (17:0/17:1/17:0)D5",('Données brutes POS (Area)'!AI216/('Données brutes POS (Area)'!AI$171)*25)))</f>
        <v>0.37997181950253101</v>
      </c>
      <c r="AK216" s="44">
        <f>IF($C216="SM 30:1;O2",('Données brutes POS (Area)'!AJ157/('Données brutes POS (Area)'!AJ$91)*50),IF($C216="TG (17:0/17:1/17:0)D5",('Données brutes POS (Area)'!AJ216/('Données brutes POS (Area)'!AJ$171)*25)))</f>
        <v>5.7088030540714346E-2</v>
      </c>
      <c r="AL216" s="44">
        <f>IF($C216="SM 30:1;O2",('Données brutes POS (Area)'!AK157/('Données brutes POS (Area)'!AK$91)*50),IF($C216="TG (17:0/17:1/17:0)D5",('Données brutes POS (Area)'!AK216/('Données brutes POS (Area)'!AK$171)*25)))</f>
        <v>4.6458764491461635E-2</v>
      </c>
      <c r="AM216" s="44">
        <f>IF($C216="SM 30:1;O2",('Données brutes POS (Area)'!AL157/('Données brutes POS (Area)'!AL$91)*50),IF($C216="TG (17:0/17:1/17:0)D5",('Données brutes POS (Area)'!AL216/('Données brutes POS (Area)'!AL$171)*25)))</f>
        <v>1.4903008187758315</v>
      </c>
      <c r="AN216" s="44" t="s">
        <v>326</v>
      </c>
      <c r="AO216" s="44" t="s">
        <v>326</v>
      </c>
      <c r="AP216" s="44">
        <f>IF($C216="SM 30:1;O2",('Données brutes POS (Area)'!AO157/('Données brutes POS (Area)'!AO$91)*50),IF($C216="TG (17:0/17:1/17:0)D5",('Données brutes POS (Area)'!AO216/('Données brutes POS (Area)'!AO$171)*25)))</f>
        <v>0.28793642104565176</v>
      </c>
      <c r="AQ216" s="44">
        <f>IF($C216="SM 30:1;O2",('Données brutes POS (Area)'!AP157/('Données brutes POS (Area)'!AP$91)*50),IF($C216="TG (17:0/17:1/17:0)D5",('Données brutes POS (Area)'!AP216/('Données brutes POS (Area)'!AP$171)*25)))</f>
        <v>0.442650234491133</v>
      </c>
      <c r="AR216" s="44">
        <f>IF($C216="SM 30:1;O2",('Données brutes POS (Area)'!AQ157/('Données brutes POS (Area)'!AQ$91)*50),IF($C216="TG (17:0/17:1/17:0)D5",('Données brutes POS (Area)'!AQ216/('Données brutes POS (Area)'!AQ$171)*25)))</f>
        <v>8.7029337321212079</v>
      </c>
      <c r="AS216" s="44">
        <f>IF($C216="SM 30:1;O2",('Données brutes POS (Area)'!AR157/('Données brutes POS (Area)'!AR$91)*50),IF($C216="TG (17:0/17:1/17:0)D5",('Données brutes POS (Area)'!AR216/('Données brutes POS (Area)'!AR$171)*25)))</f>
        <v>1.0396788762080817</v>
      </c>
      <c r="AT216" s="44">
        <f>IF($C216="SM 30:1;O2",('Données brutes POS (Area)'!AS157/('Données brutes POS (Area)'!AS$91)*50),IF($C216="TG (17:0/17:1/17:0)D5",('Données brutes POS (Area)'!AS216/('Données brutes POS (Area)'!AS$171)*25)))</f>
        <v>0.60488581668039121</v>
      </c>
      <c r="AU216" s="44">
        <f>IF($C216="SM 30:1;O2",('Données brutes POS (Area)'!AT157/('Données brutes POS (Area)'!AT$91)*50),IF($C216="TG (17:0/17:1/17:0)D5",('Données brutes POS (Area)'!AT216/('Données brutes POS (Area)'!AT$171)*25)))</f>
        <v>0.47106485930114522</v>
      </c>
      <c r="AV216" s="44" t="s">
        <v>326</v>
      </c>
      <c r="AW216" s="44">
        <f>IF($C216="SM 30:1;O2",('Données brutes POS (Area)'!AV157/('Données brutes POS (Area)'!AV$91)*50),IF($C216="TG (17:0/17:1/17:0)D5",('Données brutes POS (Area)'!AV216/('Données brutes POS (Area)'!AV$171)*25)))</f>
        <v>0.24361333374336389</v>
      </c>
      <c r="AX216" s="44">
        <f>IF($C216="SM 30:1;O2",('Données brutes POS (Area)'!AW157/('Données brutes POS (Area)'!AW$91)*50),IF($C216="TG (17:0/17:1/17:0)D5",('Données brutes POS (Area)'!AW216/('Données brutes POS (Area)'!AW$171)*25)))</f>
        <v>0.37680534224926576</v>
      </c>
      <c r="AY216" s="44" t="s">
        <v>326</v>
      </c>
      <c r="AZ216" s="44">
        <f>IF($C216="SM 30:1;O2",('Données brutes POS (Area)'!AY157/('Données brutes POS (Area)'!AY$91)*50),IF($C216="TG (17:0/17:1/17:0)D5",('Données brutes POS (Area)'!AY216/('Données brutes POS (Area)'!AY$171)*25)))</f>
        <v>0.14610683634438001</v>
      </c>
      <c r="BA216" s="44" t="s">
        <v>326</v>
      </c>
      <c r="BB216" s="44" t="s">
        <v>326</v>
      </c>
      <c r="BC216" s="44">
        <f>IF($C216="SM 30:1;O2",('Données brutes POS (Area)'!BB157/('Données brutes POS (Area)'!BB$91)*50),IF($C216="TG (17:0/17:1/17:0)D5",('Données brutes POS (Area)'!BB216/('Données brutes POS (Area)'!BB$171)*25)))</f>
        <v>0.13580645451742993</v>
      </c>
      <c r="BD216" s="44">
        <f>IF($C216="SM 30:1;O2",('Données brutes POS (Area)'!BC157/('Données brutes POS (Area)'!BC$91)*50),IF($C216="TG (17:0/17:1/17:0)D5",('Données brutes POS (Area)'!BC216/('Données brutes POS (Area)'!BC$171)*25)))</f>
        <v>0.12592182735553914</v>
      </c>
      <c r="BE216" s="44" t="s">
        <v>326</v>
      </c>
      <c r="BF216" s="44" t="s">
        <v>326</v>
      </c>
      <c r="BG216" s="44">
        <f>IF($C216="SM 30:1;O2",('Données brutes POS (Area)'!BF157/('Données brutes POS (Area)'!BF$91)*50),IF($C216="TG (17:0/17:1/17:0)D5",('Données brutes POS (Area)'!BF216/('Données brutes POS (Area)'!BF$171)*25)))</f>
        <v>0.10513472288163392</v>
      </c>
      <c r="BH216" s="44" t="s">
        <v>326</v>
      </c>
      <c r="BI216" s="44" t="s">
        <v>326</v>
      </c>
      <c r="BJ216" s="44">
        <f>IF($C216="SM 30:1;O2",('Données brutes POS (Area)'!BI157/('Données brutes POS (Area)'!BI$91)*50),IF($C216="TG (17:0/17:1/17:0)D5",('Données brutes POS (Area)'!BI216/('Données brutes POS (Area)'!BI$171)*25)))</f>
        <v>0.55442866406795754</v>
      </c>
      <c r="BK216" s="44" t="s">
        <v>326</v>
      </c>
      <c r="BL216" s="44" t="s">
        <v>326</v>
      </c>
      <c r="BM216" s="44">
        <f>IF($C216="SM 30:1;O2",('Données brutes POS (Area)'!BL157/('Données brutes POS (Area)'!BL$91)*50),IF($C216="TG (17:0/17:1/17:0)D5",('Données brutes POS (Area)'!BL216/('Données brutes POS (Area)'!BL$171)*25)))</f>
        <v>0.29733636033051042</v>
      </c>
      <c r="BN216" s="44" t="s">
        <v>326</v>
      </c>
      <c r="BO216" s="44" t="s">
        <v>326</v>
      </c>
      <c r="BP216" s="44" t="s">
        <v>326</v>
      </c>
      <c r="BQ216" s="44">
        <f>IF($C216="SM 30:1;O2",('Données brutes POS (Area)'!BP157/('Données brutes POS (Area)'!BP$91)*50),IF($C216="TG (17:0/17:1/17:0)D5",('Données brutes POS (Area)'!BP216/('Données brutes POS (Area)'!BP$171)*25)))</f>
        <v>0.35603783123282012</v>
      </c>
    </row>
    <row r="217" spans="1:69" x14ac:dyDescent="0.25">
      <c r="A217" s="9" t="s">
        <v>79</v>
      </c>
      <c r="B217" s="9" t="s">
        <v>113</v>
      </c>
      <c r="C217" s="10" t="s">
        <v>117</v>
      </c>
      <c r="D217" s="43">
        <f>IF($C217="SM 30:1;O2",('Données brutes POS (Area)'!C158/('Données brutes POS (Area)'!C$91)*50),IF($C217="TG (17:0/17:1/17:0)D5",('Données brutes POS (Area)'!C217/('Données brutes POS (Area)'!C$171)*25)))</f>
        <v>0.7226660504329272</v>
      </c>
      <c r="E217" s="43">
        <f>IF($C217="SM 30:1;O2",('Données brutes POS (Area)'!D158/('Données brutes POS (Area)'!D$91)*50),IF($C217="TG (17:0/17:1/17:0)D5",('Données brutes POS (Area)'!D217/('Données brutes POS (Area)'!D$171)*25)))</f>
        <v>0.37460951932008041</v>
      </c>
      <c r="F217" s="43">
        <f>IF($C217="SM 30:1;O2",('Données brutes POS (Area)'!E158/('Données brutes POS (Area)'!E$91)*50),IF($C217="TG (17:0/17:1/17:0)D5",('Données brutes POS (Area)'!E217/('Données brutes POS (Area)'!E$171)*25)))</f>
        <v>0.96866713060363963</v>
      </c>
      <c r="G217" s="43">
        <f>IF($C217="SM 30:1;O2",('Données brutes POS (Area)'!F158/('Données brutes POS (Area)'!F$91)*50),IF($C217="TG (17:0/17:1/17:0)D5",('Données brutes POS (Area)'!F217/('Données brutes POS (Area)'!F$171)*25)))</f>
        <v>1.1004483880527403</v>
      </c>
      <c r="H217" s="43">
        <f>IF($C217="SM 30:1;O2",('Données brutes POS (Area)'!G158/('Données brutes POS (Area)'!G$91)*50),IF($C217="TG (17:0/17:1/17:0)D5",('Données brutes POS (Area)'!G217/('Données brutes POS (Area)'!G$171)*25)))</f>
        <v>1.3984496761179945</v>
      </c>
      <c r="I217" s="43">
        <f>IF($C217="SM 30:1;O2",('Données brutes POS (Area)'!H158/('Données brutes POS (Area)'!H$91)*50),IF($C217="TG (17:0/17:1/17:0)D5",('Données brutes POS (Area)'!H217/('Données brutes POS (Area)'!H$171)*25)))</f>
        <v>0.88413844963264099</v>
      </c>
      <c r="J217" s="43">
        <f>IF($C217="SM 30:1;O2",('Données brutes POS (Area)'!I158/('Données brutes POS (Area)'!I$91)*50),IF($C217="TG (17:0/17:1/17:0)D5",('Données brutes POS (Area)'!I217/('Données brutes POS (Area)'!I$171)*25)))</f>
        <v>0.87635216251887282</v>
      </c>
      <c r="K217" s="43">
        <f>IF($C217="SM 30:1;O2",('Données brutes POS (Area)'!J158/('Données brutes POS (Area)'!J$91)*50),IF($C217="TG (17:0/17:1/17:0)D5",('Données brutes POS (Area)'!J217/('Données brutes POS (Area)'!J$171)*25)))</f>
        <v>0.64538780154466013</v>
      </c>
      <c r="L217" s="43">
        <f>IF($C217="SM 30:1;O2",('Données brutes POS (Area)'!K158/('Données brutes POS (Area)'!K$91)*50),IF($C217="TG (17:0/17:1/17:0)D5",('Données brutes POS (Area)'!K217/('Données brutes POS (Area)'!K$171)*25)))</f>
        <v>0.55732560085111826</v>
      </c>
      <c r="M217" s="43">
        <f>IF($C217="SM 30:1;O2",('Données brutes POS (Area)'!L158/('Données brutes POS (Area)'!L$91)*50),IF($C217="TG (17:0/17:1/17:0)D5",('Données brutes POS (Area)'!L217/('Données brutes POS (Area)'!L$171)*25)))</f>
        <v>0.35878055614166776</v>
      </c>
      <c r="N217" s="43">
        <f>IF($C217="SM 30:1;O2",('Données brutes POS (Area)'!M158/('Données brutes POS (Area)'!M$91)*50),IF($C217="TG (17:0/17:1/17:0)D5",('Données brutes POS (Area)'!M217/('Données brutes POS (Area)'!M$171)*25)))</f>
        <v>0.49676861127074384</v>
      </c>
      <c r="O217" s="43">
        <f>IF($C217="SM 30:1;O2",('Données brutes POS (Area)'!N158/('Données brutes POS (Area)'!N$91)*50),IF($C217="TG (17:0/17:1/17:0)D5",('Données brutes POS (Area)'!N217/('Données brutes POS (Area)'!N$171)*25)))</f>
        <v>0.5284373325263434</v>
      </c>
      <c r="P217" s="43">
        <f>IF($C217="SM 30:1;O2",('Données brutes POS (Area)'!O158/('Données brutes POS (Area)'!O$91)*50),IF($C217="TG (17:0/17:1/17:0)D5",('Données brutes POS (Area)'!O217/('Données brutes POS (Area)'!O$171)*25)))</f>
        <v>0.28291377956795982</v>
      </c>
      <c r="Q217" s="43">
        <f>IF($C217="SM 30:1;O2",('Données brutes POS (Area)'!P158/('Données brutes POS (Area)'!P$91)*50),IF($C217="TG (17:0/17:1/17:0)D5",('Données brutes POS (Area)'!P217/('Données brutes POS (Area)'!P$171)*25)))</f>
        <v>0.96081739144750034</v>
      </c>
      <c r="R217" s="43">
        <f>IF($C217="SM 30:1;O2",('Données brutes POS (Area)'!Q158/('Données brutes POS (Area)'!Q$91)*50),IF($C217="TG (17:0/17:1/17:0)D5",('Données brutes POS (Area)'!Q217/('Données brutes POS (Area)'!Q$171)*25)))</f>
        <v>0.9263077436948628</v>
      </c>
      <c r="S217" s="43">
        <f>IF($C217="SM 30:1;O2",('Données brutes POS (Area)'!R158/('Données brutes POS (Area)'!R$91)*50),IF($C217="TG (17:0/17:1/17:0)D5",('Données brutes POS (Area)'!R217/('Données brutes POS (Area)'!R$171)*25)))</f>
        <v>0.15849330592472832</v>
      </c>
      <c r="T217" s="43">
        <f>IF($C217="SM 30:1;O2",('Données brutes POS (Area)'!S158/('Données brutes POS (Area)'!S$91)*50),IF($C217="TG (17:0/17:1/17:0)D5",('Données brutes POS (Area)'!S217/('Données brutes POS (Area)'!S$171)*25)))</f>
        <v>0.22458859720589819</v>
      </c>
      <c r="U217" s="43">
        <f>IF($C217="SM 30:1;O2",('Données brutes POS (Area)'!T158/('Données brutes POS (Area)'!T$91)*50),IF($C217="TG (17:0/17:1/17:0)D5",('Données brutes POS (Area)'!T217/('Données brutes POS (Area)'!T$171)*25)))</f>
        <v>0.40419346480966195</v>
      </c>
      <c r="V217" s="43">
        <f>IF($C217="SM 30:1;O2",('Données brutes POS (Area)'!U158/('Données brutes POS (Area)'!U$91)*50),IF($C217="TG (17:0/17:1/17:0)D5",('Données brutes POS (Area)'!U217/('Données brutes POS (Area)'!U$171)*25)))</f>
        <v>0.42294022745588317</v>
      </c>
      <c r="W217" s="43">
        <f>IF($C217="SM 30:1;O2",('Données brutes POS (Area)'!V158/('Données brutes POS (Area)'!V$91)*50),IF($C217="TG (17:0/17:1/17:0)D5",('Données brutes POS (Area)'!V217/('Données brutes POS (Area)'!V$171)*25)))</f>
        <v>0.49129563176035834</v>
      </c>
      <c r="X217" s="43">
        <f>IF($C217="SM 30:1;O2",('Données brutes POS (Area)'!W158/('Données brutes POS (Area)'!W$91)*50),IF($C217="TG (17:0/17:1/17:0)D5",('Données brutes POS (Area)'!W217/('Données brutes POS (Area)'!W$171)*25)))</f>
        <v>1.1486126788417845</v>
      </c>
      <c r="Y217" s="43">
        <f>IF($C217="SM 30:1;O2",('Données brutes POS (Area)'!X158/('Données brutes POS (Area)'!X$91)*50),IF($C217="TG (17:0/17:1/17:0)D5",('Données brutes POS (Area)'!X217/('Données brutes POS (Area)'!X$171)*25)))</f>
        <v>8.1497717911661202E-2</v>
      </c>
      <c r="Z217" s="43">
        <f>IF($C217="SM 30:1;O2",('Données brutes POS (Area)'!Y158/('Données brutes POS (Area)'!Y$91)*50),IF($C217="TG (17:0/17:1/17:0)D5",('Données brutes POS (Area)'!Y217/('Données brutes POS (Area)'!Y$171)*25)))</f>
        <v>0.41721918024630111</v>
      </c>
      <c r="AA217" s="43">
        <f>IF($C217="SM 30:1;O2",('Données brutes POS (Area)'!Z158/('Données brutes POS (Area)'!Z$91)*50),IF($C217="TG (17:0/17:1/17:0)D5",('Données brutes POS (Area)'!Z217/('Données brutes POS (Area)'!Z$171)*25)))</f>
        <v>1.8747619764556915</v>
      </c>
      <c r="AB217" s="43">
        <f>IF($C217="SM 30:1;O2",('Données brutes POS (Area)'!AA158/('Données brutes POS (Area)'!AA$91)*50),IF($C217="TG (17:0/17:1/17:0)D5",('Données brutes POS (Area)'!AA217/('Données brutes POS (Area)'!AA$171)*25)))</f>
        <v>0.95533482428292649</v>
      </c>
      <c r="AC217" s="43">
        <f>IF($C217="SM 30:1;O2",('Données brutes POS (Area)'!AB158/('Données brutes POS (Area)'!AB$91)*50),IF($C217="TG (17:0/17:1/17:0)D5",('Données brutes POS (Area)'!AB217/('Données brutes POS (Area)'!AB$171)*25)))</f>
        <v>1.8029587591793608</v>
      </c>
      <c r="AD217" s="43">
        <f>IF($C217="SM 30:1;O2",('Données brutes POS (Area)'!AC158/('Données brutes POS (Area)'!AC$91)*50),IF($C217="TG (17:0/17:1/17:0)D5",('Données brutes POS (Area)'!AC217/('Données brutes POS (Area)'!AC$171)*25)))</f>
        <v>0.36806785375882128</v>
      </c>
      <c r="AE217" s="43">
        <f>IF($C217="SM 30:1;O2",('Données brutes POS (Area)'!AD158/('Données brutes POS (Area)'!AD$91)*50),IF($C217="TG (17:0/17:1/17:0)D5",('Données brutes POS (Area)'!AD217/('Données brutes POS (Area)'!AD$171)*25)))</f>
        <v>0.20186358220626194</v>
      </c>
      <c r="AF217" s="43">
        <f>IF($C217="SM 30:1;O2",('Données brutes POS (Area)'!AE158/('Données brutes POS (Area)'!AE$91)*50),IF($C217="TG (17:0/17:1/17:0)D5",('Données brutes POS (Area)'!AE217/('Données brutes POS (Area)'!AE$171)*25)))</f>
        <v>1.3259329552249586</v>
      </c>
      <c r="AG217" s="43">
        <f>IF($C217="SM 30:1;O2",('Données brutes POS (Area)'!AF158/('Données brutes POS (Area)'!AF$91)*50),IF($C217="TG (17:0/17:1/17:0)D5",('Données brutes POS (Area)'!AF217/('Données brutes POS (Area)'!AF$171)*25)))</f>
        <v>0.61403834290047221</v>
      </c>
      <c r="AH217" s="43">
        <f>IF($C217="SM 30:1;O2",('Données brutes POS (Area)'!AG158/('Données brutes POS (Area)'!AG$91)*50),IF($C217="TG (17:0/17:1/17:0)D5",('Données brutes POS (Area)'!AG217/('Données brutes POS (Area)'!AG$171)*25)))</f>
        <v>0.28687594494105401</v>
      </c>
      <c r="AI217" s="43">
        <f>IF($C217="SM 30:1;O2",('Données brutes POS (Area)'!AH158/('Données brutes POS (Area)'!AH$91)*50),IF($C217="TG (17:0/17:1/17:0)D5",('Données brutes POS (Area)'!AH217/('Données brutes POS (Area)'!AH$171)*25)))</f>
        <v>0.68448526244733265</v>
      </c>
      <c r="AJ217" s="43">
        <f>IF($C217="SM 30:1;O2",('Données brutes POS (Area)'!AI158/('Données brutes POS (Area)'!AI$91)*50),IF($C217="TG (17:0/17:1/17:0)D5",('Données brutes POS (Area)'!AI217/('Données brutes POS (Area)'!AI$171)*25)))</f>
        <v>0.18066519414028384</v>
      </c>
      <c r="AK217" s="43">
        <f>IF($C217="SM 30:1;O2",('Données brutes POS (Area)'!AJ158/('Données brutes POS (Area)'!AJ$91)*50),IF($C217="TG (17:0/17:1/17:0)D5",('Données brutes POS (Area)'!AJ217/('Données brutes POS (Area)'!AJ$171)*25)))</f>
        <v>0.19505527147738921</v>
      </c>
      <c r="AL217" s="43">
        <f>IF($C217="SM 30:1;O2",('Données brutes POS (Area)'!AK158/('Données brutes POS (Area)'!AK$91)*50),IF($C217="TG (17:0/17:1/17:0)D5",('Données brutes POS (Area)'!AK217/('Données brutes POS (Area)'!AK$171)*25)))</f>
        <v>0.11856964761963008</v>
      </c>
      <c r="AM217" s="43">
        <f>IF($C217="SM 30:1;O2",('Données brutes POS (Area)'!AL158/('Données brutes POS (Area)'!AL$91)*50),IF($C217="TG (17:0/17:1/17:0)D5",('Données brutes POS (Area)'!AL217/('Données brutes POS (Area)'!AL$171)*25)))</f>
        <v>2.1848827617092428</v>
      </c>
      <c r="AN217" s="43">
        <f>IF($C217="SM 30:1;O2",('Données brutes POS (Area)'!AM158/('Données brutes POS (Area)'!AM$91)*50),IF($C217="TG (17:0/17:1/17:0)D5",('Données brutes POS (Area)'!AM217/('Données brutes POS (Area)'!AM$171)*25)))</f>
        <v>0.35714232885413555</v>
      </c>
      <c r="AO217" s="43">
        <f>IF($C217="SM 30:1;O2",('Données brutes POS (Area)'!AN158/('Données brutes POS (Area)'!AN$91)*50),IF($C217="TG (17:0/17:1/17:0)D5",('Données brutes POS (Area)'!AN217/('Données brutes POS (Area)'!AN$171)*25)))</f>
        <v>0.3158472617535128</v>
      </c>
      <c r="AP217" s="43">
        <f>IF($C217="SM 30:1;O2",('Données brutes POS (Area)'!AO158/('Données brutes POS (Area)'!AO$91)*50),IF($C217="TG (17:0/17:1/17:0)D5",('Données brutes POS (Area)'!AO217/('Données brutes POS (Area)'!AO$171)*25)))</f>
        <v>0.36694812800130461</v>
      </c>
      <c r="AQ217" s="43">
        <f>IF($C217="SM 30:1;O2",('Données brutes POS (Area)'!AP158/('Données brutes POS (Area)'!AP$91)*50),IF($C217="TG (17:0/17:1/17:0)D5",('Données brutes POS (Area)'!AP217/('Données brutes POS (Area)'!AP$171)*25)))</f>
        <v>0.28602809071431534</v>
      </c>
      <c r="AR217" s="43">
        <f>IF($C217="SM 30:1;O2",('Données brutes POS (Area)'!AQ158/('Données brutes POS (Area)'!AQ$91)*50),IF($C217="TG (17:0/17:1/17:0)D5",('Données brutes POS (Area)'!AQ217/('Données brutes POS (Area)'!AQ$171)*25)))</f>
        <v>4.4245537198846501</v>
      </c>
      <c r="AS217" s="43">
        <f>IF($C217="SM 30:1;O2",('Données brutes POS (Area)'!AR158/('Données brutes POS (Area)'!AR$91)*50),IF($C217="TG (17:0/17:1/17:0)D5",('Données brutes POS (Area)'!AR217/('Données brutes POS (Area)'!AR$171)*25)))</f>
        <v>0.56997651175629394</v>
      </c>
      <c r="AT217" s="43">
        <f>IF($C217="SM 30:1;O2",('Données brutes POS (Area)'!AS158/('Données brutes POS (Area)'!AS$91)*50),IF($C217="TG (17:0/17:1/17:0)D5",('Données brutes POS (Area)'!AS217/('Données brutes POS (Area)'!AS$171)*25)))</f>
        <v>0.43821789355261476</v>
      </c>
      <c r="AU217" s="43">
        <f>IF($C217="SM 30:1;O2",('Données brutes POS (Area)'!AT158/('Données brutes POS (Area)'!AT$91)*50),IF($C217="TG (17:0/17:1/17:0)D5",('Données brutes POS (Area)'!AT217/('Données brutes POS (Area)'!AT$171)*25)))</f>
        <v>1.6343157356108937</v>
      </c>
      <c r="AV217" s="43">
        <f>IF($C217="SM 30:1;O2",('Données brutes POS (Area)'!AU158/('Données brutes POS (Area)'!AU$91)*50),IF($C217="TG (17:0/17:1/17:0)D5",('Données brutes POS (Area)'!AU217/('Données brutes POS (Area)'!AU$171)*25)))</f>
        <v>0.42822190019100287</v>
      </c>
      <c r="AW217" s="43">
        <f>IF($C217="SM 30:1;O2",('Données brutes POS (Area)'!AV158/('Données brutes POS (Area)'!AV$91)*50),IF($C217="TG (17:0/17:1/17:0)D5",('Données brutes POS (Area)'!AV217/('Données brutes POS (Area)'!AV$171)*25)))</f>
        <v>1.4506381023711357</v>
      </c>
      <c r="AX217" s="43">
        <f>IF($C217="SM 30:1;O2",('Données brutes POS (Area)'!AW158/('Données brutes POS (Area)'!AW$91)*50),IF($C217="TG (17:0/17:1/17:0)D5",('Données brutes POS (Area)'!AW217/('Données brutes POS (Area)'!AW$171)*25)))</f>
        <v>1.6500650099743286</v>
      </c>
      <c r="AY217" s="43">
        <f>IF($C217="SM 30:1;O2",('Données brutes POS (Area)'!AX158/('Données brutes POS (Area)'!AX$91)*50),IF($C217="TG (17:0/17:1/17:0)D5",('Données brutes POS (Area)'!AX217/('Données brutes POS (Area)'!AX$171)*25)))</f>
        <v>0.26437534296784493</v>
      </c>
      <c r="AZ217" s="43">
        <f>IF($C217="SM 30:1;O2",('Données brutes POS (Area)'!AY158/('Données brutes POS (Area)'!AY$91)*50),IF($C217="TG (17:0/17:1/17:0)D5",('Données brutes POS (Area)'!AY217/('Données brutes POS (Area)'!AY$171)*25)))</f>
        <v>1.161516007405974</v>
      </c>
      <c r="BA217" s="43">
        <f>IF($C217="SM 30:1;O2",('Données brutes POS (Area)'!AZ158/('Données brutes POS (Area)'!AZ$91)*50),IF($C217="TG (17:0/17:1/17:0)D5",('Données brutes POS (Area)'!AZ217/('Données brutes POS (Area)'!AZ$171)*25)))</f>
        <v>0.4938595920146639</v>
      </c>
      <c r="BB217" s="43">
        <f>IF($C217="SM 30:1;O2",('Données brutes POS (Area)'!BA158/('Données brutes POS (Area)'!BA$91)*50),IF($C217="TG (17:0/17:1/17:0)D5",('Données brutes POS (Area)'!BA217/('Données brutes POS (Area)'!BA$171)*25)))</f>
        <v>0.2097993485509981</v>
      </c>
      <c r="BC217" s="43">
        <f>IF($C217="SM 30:1;O2",('Données brutes POS (Area)'!BB158/('Données brutes POS (Area)'!BB$91)*50),IF($C217="TG (17:0/17:1/17:0)D5",('Données brutes POS (Area)'!BB217/('Données brutes POS (Area)'!BB$171)*25)))</f>
        <v>0.47926526575157752</v>
      </c>
      <c r="BD217" s="43">
        <f>IF($C217="SM 30:1;O2",('Données brutes POS (Area)'!BC158/('Données brutes POS (Area)'!BC$91)*50),IF($C217="TG (17:0/17:1/17:0)D5",('Données brutes POS (Area)'!BC217/('Données brutes POS (Area)'!BC$171)*25)))</f>
        <v>1.47198417374848</v>
      </c>
      <c r="BE217" s="43">
        <f>IF($C217="SM 30:1;O2",('Données brutes POS (Area)'!BD158/('Données brutes POS (Area)'!BD$91)*50),IF($C217="TG (17:0/17:1/17:0)D5",('Données brutes POS (Area)'!BD217/('Données brutes POS (Area)'!BD$171)*25)))</f>
        <v>0.12254243188401984</v>
      </c>
      <c r="BF217" s="43">
        <f>IF($C217="SM 30:1;O2",('Données brutes POS (Area)'!BE158/('Données brutes POS (Area)'!BE$91)*50),IF($C217="TG (17:0/17:1/17:0)D5",('Données brutes POS (Area)'!BE217/('Données brutes POS (Area)'!BE$171)*25)))</f>
        <v>9.4990611561514796E-2</v>
      </c>
      <c r="BG217" s="43">
        <f>IF($C217="SM 30:1;O2",('Données brutes POS (Area)'!BF158/('Données brutes POS (Area)'!BF$91)*50),IF($C217="TG (17:0/17:1/17:0)D5",('Données brutes POS (Area)'!BF217/('Données brutes POS (Area)'!BF$171)*25)))</f>
        <v>0.82885286979129513</v>
      </c>
      <c r="BH217" s="43">
        <f>IF($C217="SM 30:1;O2",('Données brutes POS (Area)'!BG158/('Données brutes POS (Area)'!BG$91)*50),IF($C217="TG (17:0/17:1/17:0)D5",('Données brutes POS (Area)'!BG217/('Données brutes POS (Area)'!BG$171)*25)))</f>
        <v>0.27588378069276343</v>
      </c>
      <c r="BI217" s="43">
        <f>IF($C217="SM 30:1;O2",('Données brutes POS (Area)'!BH158/('Données brutes POS (Area)'!BH$91)*50),IF($C217="TG (17:0/17:1/17:0)D5",('Données brutes POS (Area)'!BH217/('Données brutes POS (Area)'!BH$171)*25)))</f>
        <v>0.18184013054934164</v>
      </c>
      <c r="BJ217" s="43">
        <f>IF($C217="SM 30:1;O2",('Données brutes POS (Area)'!BI158/('Données brutes POS (Area)'!BI$91)*50),IF($C217="TG (17:0/17:1/17:0)D5",('Données brutes POS (Area)'!BI217/('Données brutes POS (Area)'!BI$171)*25)))</f>
        <v>0.50477917865562527</v>
      </c>
      <c r="BK217" s="43">
        <f>IF($C217="SM 30:1;O2",('Données brutes POS (Area)'!BJ158/('Données brutes POS (Area)'!BJ$91)*50),IF($C217="TG (17:0/17:1/17:0)D5",('Données brutes POS (Area)'!BJ217/('Données brutes POS (Area)'!BJ$171)*25)))</f>
        <v>0.37532631905246394</v>
      </c>
      <c r="BL217" s="43">
        <f>IF($C217="SM 30:1;O2",('Données brutes POS (Area)'!BK158/('Données brutes POS (Area)'!BK$91)*50),IF($C217="TG (17:0/17:1/17:0)D5",('Données brutes POS (Area)'!BK217/('Données brutes POS (Area)'!BK$171)*25)))</f>
        <v>0.39429570328267233</v>
      </c>
      <c r="BM217" s="43">
        <f>IF($C217="SM 30:1;O2",('Données brutes POS (Area)'!BL158/('Données brutes POS (Area)'!BL$91)*50),IF($C217="TG (17:0/17:1/17:0)D5",('Données brutes POS (Area)'!BL217/('Données brutes POS (Area)'!BL$171)*25)))</f>
        <v>0.93199132292374176</v>
      </c>
      <c r="BN217" s="43">
        <f>IF($C217="SM 30:1;O2",('Données brutes POS (Area)'!BM158/('Données brutes POS (Area)'!BM$91)*50),IF($C217="TG (17:0/17:1/17:0)D5",('Données brutes POS (Area)'!BM217/('Données brutes POS (Area)'!BM$171)*25)))</f>
        <v>0.54778171931124586</v>
      </c>
      <c r="BO217" s="43">
        <f>IF($C217="SM 30:1;O2",('Données brutes POS (Area)'!BN158/('Données brutes POS (Area)'!BN$91)*50),IF($C217="TG (17:0/17:1/17:0)D5",('Données brutes POS (Area)'!BN217/('Données brutes POS (Area)'!BN$171)*25)))</f>
        <v>0.26213511832137526</v>
      </c>
      <c r="BP217" s="43">
        <f>IF($C217="SM 30:1;O2",('Données brutes POS (Area)'!BO158/('Données brutes POS (Area)'!BO$91)*50),IF($C217="TG (17:0/17:1/17:0)D5",('Données brutes POS (Area)'!BO217/('Données brutes POS (Area)'!BO$171)*25)))</f>
        <v>0.4304386861717916</v>
      </c>
      <c r="BQ217" s="43">
        <f>IF($C217="SM 30:1;O2",('Données brutes POS (Area)'!BP158/('Données brutes POS (Area)'!BP$91)*50),IF($C217="TG (17:0/17:1/17:0)D5",('Données brutes POS (Area)'!BP217/('Données brutes POS (Area)'!BP$171)*25)))</f>
        <v>0.55388469497381265</v>
      </c>
    </row>
    <row r="218" spans="1:69" x14ac:dyDescent="0.25">
      <c r="A218" s="1" t="s">
        <v>79</v>
      </c>
      <c r="B218" s="1" t="s">
        <v>114</v>
      </c>
      <c r="C218" s="12" t="s">
        <v>117</v>
      </c>
      <c r="D218" s="44">
        <f>IF($C218="SM 30:1;O2",('Données brutes POS (Area)'!C159/('Données brutes POS (Area)'!C$91)*50),IF($C218="TG (17:0/17:1/17:0)D5",('Données brutes POS (Area)'!C218/('Données brutes POS (Area)'!C$171)*25)))</f>
        <v>8.2323561710111175</v>
      </c>
      <c r="E218" s="44">
        <f>IF($C218="SM 30:1;O2",('Données brutes POS (Area)'!D159/('Données brutes POS (Area)'!D$91)*50),IF($C218="TG (17:0/17:1/17:0)D5",('Données brutes POS (Area)'!D218/('Données brutes POS (Area)'!D$171)*25)))</f>
        <v>5.4744258104205379</v>
      </c>
      <c r="F218" s="44">
        <f>IF($C218="SM 30:1;O2",('Données brutes POS (Area)'!E159/('Données brutes POS (Area)'!E$91)*50),IF($C218="TG (17:0/17:1/17:0)D5",('Données brutes POS (Area)'!E218/('Données brutes POS (Area)'!E$171)*25)))</f>
        <v>12.62066386653124</v>
      </c>
      <c r="G218" s="44">
        <f>IF($C218="SM 30:1;O2",('Données brutes POS (Area)'!F159/('Données brutes POS (Area)'!F$91)*50),IF($C218="TG (17:0/17:1/17:0)D5",('Données brutes POS (Area)'!F218/('Données brutes POS (Area)'!F$171)*25)))</f>
        <v>10.954289808893012</v>
      </c>
      <c r="H218" s="44">
        <f>IF($C218="SM 30:1;O2",('Données brutes POS (Area)'!G159/('Données brutes POS (Area)'!G$91)*50),IF($C218="TG (17:0/17:1/17:0)D5",('Données brutes POS (Area)'!G218/('Données brutes POS (Area)'!G$171)*25)))</f>
        <v>10.969000471764376</v>
      </c>
      <c r="I218" s="44">
        <f>IF($C218="SM 30:1;O2",('Données brutes POS (Area)'!H159/('Données brutes POS (Area)'!H$91)*50),IF($C218="TG (17:0/17:1/17:0)D5",('Données brutes POS (Area)'!H218/('Données brutes POS (Area)'!H$171)*25)))</f>
        <v>10.255442635059401</v>
      </c>
      <c r="J218" s="44">
        <f>IF($C218="SM 30:1;O2",('Données brutes POS (Area)'!I159/('Données brutes POS (Area)'!I$91)*50),IF($C218="TG (17:0/17:1/17:0)D5",('Données brutes POS (Area)'!I218/('Données brutes POS (Area)'!I$171)*25)))</f>
        <v>10.301803884903086</v>
      </c>
      <c r="K218" s="44">
        <f>IF($C218="SM 30:1;O2",('Données brutes POS (Area)'!J159/('Données brutes POS (Area)'!J$91)*50),IF($C218="TG (17:0/17:1/17:0)D5",('Données brutes POS (Area)'!J218/('Données brutes POS (Area)'!J$171)*25)))</f>
        <v>7.4040813706376314</v>
      </c>
      <c r="L218" s="44">
        <f>IF($C218="SM 30:1;O2",('Données brutes POS (Area)'!K159/('Données brutes POS (Area)'!K$91)*50),IF($C218="TG (17:0/17:1/17:0)D5",('Données brutes POS (Area)'!K218/('Données brutes POS (Area)'!K$171)*25)))</f>
        <v>5.7522548879692179</v>
      </c>
      <c r="M218" s="44">
        <f>IF($C218="SM 30:1;O2",('Données brutes POS (Area)'!L159/('Données brutes POS (Area)'!L$91)*50),IF($C218="TG (17:0/17:1/17:0)D5",('Données brutes POS (Area)'!L218/('Données brutes POS (Area)'!L$171)*25)))</f>
        <v>4.422887027166011</v>
      </c>
      <c r="N218" s="44">
        <f>IF($C218="SM 30:1;O2",('Données brutes POS (Area)'!M159/('Données brutes POS (Area)'!M$91)*50),IF($C218="TG (17:0/17:1/17:0)D5",('Données brutes POS (Area)'!M218/('Données brutes POS (Area)'!M$171)*25)))</f>
        <v>3.643550018117756</v>
      </c>
      <c r="O218" s="44">
        <f>IF($C218="SM 30:1;O2",('Données brutes POS (Area)'!N159/('Données brutes POS (Area)'!N$91)*50),IF($C218="TG (17:0/17:1/17:0)D5",('Données brutes POS (Area)'!N218/('Données brutes POS (Area)'!N$171)*25)))</f>
        <v>4.0820067813616401</v>
      </c>
      <c r="P218" s="44">
        <f>IF($C218="SM 30:1;O2",('Données brutes POS (Area)'!O159/('Données brutes POS (Area)'!O$91)*50),IF($C218="TG (17:0/17:1/17:0)D5",('Données brutes POS (Area)'!O218/('Données brutes POS (Area)'!O$171)*25)))</f>
        <v>4.3442411322559664</v>
      </c>
      <c r="Q218" s="44">
        <f>IF($C218="SM 30:1;O2",('Données brutes POS (Area)'!P159/('Données brutes POS (Area)'!P$91)*50),IF($C218="TG (17:0/17:1/17:0)D5",('Données brutes POS (Area)'!P218/('Données brutes POS (Area)'!P$171)*25)))</f>
        <v>7.2676709498763703</v>
      </c>
      <c r="R218" s="44">
        <f>IF($C218="SM 30:1;O2",('Données brutes POS (Area)'!Q159/('Données brutes POS (Area)'!Q$91)*50),IF($C218="TG (17:0/17:1/17:0)D5",('Données brutes POS (Area)'!Q218/('Données brutes POS (Area)'!Q$171)*25)))</f>
        <v>11.169347073889785</v>
      </c>
      <c r="S218" s="44">
        <f>IF($C218="SM 30:1;O2",('Données brutes POS (Area)'!R159/('Données brutes POS (Area)'!R$91)*50),IF($C218="TG (17:0/17:1/17:0)D5",('Données brutes POS (Area)'!R218/('Données brutes POS (Area)'!R$171)*25)))</f>
        <v>2.382692956288929</v>
      </c>
      <c r="T218" s="44">
        <f>IF($C218="SM 30:1;O2",('Données brutes POS (Area)'!S159/('Données brutes POS (Area)'!S$91)*50),IF($C218="TG (17:0/17:1/17:0)D5",('Données brutes POS (Area)'!S218/('Données brutes POS (Area)'!S$171)*25)))</f>
        <v>5.2493984565063929</v>
      </c>
      <c r="U218" s="44">
        <f>IF($C218="SM 30:1;O2",('Données brutes POS (Area)'!T159/('Données brutes POS (Area)'!T$91)*50),IF($C218="TG (17:0/17:1/17:0)D5",('Données brutes POS (Area)'!T218/('Données brutes POS (Area)'!T$171)*25)))</f>
        <v>5.6050385008723866</v>
      </c>
      <c r="V218" s="44">
        <f>IF($C218="SM 30:1;O2",('Données brutes POS (Area)'!U159/('Données brutes POS (Area)'!U$91)*50),IF($C218="TG (17:0/17:1/17:0)D5",('Données brutes POS (Area)'!U218/('Données brutes POS (Area)'!U$171)*25)))</f>
        <v>4.9917124436733058</v>
      </c>
      <c r="W218" s="44">
        <f>IF($C218="SM 30:1;O2",('Données brutes POS (Area)'!V159/('Données brutes POS (Area)'!V$91)*50),IF($C218="TG (17:0/17:1/17:0)D5",('Données brutes POS (Area)'!V218/('Données brutes POS (Area)'!V$171)*25)))</f>
        <v>4.1665945530456661</v>
      </c>
      <c r="X218" s="44">
        <f>IF($C218="SM 30:1;O2",('Données brutes POS (Area)'!W159/('Données brutes POS (Area)'!W$91)*50),IF($C218="TG (17:0/17:1/17:0)D5",('Données brutes POS (Area)'!W218/('Données brutes POS (Area)'!W$171)*25)))</f>
        <v>10.829364266816089</v>
      </c>
      <c r="Y218" s="44">
        <f>IF($C218="SM 30:1;O2",('Données brutes POS (Area)'!X159/('Données brutes POS (Area)'!X$91)*50),IF($C218="TG (17:0/17:1/17:0)D5",('Données brutes POS (Area)'!X218/('Données brutes POS (Area)'!X$171)*25)))</f>
        <v>2.7256891576422868</v>
      </c>
      <c r="Z218" s="44">
        <f>IF($C218="SM 30:1;O2",('Données brutes POS (Area)'!Y159/('Données brutes POS (Area)'!Y$91)*50),IF($C218="TG (17:0/17:1/17:0)D5",('Données brutes POS (Area)'!Y218/('Données brutes POS (Area)'!Y$171)*25)))</f>
        <v>4.7027040300767622</v>
      </c>
      <c r="AA218" s="44">
        <f>IF($C218="SM 30:1;O2",('Données brutes POS (Area)'!Z159/('Données brutes POS (Area)'!Z$91)*50),IF($C218="TG (17:0/17:1/17:0)D5",('Données brutes POS (Area)'!Z218/('Données brutes POS (Area)'!Z$171)*25)))</f>
        <v>15.986840979130948</v>
      </c>
      <c r="AB218" s="44">
        <f>IF($C218="SM 30:1;O2",('Données brutes POS (Area)'!AA159/('Données brutes POS (Area)'!AA$91)*50),IF($C218="TG (17:0/17:1/17:0)D5",('Données brutes POS (Area)'!AA218/('Données brutes POS (Area)'!AA$171)*25)))</f>
        <v>8.5502034187131315</v>
      </c>
      <c r="AC218" s="44">
        <f>IF($C218="SM 30:1;O2",('Données brutes POS (Area)'!AB159/('Données brutes POS (Area)'!AB$91)*50),IF($C218="TG (17:0/17:1/17:0)D5",('Données brutes POS (Area)'!AB218/('Données brutes POS (Area)'!AB$171)*25)))</f>
        <v>25.139284458509881</v>
      </c>
      <c r="AD218" s="44">
        <f>IF($C218="SM 30:1;O2",('Données brutes POS (Area)'!AC159/('Données brutes POS (Area)'!AC$91)*50),IF($C218="TG (17:0/17:1/17:0)D5",('Données brutes POS (Area)'!AC218/('Données brutes POS (Area)'!AC$171)*25)))</f>
        <v>3.8050614424969722</v>
      </c>
      <c r="AE218" s="44">
        <f>IF($C218="SM 30:1;O2",('Données brutes POS (Area)'!AD159/('Données brutes POS (Area)'!AD$91)*50),IF($C218="TG (17:0/17:1/17:0)D5",('Données brutes POS (Area)'!AD218/('Données brutes POS (Area)'!AD$171)*25)))</f>
        <v>2.9774848380408137</v>
      </c>
      <c r="AF218" s="44">
        <f>IF($C218="SM 30:1;O2",('Données brutes POS (Area)'!AE159/('Données brutes POS (Area)'!AE$91)*50),IF($C218="TG (17:0/17:1/17:0)D5",('Données brutes POS (Area)'!AE218/('Données brutes POS (Area)'!AE$171)*25)))</f>
        <v>22.183880168189727</v>
      </c>
      <c r="AG218" s="44">
        <f>IF($C218="SM 30:1;O2",('Données brutes POS (Area)'!AF159/('Données brutes POS (Area)'!AF$91)*50),IF($C218="TG (17:0/17:1/17:0)D5",('Données brutes POS (Area)'!AF218/('Données brutes POS (Area)'!AF$171)*25)))</f>
        <v>5.9529458297333919</v>
      </c>
      <c r="AH218" s="44">
        <f>IF($C218="SM 30:1;O2",('Données brutes POS (Area)'!AG159/('Données brutes POS (Area)'!AG$91)*50),IF($C218="TG (17:0/17:1/17:0)D5",('Données brutes POS (Area)'!AG218/('Données brutes POS (Area)'!AG$171)*25)))</f>
        <v>7.0312753042499123</v>
      </c>
      <c r="AI218" s="44">
        <f>IF($C218="SM 30:1;O2",('Données brutes POS (Area)'!AH159/('Données brutes POS (Area)'!AH$91)*50),IF($C218="TG (17:0/17:1/17:0)D5",('Données brutes POS (Area)'!AH218/('Données brutes POS (Area)'!AH$171)*25)))</f>
        <v>6.6245048673966203</v>
      </c>
      <c r="AJ218" s="44">
        <f>IF($C218="SM 30:1;O2",('Données brutes POS (Area)'!AI159/('Données brutes POS (Area)'!AI$91)*50),IF($C218="TG (17:0/17:1/17:0)D5",('Données brutes POS (Area)'!AI218/('Données brutes POS (Area)'!AI$171)*25)))</f>
        <v>3.6978850802086773</v>
      </c>
      <c r="AK218" s="44">
        <f>IF($C218="SM 30:1;O2",('Données brutes POS (Area)'!AJ159/('Données brutes POS (Area)'!AJ$91)*50),IF($C218="TG (17:0/17:1/17:0)D5",('Données brutes POS (Area)'!AJ218/('Données brutes POS (Area)'!AJ$171)*25)))</f>
        <v>2.4917066293496926</v>
      </c>
      <c r="AL218" s="44">
        <f>IF($C218="SM 30:1;O2",('Données brutes POS (Area)'!AK159/('Données brutes POS (Area)'!AK$91)*50),IF($C218="TG (17:0/17:1/17:0)D5",('Données brutes POS (Area)'!AK218/('Données brutes POS (Area)'!AK$171)*25)))</f>
        <v>1.5658821957939291</v>
      </c>
      <c r="AM218" s="44">
        <f>IF($C218="SM 30:1;O2",('Données brutes POS (Area)'!AL159/('Données brutes POS (Area)'!AL$91)*50),IF($C218="TG (17:0/17:1/17:0)D5",('Données brutes POS (Area)'!AL218/('Données brutes POS (Area)'!AL$171)*25)))</f>
        <v>27.189891464977332</v>
      </c>
      <c r="AN218" s="44">
        <f>IF($C218="SM 30:1;O2",('Données brutes POS (Area)'!AM159/('Données brutes POS (Area)'!AM$91)*50),IF($C218="TG (17:0/17:1/17:0)D5",('Données brutes POS (Area)'!AM218/('Données brutes POS (Area)'!AM$171)*25)))</f>
        <v>3.7875946620878884</v>
      </c>
      <c r="AO218" s="44">
        <f>IF($C218="SM 30:1;O2",('Données brutes POS (Area)'!AN159/('Données brutes POS (Area)'!AN$91)*50),IF($C218="TG (17:0/17:1/17:0)D5",('Données brutes POS (Area)'!AN218/('Données brutes POS (Area)'!AN$171)*25)))</f>
        <v>3.3600957085250944</v>
      </c>
      <c r="AP218" s="44">
        <f>IF($C218="SM 30:1;O2",('Données brutes POS (Area)'!AO159/('Données brutes POS (Area)'!AO$91)*50),IF($C218="TG (17:0/17:1/17:0)D5",('Données brutes POS (Area)'!AO218/('Données brutes POS (Area)'!AO$171)*25)))</f>
        <v>10.933593676862326</v>
      </c>
      <c r="AQ218" s="44">
        <f>IF($C218="SM 30:1;O2",('Données brutes POS (Area)'!AP159/('Données brutes POS (Area)'!AP$91)*50),IF($C218="TG (17:0/17:1/17:0)D5",('Données brutes POS (Area)'!AP218/('Données brutes POS (Area)'!AP$171)*25)))</f>
        <v>5.438306273625197</v>
      </c>
      <c r="AR218" s="44">
        <f>IF($C218="SM 30:1;O2",('Données brutes POS (Area)'!AQ159/('Données brutes POS (Area)'!AQ$91)*50),IF($C218="TG (17:0/17:1/17:0)D5",('Données brutes POS (Area)'!AQ218/('Données brutes POS (Area)'!AQ$171)*25)))</f>
        <v>57.788784444334006</v>
      </c>
      <c r="AS218" s="44">
        <f>IF($C218="SM 30:1;O2",('Données brutes POS (Area)'!AR159/('Données brutes POS (Area)'!AR$91)*50),IF($C218="TG (17:0/17:1/17:0)D5",('Données brutes POS (Area)'!AR218/('Données brutes POS (Area)'!AR$171)*25)))</f>
        <v>8.1996098642770594</v>
      </c>
      <c r="AT218" s="44">
        <f>IF($C218="SM 30:1;O2",('Données brutes POS (Area)'!AS159/('Données brutes POS (Area)'!AS$91)*50),IF($C218="TG (17:0/17:1/17:0)D5",('Données brutes POS (Area)'!AS218/('Données brutes POS (Area)'!AS$171)*25)))</f>
        <v>6.2764763224736422</v>
      </c>
      <c r="AU218" s="44">
        <f>IF($C218="SM 30:1;O2",('Données brutes POS (Area)'!AT159/('Données brutes POS (Area)'!AT$91)*50),IF($C218="TG (17:0/17:1/17:0)D5",('Données brutes POS (Area)'!AT218/('Données brutes POS (Area)'!AT$171)*25)))</f>
        <v>14.006117720851869</v>
      </c>
      <c r="AV218" s="44">
        <f>IF($C218="SM 30:1;O2",('Données brutes POS (Area)'!AU159/('Données brutes POS (Area)'!AU$91)*50),IF($C218="TG (17:0/17:1/17:0)D5",('Données brutes POS (Area)'!AU218/('Données brutes POS (Area)'!AU$171)*25)))</f>
        <v>3.2398853602624027</v>
      </c>
      <c r="AW218" s="44">
        <f>IF($C218="SM 30:1;O2",('Données brutes POS (Area)'!AV159/('Données brutes POS (Area)'!AV$91)*50),IF($C218="TG (17:0/17:1/17:0)D5",('Données brutes POS (Area)'!AV218/('Données brutes POS (Area)'!AV$171)*25)))</f>
        <v>10.889515360410217</v>
      </c>
      <c r="AX218" s="44">
        <f>IF($C218="SM 30:1;O2",('Données brutes POS (Area)'!AW159/('Données brutes POS (Area)'!AW$91)*50),IF($C218="TG (17:0/17:1/17:0)D5",('Données brutes POS (Area)'!AW218/('Données brutes POS (Area)'!AW$171)*25)))</f>
        <v>16.83366243359465</v>
      </c>
      <c r="AY218" s="44">
        <f>IF($C218="SM 30:1;O2",('Données brutes POS (Area)'!AX159/('Données brutes POS (Area)'!AX$91)*50),IF($C218="TG (17:0/17:1/17:0)D5",('Données brutes POS (Area)'!AX218/('Données brutes POS (Area)'!AX$171)*25)))</f>
        <v>3.4494384271557879</v>
      </c>
      <c r="AZ218" s="44">
        <f>IF($C218="SM 30:1;O2",('Données brutes POS (Area)'!AY159/('Données brutes POS (Area)'!AY$91)*50),IF($C218="TG (17:0/17:1/17:0)D5",('Données brutes POS (Area)'!AY218/('Données brutes POS (Area)'!AY$171)*25)))</f>
        <v>10.742491669073608</v>
      </c>
      <c r="BA218" s="44">
        <f>IF($C218="SM 30:1;O2",('Données brutes POS (Area)'!AZ159/('Données brutes POS (Area)'!AZ$91)*50),IF($C218="TG (17:0/17:1/17:0)D5",('Données brutes POS (Area)'!AZ218/('Données brutes POS (Area)'!AZ$171)*25)))</f>
        <v>3.1790643503184493</v>
      </c>
      <c r="BB218" s="44">
        <f>IF($C218="SM 30:1;O2",('Données brutes POS (Area)'!BA159/('Données brutes POS (Area)'!BA$91)*50),IF($C218="TG (17:0/17:1/17:0)D5",('Données brutes POS (Area)'!BA218/('Données brutes POS (Area)'!BA$171)*25)))</f>
        <v>5.2477069748821519</v>
      </c>
      <c r="BC218" s="44">
        <f>IF($C218="SM 30:1;O2",('Données brutes POS (Area)'!BB159/('Données brutes POS (Area)'!BB$91)*50),IF($C218="TG (17:0/17:1/17:0)D5",('Données brutes POS (Area)'!BB218/('Données brutes POS (Area)'!BB$171)*25)))</f>
        <v>4.6774695132161748</v>
      </c>
      <c r="BD218" s="44">
        <f>IF($C218="SM 30:1;O2",('Données brutes POS (Area)'!BC159/('Données brutes POS (Area)'!BC$91)*50),IF($C218="TG (17:0/17:1/17:0)D5",('Données brutes POS (Area)'!BC218/('Données brutes POS (Area)'!BC$171)*25)))</f>
        <v>9.1596201636590688</v>
      </c>
      <c r="BE218" s="44">
        <f>IF($C218="SM 30:1;O2",('Données brutes POS (Area)'!BD159/('Données brutes POS (Area)'!BD$91)*50),IF($C218="TG (17:0/17:1/17:0)D5",('Données brutes POS (Area)'!BD218/('Données brutes POS (Area)'!BD$171)*25)))</f>
        <v>1.8163693723563044</v>
      </c>
      <c r="BF218" s="44">
        <f>IF($C218="SM 30:1;O2",('Données brutes POS (Area)'!BE159/('Données brutes POS (Area)'!BE$91)*50),IF($C218="TG (17:0/17:1/17:0)D5",('Données brutes POS (Area)'!BE218/('Données brutes POS (Area)'!BE$171)*25)))</f>
        <v>0.73807376637435196</v>
      </c>
      <c r="BG218" s="44">
        <f>IF($C218="SM 30:1;O2",('Données brutes POS (Area)'!BF159/('Données brutes POS (Area)'!BF$91)*50),IF($C218="TG (17:0/17:1/17:0)D5",('Données brutes POS (Area)'!BF218/('Données brutes POS (Area)'!BF$171)*25)))</f>
        <v>5.283450097905197</v>
      </c>
      <c r="BH218" s="44">
        <f>IF($C218="SM 30:1;O2",('Données brutes POS (Area)'!BG159/('Données brutes POS (Area)'!BG$91)*50),IF($C218="TG (17:0/17:1/17:0)D5",('Données brutes POS (Area)'!BG218/('Données brutes POS (Area)'!BG$171)*25)))</f>
        <v>2.9080840991378403</v>
      </c>
      <c r="BI218" s="44">
        <f>IF($C218="SM 30:1;O2",('Données brutes POS (Area)'!BH159/('Données brutes POS (Area)'!BH$91)*50),IF($C218="TG (17:0/17:1/17:0)D5",('Données brutes POS (Area)'!BH218/('Données brutes POS (Area)'!BH$171)*25)))</f>
        <v>2.0489812098384252</v>
      </c>
      <c r="BJ218" s="44">
        <f>IF($C218="SM 30:1;O2",('Données brutes POS (Area)'!BI159/('Données brutes POS (Area)'!BI$91)*50),IF($C218="TG (17:0/17:1/17:0)D5",('Données brutes POS (Area)'!BI218/('Données brutes POS (Area)'!BI$171)*25)))</f>
        <v>9.4019152989799313</v>
      </c>
      <c r="BK218" s="44">
        <f>IF($C218="SM 30:1;O2",('Données brutes POS (Area)'!BJ159/('Données brutes POS (Area)'!BJ$91)*50),IF($C218="TG (17:0/17:1/17:0)D5",('Données brutes POS (Area)'!BJ218/('Données brutes POS (Area)'!BJ$171)*25)))</f>
        <v>3.2197145478865492</v>
      </c>
      <c r="BL218" s="44">
        <f>IF($C218="SM 30:1;O2",('Données brutes POS (Area)'!BK159/('Données brutes POS (Area)'!BK$91)*50),IF($C218="TG (17:0/17:1/17:0)D5",('Données brutes POS (Area)'!BK218/('Données brutes POS (Area)'!BK$171)*25)))</f>
        <v>2.6749274956509086</v>
      </c>
      <c r="BM218" s="44">
        <f>IF($C218="SM 30:1;O2",('Données brutes POS (Area)'!BL159/('Données brutes POS (Area)'!BL$91)*50),IF($C218="TG (17:0/17:1/17:0)D5",('Données brutes POS (Area)'!BL218/('Données brutes POS (Area)'!BL$171)*25)))</f>
        <v>9.5322875158525733</v>
      </c>
      <c r="BN218" s="44">
        <f>IF($C218="SM 30:1;O2",('Données brutes POS (Area)'!BM159/('Données brutes POS (Area)'!BM$91)*50),IF($C218="TG (17:0/17:1/17:0)D5",('Données brutes POS (Area)'!BM218/('Données brutes POS (Area)'!BM$171)*25)))</f>
        <v>4.0097970895691484</v>
      </c>
      <c r="BO218" s="44">
        <f>IF($C218="SM 30:1;O2",('Données brutes POS (Area)'!BN159/('Données brutes POS (Area)'!BN$91)*50),IF($C218="TG (17:0/17:1/17:0)D5",('Données brutes POS (Area)'!BN218/('Données brutes POS (Area)'!BN$171)*25)))</f>
        <v>2.6260719608833791</v>
      </c>
      <c r="BP218" s="44">
        <f>IF($C218="SM 30:1;O2",('Données brutes POS (Area)'!BO159/('Données brutes POS (Area)'!BO$91)*50),IF($C218="TG (17:0/17:1/17:0)D5",('Données brutes POS (Area)'!BO218/('Données brutes POS (Area)'!BO$171)*25)))</f>
        <v>3.4708591186477191</v>
      </c>
      <c r="BQ218" s="44">
        <f>IF($C218="SM 30:1;O2",('Données brutes POS (Area)'!BP159/('Données brutes POS (Area)'!BP$91)*50),IF($C218="TG (17:0/17:1/17:0)D5",('Données brutes POS (Area)'!BP218/('Données brutes POS (Area)'!BP$171)*25)))</f>
        <v>6.1594197189023578</v>
      </c>
    </row>
    <row r="219" spans="1:69" x14ac:dyDescent="0.25">
      <c r="A219" s="9" t="s">
        <v>79</v>
      </c>
      <c r="B219" s="9" t="s">
        <v>115</v>
      </c>
      <c r="C219" s="9" t="s">
        <v>117</v>
      </c>
      <c r="D219" s="47">
        <f>IF($C219="SM 30:1;O2",('Données brutes POS (Area)'!C160/('Données brutes POS (Area)'!C$91)*50),IF($C219="TG (17:0/17:1/17:0)D5",('Données brutes POS (Area)'!C219/('Données brutes POS (Area)'!C$171)*25)))</f>
        <v>9.4875888710204617</v>
      </c>
      <c r="E219" s="47">
        <f>IF($C219="SM 30:1;O2",('Données brutes POS (Area)'!D160/('Données brutes POS (Area)'!D$91)*50),IF($C219="TG (17:0/17:1/17:0)D5",('Données brutes POS (Area)'!D219/('Données brutes POS (Area)'!D$171)*25)))</f>
        <v>7.5536525529681864</v>
      </c>
      <c r="F219" s="47">
        <f>IF($C219="SM 30:1;O2",('Données brutes POS (Area)'!E160/('Données brutes POS (Area)'!E$91)*50),IF($C219="TG (17:0/17:1/17:0)D5",('Données brutes POS (Area)'!E219/('Données brutes POS (Area)'!E$171)*25)))</f>
        <v>19.65632949106492</v>
      </c>
      <c r="G219" s="47">
        <f>IF($C219="SM 30:1;O2",('Données brutes POS (Area)'!F160/('Données brutes POS (Area)'!F$91)*50),IF($C219="TG (17:0/17:1/17:0)D5",('Données brutes POS (Area)'!F219/('Données brutes POS (Area)'!F$171)*25)))</f>
        <v>15.425618379346862</v>
      </c>
      <c r="H219" s="47">
        <f>IF($C219="SM 30:1;O2",('Données brutes POS (Area)'!G160/('Données brutes POS (Area)'!G$91)*50),IF($C219="TG (17:0/17:1/17:0)D5",('Données brutes POS (Area)'!G219/('Données brutes POS (Area)'!G$171)*25)))</f>
        <v>12.076360744286626</v>
      </c>
      <c r="I219" s="47">
        <f>IF($C219="SM 30:1;O2",('Données brutes POS (Area)'!H160/('Données brutes POS (Area)'!H$91)*50),IF($C219="TG (17:0/17:1/17:0)D5",('Données brutes POS (Area)'!H219/('Données brutes POS (Area)'!H$171)*25)))</f>
        <v>13.313139140227436</v>
      </c>
      <c r="J219" s="47">
        <f>IF($C219="SM 30:1;O2",('Données brutes POS (Area)'!I160/('Données brutes POS (Area)'!I$91)*50),IF($C219="TG (17:0/17:1/17:0)D5",('Données brutes POS (Area)'!I219/('Données brutes POS (Area)'!I$171)*25)))</f>
        <v>15.421031464259659</v>
      </c>
      <c r="K219" s="47">
        <f>IF($C219="SM 30:1;O2",('Données brutes POS (Area)'!J160/('Données brutes POS (Area)'!J$91)*50),IF($C219="TG (17:0/17:1/17:0)D5",('Données brutes POS (Area)'!J219/('Données brutes POS (Area)'!J$171)*25)))</f>
        <v>9.7246369304871543</v>
      </c>
      <c r="L219" s="47">
        <f>IF($C219="SM 30:1;O2",('Données brutes POS (Area)'!K160/('Données brutes POS (Area)'!K$91)*50),IF($C219="TG (17:0/17:1/17:0)D5",('Données brutes POS (Area)'!K219/('Données brutes POS (Area)'!K$171)*25)))</f>
        <v>7.5727764884342035</v>
      </c>
      <c r="M219" s="47">
        <f>IF($C219="SM 30:1;O2",('Données brutes POS (Area)'!L160/('Données brutes POS (Area)'!L$91)*50),IF($C219="TG (17:0/17:1/17:0)D5",('Données brutes POS (Area)'!L219/('Données brutes POS (Area)'!L$171)*25)))</f>
        <v>7.3520279673514377</v>
      </c>
      <c r="N219" s="47">
        <f>IF($C219="SM 30:1;O2",('Données brutes POS (Area)'!M160/('Données brutes POS (Area)'!M$91)*50),IF($C219="TG (17:0/17:1/17:0)D5",('Données brutes POS (Area)'!M219/('Données brutes POS (Area)'!M$171)*25)))</f>
        <v>4.2241580072549558</v>
      </c>
      <c r="O219" s="47">
        <f>IF($C219="SM 30:1;O2",('Données brutes POS (Area)'!N160/('Données brutes POS (Area)'!N$91)*50),IF($C219="TG (17:0/17:1/17:0)D5",('Données brutes POS (Area)'!N219/('Données brutes POS (Area)'!N$171)*25)))</f>
        <v>4.374669453926928</v>
      </c>
      <c r="P219" s="47">
        <f>IF($C219="SM 30:1;O2",('Données brutes POS (Area)'!O160/('Données brutes POS (Area)'!O$91)*50),IF($C219="TG (17:0/17:1/17:0)D5",('Données brutes POS (Area)'!O219/('Données brutes POS (Area)'!O$171)*25)))</f>
        <v>8.2360069775837967</v>
      </c>
      <c r="Q219" s="47">
        <f>IF($C219="SM 30:1;O2",('Données brutes POS (Area)'!P160/('Données brutes POS (Area)'!P$91)*50),IF($C219="TG (17:0/17:1/17:0)D5",('Données brutes POS (Area)'!P219/('Données brutes POS (Area)'!P$171)*25)))</f>
        <v>9.3072273742380052</v>
      </c>
      <c r="R219" s="47">
        <f>IF($C219="SM 30:1;O2",('Données brutes POS (Area)'!Q160/('Données brutes POS (Area)'!Q$91)*50),IF($C219="TG (17:0/17:1/17:0)D5",('Données brutes POS (Area)'!Q219/('Données brutes POS (Area)'!Q$171)*25)))</f>
        <v>15.777919750127852</v>
      </c>
      <c r="S219" s="47">
        <f>IF($C219="SM 30:1;O2",('Données brutes POS (Area)'!R160/('Données brutes POS (Area)'!R$91)*50),IF($C219="TG (17:0/17:1/17:0)D5",('Données brutes POS (Area)'!R219/('Données brutes POS (Area)'!R$171)*25)))</f>
        <v>4.2530109062917232</v>
      </c>
      <c r="T219" s="47">
        <f>IF($C219="SM 30:1;O2",('Données brutes POS (Area)'!S160/('Données brutes POS (Area)'!S$91)*50),IF($C219="TG (17:0/17:1/17:0)D5",('Données brutes POS (Area)'!S219/('Données brutes POS (Area)'!S$171)*25)))</f>
        <v>10.121120940236379</v>
      </c>
      <c r="U219" s="47">
        <f>IF($C219="SM 30:1;O2",('Données brutes POS (Area)'!T160/('Données brutes POS (Area)'!T$91)*50),IF($C219="TG (17:0/17:1/17:0)D5",('Données brutes POS (Area)'!T219/('Données brutes POS (Area)'!T$171)*25)))</f>
        <v>8.3065111330541352</v>
      </c>
      <c r="V219" s="47">
        <f>IF($C219="SM 30:1;O2",('Données brutes POS (Area)'!U160/('Données brutes POS (Area)'!U$91)*50),IF($C219="TG (17:0/17:1/17:0)D5",('Données brutes POS (Area)'!U219/('Données brutes POS (Area)'!U$171)*25)))</f>
        <v>5.7350751196371252</v>
      </c>
      <c r="W219" s="47">
        <f>IF($C219="SM 30:1;O2",('Données brutes POS (Area)'!V160/('Données brutes POS (Area)'!V$91)*50),IF($C219="TG (17:0/17:1/17:0)D5",('Données brutes POS (Area)'!V219/('Données brutes POS (Area)'!V$171)*25)))</f>
        <v>4.73713128121185</v>
      </c>
      <c r="X219" s="47">
        <f>IF($C219="SM 30:1;O2",('Données brutes POS (Area)'!W160/('Données brutes POS (Area)'!W$91)*50),IF($C219="TG (17:0/17:1/17:0)D5",('Données brutes POS (Area)'!W219/('Données brutes POS (Area)'!W$171)*25)))</f>
        <v>12.663180071233921</v>
      </c>
      <c r="Y219" s="47">
        <f>IF($C219="SM 30:1;O2",('Données brutes POS (Area)'!X160/('Données brutes POS (Area)'!X$91)*50),IF($C219="TG (17:0/17:1/17:0)D5",('Données brutes POS (Area)'!X219/('Données brutes POS (Area)'!X$171)*25)))</f>
        <v>5.9133400627277304</v>
      </c>
      <c r="Z219" s="47">
        <f>IF($C219="SM 30:1;O2",('Données brutes POS (Area)'!Y160/('Données brutes POS (Area)'!Y$91)*50),IF($C219="TG (17:0/17:1/17:0)D5",('Données brutes POS (Area)'!Y219/('Données brutes POS (Area)'!Y$171)*25)))</f>
        <v>6.9290749134593197</v>
      </c>
      <c r="AA219" s="47">
        <f>IF($C219="SM 30:1;O2",('Données brutes POS (Area)'!Z160/('Données brutes POS (Area)'!Z$91)*50),IF($C219="TG (17:0/17:1/17:0)D5",('Données brutes POS (Area)'!Z219/('Données brutes POS (Area)'!Z$171)*25)))</f>
        <v>18.585855453764029</v>
      </c>
      <c r="AB219" s="47">
        <f>IF($C219="SM 30:1;O2",('Données brutes POS (Area)'!AA160/('Données brutes POS (Area)'!AA$91)*50),IF($C219="TG (17:0/17:1/17:0)D5",('Données brutes POS (Area)'!AA219/('Données brutes POS (Area)'!AA$171)*25)))</f>
        <v>11.309279284788978</v>
      </c>
      <c r="AC219" s="47">
        <f>IF($C219="SM 30:1;O2",('Données brutes POS (Area)'!AB160/('Données brutes POS (Area)'!AB$91)*50),IF($C219="TG (17:0/17:1/17:0)D5",('Données brutes POS (Area)'!AB219/('Données brutes POS (Area)'!AB$171)*25)))</f>
        <v>39.55996583873192</v>
      </c>
      <c r="AD219" s="47">
        <f>IF($C219="SM 30:1;O2",('Données brutes POS (Area)'!AC160/('Données brutes POS (Area)'!AC$91)*50),IF($C219="TG (17:0/17:1/17:0)D5",('Données brutes POS (Area)'!AC219/('Données brutes POS (Area)'!AC$171)*25)))</f>
        <v>4.7699609819825284</v>
      </c>
      <c r="AE219" s="47">
        <f>IF($C219="SM 30:1;O2",('Données brutes POS (Area)'!AD160/('Données brutes POS (Area)'!AD$91)*50),IF($C219="TG (17:0/17:1/17:0)D5",('Données brutes POS (Area)'!AD219/('Données brutes POS (Area)'!AD$171)*25)))</f>
        <v>3.9857063907217891</v>
      </c>
      <c r="AF219" s="47">
        <f>IF($C219="SM 30:1;O2",('Données brutes POS (Area)'!AE160/('Données brutes POS (Area)'!AE$91)*50),IF($C219="TG (17:0/17:1/17:0)D5",('Données brutes POS (Area)'!AE219/('Données brutes POS (Area)'!AE$171)*25)))</f>
        <v>39.067230327789517</v>
      </c>
      <c r="AG219" s="47">
        <f>IF($C219="SM 30:1;O2",('Données brutes POS (Area)'!AF160/('Données brutes POS (Area)'!AF$91)*50),IF($C219="TG (17:0/17:1/17:0)D5",('Données brutes POS (Area)'!AF219/('Données brutes POS (Area)'!AF$171)*25)))</f>
        <v>7.7561035891382355</v>
      </c>
      <c r="AH219" s="47">
        <f>IF($C219="SM 30:1;O2",('Données brutes POS (Area)'!AG160/('Données brutes POS (Area)'!AG$91)*50),IF($C219="TG (17:0/17:1/17:0)D5",('Données brutes POS (Area)'!AG219/('Données brutes POS (Area)'!AG$171)*25)))</f>
        <v>12.771270848212579</v>
      </c>
      <c r="AI219" s="47">
        <f>IF($C219="SM 30:1;O2",('Données brutes POS (Area)'!AH160/('Données brutes POS (Area)'!AH$91)*50),IF($C219="TG (17:0/17:1/17:0)D5",('Données brutes POS (Area)'!AH219/('Données brutes POS (Area)'!AH$171)*25)))</f>
        <v>8.9285800761374503</v>
      </c>
      <c r="AJ219" s="47">
        <f>IF($C219="SM 30:1;O2",('Données brutes POS (Area)'!AI160/('Données brutes POS (Area)'!AI$91)*50),IF($C219="TG (17:0/17:1/17:0)D5",('Données brutes POS (Area)'!AI219/('Données brutes POS (Area)'!AI$171)*25)))</f>
        <v>9.0803662812297912</v>
      </c>
      <c r="AK219" s="47">
        <f>IF($C219="SM 30:1;O2",('Données brutes POS (Area)'!AJ160/('Données brutes POS (Area)'!AJ$91)*50),IF($C219="TG (17:0/17:1/17:0)D5",('Données brutes POS (Area)'!AJ219/('Données brutes POS (Area)'!AJ$171)*25)))</f>
        <v>3.759668123707117</v>
      </c>
      <c r="AL219" s="47">
        <f>IF($C219="SM 30:1;O2",('Données brutes POS (Area)'!AK160/('Données brutes POS (Area)'!AK$91)*50),IF($C219="TG (17:0/17:1/17:0)D5",('Données brutes POS (Area)'!AK219/('Données brutes POS (Area)'!AK$171)*25)))</f>
        <v>2.084885883841427</v>
      </c>
      <c r="AM219" s="47">
        <f>IF($C219="SM 30:1;O2",('Données brutes POS (Area)'!AL160/('Données brutes POS (Area)'!AL$91)*50),IF($C219="TG (17:0/17:1/17:0)D5",('Données brutes POS (Area)'!AL219/('Données brutes POS (Area)'!AL$171)*25)))</f>
        <v>37.38453489841055</v>
      </c>
      <c r="AN219" s="47">
        <f>IF($C219="SM 30:1;O2",('Données brutes POS (Area)'!AM160/('Données brutes POS (Area)'!AM$91)*50),IF($C219="TG (17:0/17:1/17:0)D5",('Données brutes POS (Area)'!AM219/('Données brutes POS (Area)'!AM$171)*25)))</f>
        <v>4.8982005139524158</v>
      </c>
      <c r="AO219" s="47">
        <f>IF($C219="SM 30:1;O2",('Données brutes POS (Area)'!AN160/('Données brutes POS (Area)'!AN$91)*50),IF($C219="TG (17:0/17:1/17:0)D5",('Données brutes POS (Area)'!AN219/('Données brutes POS (Area)'!AN$171)*25)))</f>
        <v>4.3198352138759919</v>
      </c>
      <c r="AP219" s="47">
        <f>IF($C219="SM 30:1;O2",('Données brutes POS (Area)'!AO160/('Données brutes POS (Area)'!AO$91)*50),IF($C219="TG (17:0/17:1/17:0)D5",('Données brutes POS (Area)'!AO219/('Données brutes POS (Area)'!AO$171)*25)))</f>
        <v>16.669326995668047</v>
      </c>
      <c r="AQ219" s="47">
        <f>IF($C219="SM 30:1;O2",('Données brutes POS (Area)'!AP160/('Données brutes POS (Area)'!AP$91)*50),IF($C219="TG (17:0/17:1/17:0)D5",('Données brutes POS (Area)'!AP219/('Données brutes POS (Area)'!AP$171)*25)))</f>
        <v>8.5170462300148468</v>
      </c>
      <c r="AR219" s="47">
        <f>IF($C219="SM 30:1;O2",('Données brutes POS (Area)'!AQ160/('Données brutes POS (Area)'!AQ$91)*50),IF($C219="TG (17:0/17:1/17:0)D5",('Données brutes POS (Area)'!AQ219/('Données brutes POS (Area)'!AQ$171)*25)))</f>
        <v>99.899513326794803</v>
      </c>
      <c r="AS219" s="47">
        <f>IF($C219="SM 30:1;O2",('Données brutes POS (Area)'!AR160/('Données brutes POS (Area)'!AR$91)*50),IF($C219="TG (17:0/17:1/17:0)D5",('Données brutes POS (Area)'!AR219/('Données brutes POS (Area)'!AR$171)*25)))</f>
        <v>13.894224295058203</v>
      </c>
      <c r="AT219" s="47">
        <f>IF($C219="SM 30:1;O2",('Données brutes POS (Area)'!AS160/('Données brutes POS (Area)'!AS$91)*50),IF($C219="TG (17:0/17:1/17:0)D5",('Données brutes POS (Area)'!AS219/('Données brutes POS (Area)'!AS$171)*25)))</f>
        <v>12.554422298511964</v>
      </c>
      <c r="AU219" s="47">
        <f>IF($C219="SM 30:1;O2",('Données brutes POS (Area)'!AT160/('Données brutes POS (Area)'!AT$91)*50),IF($C219="TG (17:0/17:1/17:0)D5",('Données brutes POS (Area)'!AT219/('Données brutes POS (Area)'!AT$171)*25)))</f>
        <v>15.594489122912094</v>
      </c>
      <c r="AV219" s="47">
        <f>IF($C219="SM 30:1;O2",('Données brutes POS (Area)'!AU160/('Données brutes POS (Area)'!AU$91)*50),IF($C219="TG (17:0/17:1/17:0)D5",('Données brutes POS (Area)'!AU219/('Données brutes POS (Area)'!AU$171)*25)))</f>
        <v>3.1783167052534353</v>
      </c>
      <c r="AW219" s="47">
        <f>IF($C219="SM 30:1;O2",('Données brutes POS (Area)'!AV160/('Données brutes POS (Area)'!AV$91)*50),IF($C219="TG (17:0/17:1/17:0)D5",('Données brutes POS (Area)'!AV219/('Données brutes POS (Area)'!AV$171)*25)))</f>
        <v>10.794673349213866</v>
      </c>
      <c r="AX219" s="47">
        <f>IF($C219="SM 30:1;O2",('Données brutes POS (Area)'!AW160/('Données brutes POS (Area)'!AW$91)*50),IF($C219="TG (17:0/17:1/17:0)D5",('Données brutes POS (Area)'!AW219/('Données brutes POS (Area)'!AW$171)*25)))</f>
        <v>18.573101670807702</v>
      </c>
      <c r="AY219" s="47">
        <f>IF($C219="SM 30:1;O2",('Données brutes POS (Area)'!AX160/('Données brutes POS (Area)'!AX$91)*50),IF($C219="TG (17:0/17:1/17:0)D5",('Données brutes POS (Area)'!AX219/('Données brutes POS (Area)'!AX$171)*25)))</f>
        <v>5.1756756793383349</v>
      </c>
      <c r="AZ219" s="47">
        <f>IF($C219="SM 30:1;O2",('Données brutes POS (Area)'!AY160/('Données brutes POS (Area)'!AY$91)*50),IF($C219="TG (17:0/17:1/17:0)D5",('Données brutes POS (Area)'!AY219/('Données brutes POS (Area)'!AY$171)*25)))</f>
        <v>12.429425061627397</v>
      </c>
      <c r="BA219" s="47">
        <f>IF($C219="SM 30:1;O2",('Données brutes POS (Area)'!AZ160/('Données brutes POS (Area)'!AZ$91)*50),IF($C219="TG (17:0/17:1/17:0)D5",('Données brutes POS (Area)'!AZ219/('Données brutes POS (Area)'!AZ$171)*25)))</f>
        <v>3.5986824050180646</v>
      </c>
      <c r="BB219" s="47">
        <f>IF($C219="SM 30:1;O2",('Données brutes POS (Area)'!BA160/('Données brutes POS (Area)'!BA$91)*50),IF($C219="TG (17:0/17:1/17:0)D5",('Données brutes POS (Area)'!BA219/('Données brutes POS (Area)'!BA$171)*25)))</f>
        <v>8.0871546836814812</v>
      </c>
      <c r="BC219" s="47">
        <f>IF($C219="SM 30:1;O2",('Données brutes POS (Area)'!BB160/('Données brutes POS (Area)'!BB$91)*50),IF($C219="TG (17:0/17:1/17:0)D5",('Données brutes POS (Area)'!BB219/('Données brutes POS (Area)'!BB$171)*25)))</f>
        <v>5.7788550232704576</v>
      </c>
      <c r="BD219" s="47">
        <f>IF($C219="SM 30:1;O2",('Données brutes POS (Area)'!BC160/('Données brutes POS (Area)'!BC$91)*50),IF($C219="TG (17:0/17:1/17:0)D5",('Données brutes POS (Area)'!BC219/('Données brutes POS (Area)'!BC$171)*25)))</f>
        <v>9.6827860447927208</v>
      </c>
      <c r="BE219" s="47">
        <f>IF($C219="SM 30:1;O2",('Données brutes POS (Area)'!BD160/('Données brutes POS (Area)'!BD$91)*50),IF($C219="TG (17:0/17:1/17:0)D5",('Données brutes POS (Area)'!BD219/('Données brutes POS (Area)'!BD$171)*25)))</f>
        <v>2.312911643683019</v>
      </c>
      <c r="BF219" s="47">
        <f>IF($C219="SM 30:1;O2",('Données brutes POS (Area)'!BE160/('Données brutes POS (Area)'!BE$91)*50),IF($C219="TG (17:0/17:1/17:0)D5",('Données brutes POS (Area)'!BE219/('Données brutes POS (Area)'!BE$171)*25)))</f>
        <v>1.0434359724092559</v>
      </c>
      <c r="BG219" s="47">
        <f>IF($C219="SM 30:1;O2",('Données brutes POS (Area)'!BF160/('Données brutes POS (Area)'!BF$91)*50),IF($C219="TG (17:0/17:1/17:0)D5",('Données brutes POS (Area)'!BF219/('Données brutes POS (Area)'!BF$171)*25)))</f>
        <v>5.8417998949710057</v>
      </c>
      <c r="BH219" s="47">
        <f>IF($C219="SM 30:1;O2",('Données brutes POS (Area)'!BG160/('Données brutes POS (Area)'!BG$91)*50),IF($C219="TG (17:0/17:1/17:0)D5",('Données brutes POS (Area)'!BG219/('Données brutes POS (Area)'!BG$171)*25)))</f>
        <v>4.7303306387265698</v>
      </c>
      <c r="BI219" s="47">
        <f>IF($C219="SM 30:1;O2",('Données brutes POS (Area)'!BH160/('Données brutes POS (Area)'!BH$91)*50),IF($C219="TG (17:0/17:1/17:0)D5",('Données brutes POS (Area)'!BH219/('Données brutes POS (Area)'!BH$171)*25)))</f>
        <v>2.9811062126740553</v>
      </c>
      <c r="BJ219" s="47">
        <f>IF($C219="SM 30:1;O2",('Données brutes POS (Area)'!BI160/('Données brutes POS (Area)'!BI$91)*50),IF($C219="TG (17:0/17:1/17:0)D5",('Données brutes POS (Area)'!BI219/('Données brutes POS (Area)'!BI$171)*25)))</f>
        <v>14.707459291928279</v>
      </c>
      <c r="BK219" s="47">
        <f>IF($C219="SM 30:1;O2",('Données brutes POS (Area)'!BJ160/('Données brutes POS (Area)'!BJ$91)*50),IF($C219="TG (17:0/17:1/17:0)D5",('Données brutes POS (Area)'!BJ219/('Données brutes POS (Area)'!BJ$171)*25)))</f>
        <v>3.322248522886083</v>
      </c>
      <c r="BL219" s="47">
        <f>IF($C219="SM 30:1;O2",('Données brutes POS (Area)'!BK160/('Données brutes POS (Area)'!BK$91)*50),IF($C219="TG (17:0/17:1/17:0)D5",('Données brutes POS (Area)'!BK219/('Données brutes POS (Area)'!BK$171)*25)))</f>
        <v>2.8786448384378684</v>
      </c>
      <c r="BM219" s="47">
        <f>IF($C219="SM 30:1;O2",('Données brutes POS (Area)'!BL160/('Données brutes POS (Area)'!BL$91)*50),IF($C219="TG (17:0/17:1/17:0)D5",('Données brutes POS (Area)'!BL219/('Données brutes POS (Area)'!BL$171)*25)))</f>
        <v>12.988233717798739</v>
      </c>
      <c r="BN219" s="47">
        <f>IF($C219="SM 30:1;O2",('Données brutes POS (Area)'!BM160/('Données brutes POS (Area)'!BM$91)*50),IF($C219="TG (17:0/17:1/17:0)D5",('Données brutes POS (Area)'!BM219/('Données brutes POS (Area)'!BM$171)*25)))</f>
        <v>3.8664416943040409</v>
      </c>
      <c r="BO219" s="47">
        <f>IF($C219="SM 30:1;O2",('Données brutes POS (Area)'!BN160/('Données brutes POS (Area)'!BN$91)*50),IF($C219="TG (17:0/17:1/17:0)D5",('Données brutes POS (Area)'!BN219/('Données brutes POS (Area)'!BN$171)*25)))</f>
        <v>3.2792633256204655</v>
      </c>
      <c r="BP219" s="47">
        <f>IF($C219="SM 30:1;O2",('Données brutes POS (Area)'!BO160/('Données brutes POS (Area)'!BO$91)*50),IF($C219="TG (17:0/17:1/17:0)D5",('Données brutes POS (Area)'!BO219/('Données brutes POS (Area)'!BO$171)*25)))</f>
        <v>4.030082530279274</v>
      </c>
      <c r="BQ219" s="47">
        <f>IF($C219="SM 30:1;O2",('Données brutes POS (Area)'!BP160/('Données brutes POS (Area)'!BP$91)*50),IF($C219="TG (17:0/17:1/17:0)D5",('Données brutes POS (Area)'!BP219/('Données brutes POS (Area)'!BP$171)*25)))</f>
        <v>8.1053543429808439</v>
      </c>
    </row>
    <row r="220" spans="1:69" x14ac:dyDescent="0.25">
      <c r="A220" s="1" t="s">
        <v>79</v>
      </c>
      <c r="B220" s="1" t="s">
        <v>116</v>
      </c>
      <c r="C220" s="11" t="s">
        <v>117</v>
      </c>
      <c r="D220" s="46">
        <f>IF($C220="SM 30:1;O2",('Données brutes POS (Area)'!C161/('Données brutes POS (Area)'!C$91)*50),IF($C220="TG (17:0/17:1/17:0)D5",('Données brutes POS (Area)'!C220/('Données brutes POS (Area)'!C$171)*25)))</f>
        <v>4.6106284206943533</v>
      </c>
      <c r="E220" s="46">
        <f>IF($C220="SM 30:1;O2",('Données brutes POS (Area)'!D161/('Données brutes POS (Area)'!D$91)*50),IF($C220="TG (17:0/17:1/17:0)D5",('Données brutes POS (Area)'!D220/('Données brutes POS (Area)'!D$171)*25)))</f>
        <v>4.5797405878155679</v>
      </c>
      <c r="F220" s="46">
        <f>IF($C220="SM 30:1;O2",('Données brutes POS (Area)'!E161/('Données brutes POS (Area)'!E$91)*50),IF($C220="TG (17:0/17:1/17:0)D5",('Données brutes POS (Area)'!E220/('Données brutes POS (Area)'!E$171)*25)))</f>
        <v>10.948913618073759</v>
      </c>
      <c r="G220" s="46">
        <f>IF($C220="SM 30:1;O2",('Données brutes POS (Area)'!F161/('Données brutes POS (Area)'!F$91)*50),IF($C220="TG (17:0/17:1/17:0)D5",('Données brutes POS (Area)'!F220/('Données brutes POS (Area)'!F$171)*25)))</f>
        <v>8.451224907364713</v>
      </c>
      <c r="H220" s="46">
        <f>IF($C220="SM 30:1;O2",('Données brutes POS (Area)'!G161/('Données brutes POS (Area)'!G$91)*50),IF($C220="TG (17:0/17:1/17:0)D5",('Données brutes POS (Area)'!G220/('Données brutes POS (Area)'!G$171)*25)))</f>
        <v>6.1350048485215876</v>
      </c>
      <c r="I220" s="46">
        <f>IF($C220="SM 30:1;O2",('Données brutes POS (Area)'!H161/('Données brutes POS (Area)'!H$91)*50),IF($C220="TG (17:0/17:1/17:0)D5",('Données brutes POS (Area)'!H220/('Données brutes POS (Area)'!H$171)*25)))</f>
        <v>7.6536050071519712</v>
      </c>
      <c r="J220" s="46">
        <f>IF($C220="SM 30:1;O2",('Données brutes POS (Area)'!I161/('Données brutes POS (Area)'!I$91)*50),IF($C220="TG (17:0/17:1/17:0)D5",('Données brutes POS (Area)'!I220/('Données brutes POS (Area)'!I$171)*25)))</f>
        <v>8.9431315618660712</v>
      </c>
      <c r="K220" s="46">
        <f>IF($C220="SM 30:1;O2",('Données brutes POS (Area)'!J161/('Données brutes POS (Area)'!J$91)*50),IF($C220="TG (17:0/17:1/17:0)D5",('Données brutes POS (Area)'!J220/('Données brutes POS (Area)'!J$171)*25)))</f>
        <v>6.546851043624244</v>
      </c>
      <c r="L220" s="46">
        <f>IF($C220="SM 30:1;O2",('Données brutes POS (Area)'!K161/('Données brutes POS (Area)'!K$91)*50),IF($C220="TG (17:0/17:1/17:0)D5",('Données brutes POS (Area)'!K220/('Données brutes POS (Area)'!K$171)*25)))</f>
        <v>4.6073976253584377</v>
      </c>
      <c r="M220" s="46">
        <f>IF($C220="SM 30:1;O2",('Données brutes POS (Area)'!L161/('Données brutes POS (Area)'!L$91)*50),IF($C220="TG (17:0/17:1/17:0)D5",('Données brutes POS (Area)'!L220/('Données brutes POS (Area)'!L$171)*25)))</f>
        <v>4.0146363356497261</v>
      </c>
      <c r="N220" s="46">
        <f>IF($C220="SM 30:1;O2",('Données brutes POS (Area)'!M161/('Données brutes POS (Area)'!M$91)*50),IF($C220="TG (17:0/17:1/17:0)D5",('Données brutes POS (Area)'!M220/('Données brutes POS (Area)'!M$171)*25)))</f>
        <v>2.0890181037888285</v>
      </c>
      <c r="O220" s="46">
        <f>IF($C220="SM 30:1;O2",('Données brutes POS (Area)'!N161/('Données brutes POS (Area)'!N$91)*50),IF($C220="TG (17:0/17:1/17:0)D5",('Données brutes POS (Area)'!N220/('Données brutes POS (Area)'!N$171)*25)))</f>
        <v>2.1206264259082879</v>
      </c>
      <c r="P220" s="46">
        <f>IF($C220="SM 30:1;O2",('Données brutes POS (Area)'!O161/('Données brutes POS (Area)'!O$91)*50),IF($C220="TG (17:0/17:1/17:0)D5",('Données brutes POS (Area)'!O220/('Données brutes POS (Area)'!O$171)*25)))</f>
        <v>5.5048829854365193</v>
      </c>
      <c r="Q220" s="46">
        <f>IF($C220="SM 30:1;O2",('Données brutes POS (Area)'!P161/('Données brutes POS (Area)'!P$91)*50),IF($C220="TG (17:0/17:1/17:0)D5",('Données brutes POS (Area)'!P220/('Données brutes POS (Area)'!P$171)*25)))</f>
        <v>5.0216310854930448</v>
      </c>
      <c r="R220" s="46">
        <f>IF($C220="SM 30:1;O2",('Données brutes POS (Area)'!Q161/('Données brutes POS (Area)'!Q$91)*50),IF($C220="TG (17:0/17:1/17:0)D5",('Données brutes POS (Area)'!Q220/('Données brutes POS (Area)'!Q$171)*25)))</f>
        <v>8.4988108648471457</v>
      </c>
      <c r="S220" s="46">
        <f>IF($C220="SM 30:1;O2",('Données brutes POS (Area)'!R161/('Données brutes POS (Area)'!R$91)*50),IF($C220="TG (17:0/17:1/17:0)D5",('Données brutes POS (Area)'!R220/('Données brutes POS (Area)'!R$171)*25)))</f>
        <v>3.4742930801865994</v>
      </c>
      <c r="T220" s="46">
        <f>IF($C220="SM 30:1;O2",('Données brutes POS (Area)'!S161/('Données brutes POS (Area)'!S$91)*50),IF($C220="TG (17:0/17:1/17:0)D5",('Données brutes POS (Area)'!S220/('Données brutes POS (Area)'!S$171)*25)))</f>
        <v>5.1909494268702039</v>
      </c>
      <c r="U220" s="46">
        <f>IF($C220="SM 30:1;O2",('Données brutes POS (Area)'!T161/('Données brutes POS (Area)'!T$91)*50),IF($C220="TG (17:0/17:1/17:0)D5",('Données brutes POS (Area)'!T220/('Données brutes POS (Area)'!T$171)*25)))</f>
        <v>4.3274682049276096</v>
      </c>
      <c r="V220" s="46">
        <f>IF($C220="SM 30:1;O2",('Données brutes POS (Area)'!U161/('Données brutes POS (Area)'!U$91)*50),IF($C220="TG (17:0/17:1/17:0)D5",('Données brutes POS (Area)'!U220/('Données brutes POS (Area)'!U$171)*25)))</f>
        <v>3.8068938880379077</v>
      </c>
      <c r="W220" s="46">
        <f>IF($C220="SM 30:1;O2",('Données brutes POS (Area)'!V161/('Données brutes POS (Area)'!V$91)*50),IF($C220="TG (17:0/17:1/17:0)D5",('Données brutes POS (Area)'!V220/('Données brutes POS (Area)'!V$171)*25)))</f>
        <v>2.1722818394397025</v>
      </c>
      <c r="X220" s="46">
        <f>IF($C220="SM 30:1;O2",('Données brutes POS (Area)'!W161/('Données brutes POS (Area)'!W$91)*50),IF($C220="TG (17:0/17:1/17:0)D5",('Données brutes POS (Area)'!W220/('Données brutes POS (Area)'!W$171)*25)))</f>
        <v>5.8829189586384931</v>
      </c>
      <c r="Y220" s="46">
        <f>IF($C220="SM 30:1;O2",('Données brutes POS (Area)'!X161/('Données brutes POS (Area)'!X$91)*50),IF($C220="TG (17:0/17:1/17:0)D5",('Données brutes POS (Area)'!X220/('Données brutes POS (Area)'!X$171)*25)))</f>
        <v>4.438168835391636</v>
      </c>
      <c r="Z220" s="46">
        <f>IF($C220="SM 30:1;O2",('Données brutes POS (Area)'!Y161/('Données brutes POS (Area)'!Y$91)*50),IF($C220="TG (17:0/17:1/17:0)D5",('Données brutes POS (Area)'!Y220/('Données brutes POS (Area)'!Y$171)*25)))</f>
        <v>4.6977674637602878</v>
      </c>
      <c r="AA220" s="46">
        <f>IF($C220="SM 30:1;O2",('Données brutes POS (Area)'!Z161/('Données brutes POS (Area)'!Z$91)*50),IF($C220="TG (17:0/17:1/17:0)D5",('Données brutes POS (Area)'!Z220/('Données brutes POS (Area)'!Z$171)*25)))</f>
        <v>11.347182451430243</v>
      </c>
      <c r="AB220" s="46">
        <f>IF($C220="SM 30:1;O2",('Données brutes POS (Area)'!AA161/('Données brutes POS (Area)'!AA$91)*50),IF($C220="TG (17:0/17:1/17:0)D5",('Données brutes POS (Area)'!AA220/('Données brutes POS (Area)'!AA$171)*25)))</f>
        <v>4.629319329156079</v>
      </c>
      <c r="AC220" s="46">
        <f>IF($C220="SM 30:1;O2",('Données brutes POS (Area)'!AB161/('Données brutes POS (Area)'!AB$91)*50),IF($C220="TG (17:0/17:1/17:0)D5",('Données brutes POS (Area)'!AB220/('Données brutes POS (Area)'!AB$171)*25)))</f>
        <v>21.255328193756679</v>
      </c>
      <c r="AD220" s="46">
        <f>IF($C220="SM 30:1;O2",('Données brutes POS (Area)'!AC161/('Données brutes POS (Area)'!AC$91)*50),IF($C220="TG (17:0/17:1/17:0)D5",('Données brutes POS (Area)'!AC220/('Données brutes POS (Area)'!AC$171)*25)))</f>
        <v>2.4529867145079565</v>
      </c>
      <c r="AE220" s="46">
        <f>IF($C220="SM 30:1;O2",('Données brutes POS (Area)'!AD161/('Données brutes POS (Area)'!AD$91)*50),IF($C220="TG (17:0/17:1/17:0)D5",('Données brutes POS (Area)'!AD220/('Données brutes POS (Area)'!AD$171)*25)))</f>
        <v>2.9683227157927115</v>
      </c>
      <c r="AF220" s="46">
        <f>IF($C220="SM 30:1;O2",('Données brutes POS (Area)'!AE161/('Données brutes POS (Area)'!AE$91)*50),IF($C220="TG (17:0/17:1/17:0)D5",('Données brutes POS (Area)'!AE220/('Données brutes POS (Area)'!AE$171)*25)))</f>
        <v>30.909116077806008</v>
      </c>
      <c r="AG220" s="46">
        <f>IF($C220="SM 30:1;O2",('Données brutes POS (Area)'!AF161/('Données brutes POS (Area)'!AF$91)*50),IF($C220="TG (17:0/17:1/17:0)D5",('Données brutes POS (Area)'!AF220/('Données brutes POS (Area)'!AF$171)*25)))</f>
        <v>4.3370511763594068</v>
      </c>
      <c r="AH220" s="46">
        <f>IF($C220="SM 30:1;O2",('Données brutes POS (Area)'!AG161/('Données brutes POS (Area)'!AG$91)*50),IF($C220="TG (17:0/17:1/17:0)D5",('Données brutes POS (Area)'!AG220/('Données brutes POS (Area)'!AG$171)*25)))</f>
        <v>7.5760808395302872</v>
      </c>
      <c r="AI220" s="46">
        <f>IF($C220="SM 30:1;O2",('Données brutes POS (Area)'!AH161/('Données brutes POS (Area)'!AH$91)*50),IF($C220="TG (17:0/17:1/17:0)D5",('Données brutes POS (Area)'!AH220/('Données brutes POS (Area)'!AH$171)*25)))</f>
        <v>3.9527315655034818</v>
      </c>
      <c r="AJ220" s="46">
        <f>IF($C220="SM 30:1;O2",('Données brutes POS (Area)'!AI161/('Données brutes POS (Area)'!AI$91)*50),IF($C220="TG (17:0/17:1/17:0)D5",('Données brutes POS (Area)'!AI220/('Données brutes POS (Area)'!AI$171)*25)))</f>
        <v>6.8837915227960931</v>
      </c>
      <c r="AK220" s="46">
        <f>IF($C220="SM 30:1;O2",('Données brutes POS (Area)'!AJ161/('Données brutes POS (Area)'!AJ$91)*50),IF($C220="TG (17:0/17:1/17:0)D5",('Données brutes POS (Area)'!AJ220/('Données brutes POS (Area)'!AJ$171)*25)))</f>
        <v>2.6991576999390077</v>
      </c>
      <c r="AL220" s="46">
        <f>IF($C220="SM 30:1;O2",('Données brutes POS (Area)'!AK161/('Données brutes POS (Area)'!AK$91)*50),IF($C220="TG (17:0/17:1/17:0)D5",('Données brutes POS (Area)'!AK220/('Données brutes POS (Area)'!AK$171)*25)))</f>
        <v>1.6510986861588461</v>
      </c>
      <c r="AM220" s="46">
        <f>IF($C220="SM 30:1;O2",('Données brutes POS (Area)'!AL161/('Données brutes POS (Area)'!AL$91)*50),IF($C220="TG (17:0/17:1/17:0)D5",('Données brutes POS (Area)'!AL220/('Données brutes POS (Area)'!AL$171)*25)))</f>
        <v>19.350970342004693</v>
      </c>
      <c r="AN220" s="46">
        <f>IF($C220="SM 30:1;O2",('Données brutes POS (Area)'!AM161/('Données brutes POS (Area)'!AM$91)*50),IF($C220="TG (17:0/17:1/17:0)D5",('Données brutes POS (Area)'!AM220/('Données brutes POS (Area)'!AM$171)*25)))</f>
        <v>2.5899117260622022</v>
      </c>
      <c r="AO220" s="46">
        <f>IF($C220="SM 30:1;O2",('Données brutes POS (Area)'!AN161/('Données brutes POS (Area)'!AN$91)*50),IF($C220="TG (17:0/17:1/17:0)D5",('Données brutes POS (Area)'!AN220/('Données brutes POS (Area)'!AN$171)*25)))</f>
        <v>2.3094642125124651</v>
      </c>
      <c r="AP220" s="46">
        <f>IF($C220="SM 30:1;O2",('Données brutes POS (Area)'!AO161/('Données brutes POS (Area)'!AO$91)*50),IF($C220="TG (17:0/17:1/17:0)D5",('Données brutes POS (Area)'!AO220/('Données brutes POS (Area)'!AO$171)*25)))</f>
        <v>9.0490276150177049</v>
      </c>
      <c r="AQ220" s="46">
        <f>IF($C220="SM 30:1;O2",('Données brutes POS (Area)'!AP161/('Données brutes POS (Area)'!AP$91)*50),IF($C220="TG (17:0/17:1/17:0)D5",('Données brutes POS (Area)'!AP220/('Données brutes POS (Area)'!AP$171)*25)))</f>
        <v>5.1629620952559083</v>
      </c>
      <c r="AR220" s="46">
        <f>IF($C220="SM 30:1;O2",('Données brutes POS (Area)'!AQ161/('Données brutes POS (Area)'!AQ$91)*50),IF($C220="TG (17:0/17:1/17:0)D5",('Données brutes POS (Area)'!AQ220/('Données brutes POS (Area)'!AQ$171)*25)))</f>
        <v>79.749582907360903</v>
      </c>
      <c r="AS220" s="46">
        <f>IF($C220="SM 30:1;O2",('Données brutes POS (Area)'!AR161/('Données brutes POS (Area)'!AR$91)*50),IF($C220="TG (17:0/17:1/17:0)D5",('Données brutes POS (Area)'!AR220/('Données brutes POS (Area)'!AR$171)*25)))</f>
        <v>8.1199371290942466</v>
      </c>
      <c r="AT220" s="46">
        <f>IF($C220="SM 30:1;O2",('Données brutes POS (Area)'!AS161/('Données brutes POS (Area)'!AS$91)*50),IF($C220="TG (17:0/17:1/17:0)D5",('Données brutes POS (Area)'!AS220/('Données brutes POS (Area)'!AS$171)*25)))</f>
        <v>11.627376915136683</v>
      </c>
      <c r="AU220" s="46">
        <f>IF($C220="SM 30:1;O2",('Données brutes POS (Area)'!AT161/('Données brutes POS (Area)'!AT$91)*50),IF($C220="TG (17:0/17:1/17:0)D5",('Données brutes POS (Area)'!AT220/('Données brutes POS (Area)'!AT$171)*25)))</f>
        <v>9.5743997292960401</v>
      </c>
      <c r="AV220" s="46">
        <f>IF($C220="SM 30:1;O2",('Données brutes POS (Area)'!AU161/('Données brutes POS (Area)'!AU$91)*50),IF($C220="TG (17:0/17:1/17:0)D5",('Données brutes POS (Area)'!AU220/('Données brutes POS (Area)'!AU$171)*25)))</f>
        <v>1.6436251429989546</v>
      </c>
      <c r="AW220" s="46">
        <f>IF($C220="SM 30:1;O2",('Données brutes POS (Area)'!AV161/('Données brutes POS (Area)'!AV$91)*50),IF($C220="TG (17:0/17:1/17:0)D5",('Données brutes POS (Area)'!AV220/('Données brutes POS (Area)'!AV$171)*25)))</f>
        <v>6.0035185319010616</v>
      </c>
      <c r="AX220" s="46">
        <f>IF($C220="SM 30:1;O2",('Données brutes POS (Area)'!AW161/('Données brutes POS (Area)'!AW$91)*50),IF($C220="TG (17:0/17:1/17:0)D5",('Données brutes POS (Area)'!AW220/('Données brutes POS (Area)'!AW$171)*25)))</f>
        <v>9.2076174178077714</v>
      </c>
      <c r="AY220" s="46">
        <f>IF($C220="SM 30:1;O2",('Données brutes POS (Area)'!AX161/('Données brutes POS (Area)'!AX$91)*50),IF($C220="TG (17:0/17:1/17:0)D5",('Données brutes POS (Area)'!AX220/('Données brutes POS (Area)'!AX$171)*25)))</f>
        <v>2.4695299097296513</v>
      </c>
      <c r="AZ220" s="46">
        <f>IF($C220="SM 30:1;O2",('Données brutes POS (Area)'!AY161/('Données brutes POS (Area)'!AY$91)*50),IF($C220="TG (17:0/17:1/17:0)D5",('Données brutes POS (Area)'!AY220/('Données brutes POS (Area)'!AY$171)*25)))</f>
        <v>7.8403846856931327</v>
      </c>
      <c r="BA220" s="46">
        <f>IF($C220="SM 30:1;O2",('Données brutes POS (Area)'!AZ161/('Données brutes POS (Area)'!AZ$91)*50),IF($C220="TG (17:0/17:1/17:0)D5",('Données brutes POS (Area)'!AZ220/('Données brutes POS (Area)'!AZ$171)*25)))</f>
        <v>1.7260232828178661</v>
      </c>
      <c r="BB220" s="46">
        <f>IF($C220="SM 30:1;O2",('Données brutes POS (Area)'!BA161/('Données brutes POS (Area)'!BA$91)*50),IF($C220="TG (17:0/17:1/17:0)D5",('Données brutes POS (Area)'!BA220/('Données brutes POS (Area)'!BA$171)*25)))</f>
        <v>3.9397772792240535</v>
      </c>
      <c r="BC220" s="46">
        <f>IF($C220="SM 30:1;O2",('Données brutes POS (Area)'!BB161/('Données brutes POS (Area)'!BB$91)*50),IF($C220="TG (17:0/17:1/17:0)D5",('Données brutes POS (Area)'!BB220/('Données brutes POS (Area)'!BB$171)*25)))</f>
        <v>3.5106365960983941</v>
      </c>
      <c r="BD220" s="46">
        <f>IF($C220="SM 30:1;O2",('Données brutes POS (Area)'!BC161/('Données brutes POS (Area)'!BC$91)*50),IF($C220="TG (17:0/17:1/17:0)D5",('Données brutes POS (Area)'!BC220/('Données brutes POS (Area)'!BC$171)*25)))</f>
        <v>4.6781116681042532</v>
      </c>
      <c r="BE220" s="46">
        <f>IF($C220="SM 30:1;O2",('Données brutes POS (Area)'!BD161/('Données brutes POS (Area)'!BD$91)*50),IF($C220="TG (17:0/17:1/17:0)D5",('Données brutes POS (Area)'!BD220/('Données brutes POS (Area)'!BD$171)*25)))</f>
        <v>1.4725659698052551</v>
      </c>
      <c r="BF220" s="46">
        <f>IF($C220="SM 30:1;O2",('Données brutes POS (Area)'!BE161/('Données brutes POS (Area)'!BE$91)*50),IF($C220="TG (17:0/17:1/17:0)D5",('Données brutes POS (Area)'!BE220/('Données brutes POS (Area)'!BE$171)*25)))</f>
        <v>0.57144329826200968</v>
      </c>
      <c r="BG220" s="46">
        <f>IF($C220="SM 30:1;O2",('Données brutes POS (Area)'!BF161/('Données brutes POS (Area)'!BF$91)*50),IF($C220="TG (17:0/17:1/17:0)D5",('Données brutes POS (Area)'!BF220/('Données brutes POS (Area)'!BF$171)*25)))</f>
        <v>2.9037179615115041</v>
      </c>
      <c r="BH220" s="46">
        <f>IF($C220="SM 30:1;O2",('Données brutes POS (Area)'!BG161/('Données brutes POS (Area)'!BG$91)*50),IF($C220="TG (17:0/17:1/17:0)D5",('Données brutes POS (Area)'!BG220/('Données brutes POS (Area)'!BG$171)*25)))</f>
        <v>1.8897783273307858</v>
      </c>
      <c r="BI220" s="46">
        <f>IF($C220="SM 30:1;O2",('Données brutes POS (Area)'!BH161/('Données brutes POS (Area)'!BH$91)*50),IF($C220="TG (17:0/17:1/17:0)D5",('Données brutes POS (Area)'!BH220/('Données brutes POS (Area)'!BH$171)*25)))</f>
        <v>2.3449450185665981</v>
      </c>
      <c r="BJ220" s="46">
        <f>IF($C220="SM 30:1;O2",('Données brutes POS (Area)'!BI161/('Données brutes POS (Area)'!BI$91)*50),IF($C220="TG (17:0/17:1/17:0)D5",('Données brutes POS (Area)'!BI220/('Données brutes POS (Area)'!BI$171)*25)))</f>
        <v>8.9139168046274371</v>
      </c>
      <c r="BK220" s="46">
        <f>IF($C220="SM 30:1;O2",('Données brutes POS (Area)'!BJ161/('Données brutes POS (Area)'!BJ$91)*50),IF($C220="TG (17:0/17:1/17:0)D5",('Données brutes POS (Area)'!BJ220/('Données brutes POS (Area)'!BJ$171)*25)))</f>
        <v>1.8110940860641755</v>
      </c>
      <c r="BL220" s="46">
        <f>IF($C220="SM 30:1;O2",('Données brutes POS (Area)'!BK161/('Données brutes POS (Area)'!BK$91)*50),IF($C220="TG (17:0/17:1/17:0)D5",('Données brutes POS (Area)'!BK220/('Données brutes POS (Area)'!BK$171)*25)))</f>
        <v>1.5340551421270543</v>
      </c>
      <c r="BM220" s="46">
        <f>IF($C220="SM 30:1;O2",('Données brutes POS (Area)'!BL161/('Données brutes POS (Area)'!BL$91)*50),IF($C220="TG (17:0/17:1/17:0)D5",('Données brutes POS (Area)'!BL220/('Données brutes POS (Area)'!BL$171)*25)))</f>
        <v>6.8524311372894777</v>
      </c>
      <c r="BN220" s="46">
        <f>IF($C220="SM 30:1;O2",('Données brutes POS (Area)'!BM161/('Données brutes POS (Area)'!BM$91)*50),IF($C220="TG (17:0/17:1/17:0)D5",('Données brutes POS (Area)'!BM220/('Données brutes POS (Area)'!BM$171)*25)))</f>
        <v>2.0379983591815596</v>
      </c>
      <c r="BO220" s="46">
        <f>IF($C220="SM 30:1;O2",('Données brutes POS (Area)'!BN161/('Données brutes POS (Area)'!BN$91)*50),IF($C220="TG (17:0/17:1/17:0)D5",('Données brutes POS (Area)'!BN220/('Données brutes POS (Area)'!BN$171)*25)))</f>
        <v>2.0714247709793403</v>
      </c>
      <c r="BP220" s="46">
        <f>IF($C220="SM 30:1;O2",('Données brutes POS (Area)'!BO161/('Données brutes POS (Area)'!BO$91)*50),IF($C220="TG (17:0/17:1/17:0)D5",('Données brutes POS (Area)'!BO220/('Données brutes POS (Area)'!BO$171)*25)))</f>
        <v>1.5330243002104555</v>
      </c>
      <c r="BQ220" s="46">
        <f>IF($C220="SM 30:1;O2",('Données brutes POS (Area)'!BP161/('Données brutes POS (Area)'!BP$91)*50),IF($C220="TG (17:0/17:1/17:0)D5",('Données brutes POS (Area)'!BP220/('Données brutes POS (Area)'!BP$171)*25)))</f>
        <v>5.7575035082803092</v>
      </c>
    </row>
    <row r="221" spans="1:69" x14ac:dyDescent="0.25">
      <c r="A221" s="9" t="s">
        <v>79</v>
      </c>
      <c r="B221" s="9" t="s">
        <v>254</v>
      </c>
      <c r="C221" s="9" t="s">
        <v>117</v>
      </c>
      <c r="D221" s="47">
        <f>IF($C221="SM 30:1;O2",('Données brutes POS (Area)'!C162/('Données brutes POS (Area)'!C$91)*50),IF($C221="TG (17:0/17:1/17:0)D5",('Données brutes POS (Area)'!C221/('Données brutes POS (Area)'!C$171)*25)))</f>
        <v>0.43509499947742247</v>
      </c>
      <c r="E221" s="47">
        <f>IF($C221="SM 30:1;O2",('Données brutes POS (Area)'!D162/('Données brutes POS (Area)'!D$91)*50),IF($C221="TG (17:0/17:1/17:0)D5",('Données brutes POS (Area)'!D221/('Données brutes POS (Area)'!D$171)*25)))</f>
        <v>0.72128559920951429</v>
      </c>
      <c r="F221" s="47">
        <f>IF($C221="SM 30:1;O2",('Données brutes POS (Area)'!E162/('Données brutes POS (Area)'!E$91)*50),IF($C221="TG (17:0/17:1/17:0)D5",('Données brutes POS (Area)'!E221/('Données brutes POS (Area)'!E$171)*25)))</f>
        <v>2.1863794387450919</v>
      </c>
      <c r="G221" s="47">
        <f>IF($C221="SM 30:1;O2",('Données brutes POS (Area)'!F162/('Données brutes POS (Area)'!F$91)*50),IF($C221="TG (17:0/17:1/17:0)D5",('Données brutes POS (Area)'!F221/('Données brutes POS (Area)'!F$171)*25)))</f>
        <v>1.4831885103886011</v>
      </c>
      <c r="H221" s="47">
        <f>IF($C221="SM 30:1;O2",('Données brutes POS (Area)'!G162/('Données brutes POS (Area)'!G$91)*50),IF($C221="TG (17:0/17:1/17:0)D5",('Données brutes POS (Area)'!G221/('Données brutes POS (Area)'!G$171)*25)))</f>
        <v>1.5531596008185731</v>
      </c>
      <c r="I221" s="47">
        <f>IF($C221="SM 30:1;O2",('Données brutes POS (Area)'!H162/('Données brutes POS (Area)'!H$91)*50),IF($C221="TG (17:0/17:1/17:0)D5",('Données brutes POS (Area)'!H221/('Données brutes POS (Area)'!H$171)*25)))</f>
        <v>1.8599207972255924</v>
      </c>
      <c r="J221" s="47">
        <f>IF($C221="SM 30:1;O2",('Données brutes POS (Area)'!I162/('Données brutes POS (Area)'!I$91)*50),IF($C221="TG (17:0/17:1/17:0)D5",('Données brutes POS (Area)'!I221/('Données brutes POS (Area)'!I$171)*25)))</f>
        <v>1.952302057599713</v>
      </c>
      <c r="K221" s="47">
        <f>IF($C221="SM 30:1;O2",('Données brutes POS (Area)'!J162/('Données brutes POS (Area)'!J$91)*50),IF($C221="TG (17:0/17:1/17:0)D5",('Données brutes POS (Area)'!J221/('Données brutes POS (Area)'!J$171)*25)))</f>
        <v>0.8904672257383861</v>
      </c>
      <c r="L221" s="47">
        <f>IF($C221="SM 30:1;O2",('Données brutes POS (Area)'!K162/('Données brutes POS (Area)'!K$91)*50),IF($C221="TG (17:0/17:1/17:0)D5",('Données brutes POS (Area)'!K221/('Données brutes POS (Area)'!K$171)*25)))</f>
        <v>0.54623630350066266</v>
      </c>
      <c r="M221" s="47">
        <f>IF($C221="SM 30:1;O2",('Données brutes POS (Area)'!L162/('Données brutes POS (Area)'!L$91)*50),IF($C221="TG (17:0/17:1/17:0)D5",('Données brutes POS (Area)'!L221/('Données brutes POS (Area)'!L$171)*25)))</f>
        <v>0.43861831644753763</v>
      </c>
      <c r="N221" s="47">
        <f>IF($C221="SM 30:1;O2",('Données brutes POS (Area)'!M162/('Données brutes POS (Area)'!M$91)*50),IF($C221="TG (17:0/17:1/17:0)D5",('Données brutes POS (Area)'!M221/('Données brutes POS (Area)'!M$171)*25)))</f>
        <v>0.36932812824982852</v>
      </c>
      <c r="O221" s="47">
        <f>IF($C221="SM 30:1;O2",('Données brutes POS (Area)'!N162/('Données brutes POS (Area)'!N$91)*50),IF($C221="TG (17:0/17:1/17:0)D5",('Données brutes POS (Area)'!N221/('Données brutes POS (Area)'!N$171)*25)))</f>
        <v>0.62807536648953355</v>
      </c>
      <c r="P221" s="47">
        <f>IF($C221="SM 30:1;O2",('Données brutes POS (Area)'!O162/('Données brutes POS (Area)'!O$91)*50),IF($C221="TG (17:0/17:1/17:0)D5",('Données brutes POS (Area)'!O221/('Données brutes POS (Area)'!O$171)*25)))</f>
        <v>0.55572108083359306</v>
      </c>
      <c r="Q221" s="47">
        <f>IF($C221="SM 30:1;O2",('Données brutes POS (Area)'!P162/('Données brutes POS (Area)'!P$91)*50),IF($C221="TG (17:0/17:1/17:0)D5",('Données brutes POS (Area)'!P221/('Données brutes POS (Area)'!P$171)*25)))</f>
        <v>1.2879545848311214</v>
      </c>
      <c r="R221" s="47">
        <f>IF($C221="SM 30:1;O2",('Données brutes POS (Area)'!Q162/('Données brutes POS (Area)'!Q$91)*50),IF($C221="TG (17:0/17:1/17:0)D5",('Données brutes POS (Area)'!Q221/('Données brutes POS (Area)'!Q$171)*25)))</f>
        <v>1.761749340059779</v>
      </c>
      <c r="S221" s="47">
        <f>IF($C221="SM 30:1;O2",('Données brutes POS (Area)'!R162/('Données brutes POS (Area)'!R$91)*50),IF($C221="TG (17:0/17:1/17:0)D5",('Données brutes POS (Area)'!R221/('Données brutes POS (Area)'!R$171)*25)))</f>
        <v>0.30344563709736805</v>
      </c>
      <c r="T221" s="47">
        <f>IF($C221="SM 30:1;O2",('Données brutes POS (Area)'!S162/('Données brutes POS (Area)'!S$91)*50),IF($C221="TG (17:0/17:1/17:0)D5",('Données brutes POS (Area)'!S221/('Données brutes POS (Area)'!S$171)*25)))</f>
        <v>0.78599893050925007</v>
      </c>
      <c r="U221" s="47">
        <f>IF($C221="SM 30:1;O2",('Données brutes POS (Area)'!T162/('Données brutes POS (Area)'!T$91)*50),IF($C221="TG (17:0/17:1/17:0)D5",('Données brutes POS (Area)'!T221/('Données brutes POS (Area)'!T$171)*25)))</f>
        <v>0.7461018395923309</v>
      </c>
      <c r="V221" s="47">
        <f>IF($C221="SM 30:1;O2",('Données brutes POS (Area)'!U162/('Données brutes POS (Area)'!U$91)*50),IF($C221="TG (17:0/17:1/17:0)D5",('Données brutes POS (Area)'!U221/('Données brutes POS (Area)'!U$171)*25)))</f>
        <v>0.71817350753865483</v>
      </c>
      <c r="W221" s="47">
        <f>IF($C221="SM 30:1;O2",('Données brutes POS (Area)'!V162/('Données brutes POS (Area)'!V$91)*50),IF($C221="TG (17:0/17:1/17:0)D5",('Données brutes POS (Area)'!V221/('Données brutes POS (Area)'!V$171)*25)))</f>
        <v>0.3510453056031031</v>
      </c>
      <c r="X221" s="47">
        <f>IF($C221="SM 30:1;O2",('Données brutes POS (Area)'!W162/('Données brutes POS (Area)'!W$91)*50),IF($C221="TG (17:0/17:1/17:0)D5",('Données brutes POS (Area)'!W221/('Données brutes POS (Area)'!W$171)*25)))</f>
        <v>0.75521284168556491</v>
      </c>
      <c r="Y221" s="47">
        <f>IF($C221="SM 30:1;O2",('Données brutes POS (Area)'!X162/('Données brutes POS (Area)'!X$91)*50),IF($C221="TG (17:0/17:1/17:0)D5",('Données brutes POS (Area)'!X221/('Données brutes POS (Area)'!X$171)*25)))</f>
        <v>0.5147764965378917</v>
      </c>
      <c r="Z221" s="47">
        <f>IF($C221="SM 30:1;O2",('Données brutes POS (Area)'!Y162/('Données brutes POS (Area)'!Y$91)*50),IF($C221="TG (17:0/17:1/17:0)D5",('Données brutes POS (Area)'!Y221/('Données brutes POS (Area)'!Y$171)*25)))</f>
        <v>0.67621101083379631</v>
      </c>
      <c r="AA221" s="47">
        <f>IF($C221="SM 30:1;O2",('Données brutes POS (Area)'!Z162/('Données brutes POS (Area)'!Z$91)*50),IF($C221="TG (17:0/17:1/17:0)D5",('Données brutes POS (Area)'!Z221/('Données brutes POS (Area)'!Z$171)*25)))</f>
        <v>2.138572669898791</v>
      </c>
      <c r="AB221" s="47">
        <f>IF($C221="SM 30:1;O2",('Données brutes POS (Area)'!AA162/('Données brutes POS (Area)'!AA$91)*50),IF($C221="TG (17:0/17:1/17:0)D5",('Données brutes POS (Area)'!AA221/('Données brutes POS (Area)'!AA$171)*25)))</f>
        <v>1.19479972256662</v>
      </c>
      <c r="AC221" s="47">
        <f>IF($C221="SM 30:1;O2",('Données brutes POS (Area)'!AB162/('Données brutes POS (Area)'!AB$91)*50),IF($C221="TG (17:0/17:1/17:0)D5",('Données brutes POS (Area)'!AB221/('Données brutes POS (Area)'!AB$171)*25)))</f>
        <v>4.7836005839065443</v>
      </c>
      <c r="AD221" s="47">
        <f>IF($C221="SM 30:1;O2",('Données brutes POS (Area)'!AC162/('Données brutes POS (Area)'!AC$91)*50),IF($C221="TG (17:0/17:1/17:0)D5",('Données brutes POS (Area)'!AC221/('Données brutes POS (Area)'!AC$171)*25)))</f>
        <v>0.55932888499366662</v>
      </c>
      <c r="AE221" s="47">
        <f>IF($C221="SM 30:1;O2",('Données brutes POS (Area)'!AD162/('Données brutes POS (Area)'!AD$91)*50),IF($C221="TG (17:0/17:1/17:0)D5",('Données brutes POS (Area)'!AD221/('Données brutes POS (Area)'!AD$171)*25)))</f>
        <v>0.38152895364415118</v>
      </c>
      <c r="AF221" s="47">
        <f>IF($C221="SM 30:1;O2",('Données brutes POS (Area)'!AE162/('Données brutes POS (Area)'!AE$91)*50),IF($C221="TG (17:0/17:1/17:0)D5",('Données brutes POS (Area)'!AE221/('Données brutes POS (Area)'!AE$171)*25)))</f>
        <v>5.5520160143265027</v>
      </c>
      <c r="AG221" s="47">
        <f>IF($C221="SM 30:1;O2",('Données brutes POS (Area)'!AF162/('Données brutes POS (Area)'!AF$91)*50),IF($C221="TG (17:0/17:1/17:0)D5",('Données brutes POS (Area)'!AF221/('Données brutes POS (Area)'!AF$171)*25)))</f>
        <v>1.1241952128832542</v>
      </c>
      <c r="AH221" s="47">
        <f>IF($C221="SM 30:1;O2",('Données brutes POS (Area)'!AG162/('Données brutes POS (Area)'!AG$91)*50),IF($C221="TG (17:0/17:1/17:0)D5",('Données brutes POS (Area)'!AG221/('Données brutes POS (Area)'!AG$171)*25)))</f>
        <v>1.7659104032545776</v>
      </c>
      <c r="AI221" s="47">
        <f>IF($C221="SM 30:1;O2",('Données brutes POS (Area)'!AH162/('Données brutes POS (Area)'!AH$91)*50),IF($C221="TG (17:0/17:1/17:0)D5",('Données brutes POS (Area)'!AH221/('Données brutes POS (Area)'!AH$171)*25)))</f>
        <v>0.67183946386541149</v>
      </c>
      <c r="AJ221" s="47">
        <f>IF($C221="SM 30:1;O2",('Données brutes POS (Area)'!AI162/('Données brutes POS (Area)'!AI$91)*50),IF($C221="TG (17:0/17:1/17:0)D5",('Données brutes POS (Area)'!AI221/('Données brutes POS (Area)'!AI$171)*25)))</f>
        <v>1.2909574830591999</v>
      </c>
      <c r="AK221" s="47">
        <f>IF($C221="SM 30:1;O2",('Données brutes POS (Area)'!AJ162/('Données brutes POS (Area)'!AJ$91)*50),IF($C221="TG (17:0/17:1/17:0)D5",('Données brutes POS (Area)'!AJ221/('Données brutes POS (Area)'!AJ$171)*25)))</f>
        <v>0.25006810377989674</v>
      </c>
      <c r="AL221" s="47">
        <f>IF($C221="SM 30:1;O2",('Données brutes POS (Area)'!AK162/('Données brutes POS (Area)'!AK$91)*50),IF($C221="TG (17:0/17:1/17:0)D5",('Données brutes POS (Area)'!AK221/('Données brutes POS (Area)'!AK$171)*25)))</f>
        <v>0.22054311967325407</v>
      </c>
      <c r="AM221" s="47">
        <f>IF($C221="SM 30:1;O2",('Données brutes POS (Area)'!AL162/('Données brutes POS (Area)'!AL$91)*50),IF($C221="TG (17:0/17:1/17:0)D5",('Données brutes POS (Area)'!AL221/('Données brutes POS (Area)'!AL$171)*25)))</f>
        <v>5.9004392337082381</v>
      </c>
      <c r="AN221" s="47">
        <f>IF($C221="SM 30:1;O2",('Données brutes POS (Area)'!AM162/('Données brutes POS (Area)'!AM$91)*50),IF($C221="TG (17:0/17:1/17:0)D5",('Données brutes POS (Area)'!AM221/('Données brutes POS (Area)'!AM$171)*25)))</f>
        <v>0.36100030744331879</v>
      </c>
      <c r="AO221" s="47">
        <f>IF($C221="SM 30:1;O2",('Données brutes POS (Area)'!AN162/('Données brutes POS (Area)'!AN$91)*50),IF($C221="TG (17:0/17:1/17:0)D5",('Données brutes POS (Area)'!AN221/('Données brutes POS (Area)'!AN$171)*25)))</f>
        <v>0.30104232747317283</v>
      </c>
      <c r="AP221" s="47">
        <f>IF($C221="SM 30:1;O2",('Données brutes POS (Area)'!AO162/('Données brutes POS (Area)'!AO$91)*50),IF($C221="TG (17:0/17:1/17:0)D5",('Données brutes POS (Area)'!AO221/('Données brutes POS (Area)'!AO$171)*25)))</f>
        <v>2.4048592606478194</v>
      </c>
      <c r="AQ221" s="47">
        <f>IF($C221="SM 30:1;O2",('Données brutes POS (Area)'!AP162/('Données brutes POS (Area)'!AP$91)*50),IF($C221="TG (17:0/17:1/17:0)D5",('Données brutes POS (Area)'!AP221/('Données brutes POS (Area)'!AP$171)*25)))</f>
        <v>0.78097703313805866</v>
      </c>
      <c r="AR221" s="47">
        <f>IF($C221="SM 30:1;O2",('Données brutes POS (Area)'!AQ162/('Données brutes POS (Area)'!AQ$91)*50),IF($C221="TG (17:0/17:1/17:0)D5",('Données brutes POS (Area)'!AQ221/('Données brutes POS (Area)'!AQ$171)*25)))</f>
        <v>11.224406790400602</v>
      </c>
      <c r="AS221" s="47">
        <f>IF($C221="SM 30:1;O2",('Données brutes POS (Area)'!AR162/('Données brutes POS (Area)'!AR$91)*50),IF($C221="TG (17:0/17:1/17:0)D5",('Données brutes POS (Area)'!AR221/('Données brutes POS (Area)'!AR$171)*25)))</f>
        <v>1.1705117704293142</v>
      </c>
      <c r="AT221" s="47">
        <f>IF($C221="SM 30:1;O2",('Données brutes POS (Area)'!AS162/('Données brutes POS (Area)'!AS$91)*50),IF($C221="TG (17:0/17:1/17:0)D5",('Données brutes POS (Area)'!AS221/('Données brutes POS (Area)'!AS$171)*25)))</f>
        <v>1.7672892914719154</v>
      </c>
      <c r="AU221" s="47">
        <f>IF($C221="SM 30:1;O2",('Données brutes POS (Area)'!AT162/('Données brutes POS (Area)'!AT$91)*50),IF($C221="TG (17:0/17:1/17:0)D5",('Données brutes POS (Area)'!AT221/('Données brutes POS (Area)'!AT$171)*25)))</f>
        <v>2.8023501489697096</v>
      </c>
      <c r="AV221" s="47">
        <f>IF($C221="SM 30:1;O2",('Données brutes POS (Area)'!AU162/('Données brutes POS (Area)'!AU$91)*50),IF($C221="TG (17:0/17:1/17:0)D5",('Données brutes POS (Area)'!AU221/('Données brutes POS (Area)'!AU$171)*25)))</f>
        <v>0.15253916129649012</v>
      </c>
      <c r="AW221" s="47">
        <f>IF($C221="SM 30:1;O2",('Données brutes POS (Area)'!AV162/('Données brutes POS (Area)'!AV$91)*50),IF($C221="TG (17:0/17:1/17:0)D5",('Données brutes POS (Area)'!AV221/('Données brutes POS (Area)'!AV$171)*25)))</f>
        <v>1.1187100231887199</v>
      </c>
      <c r="AX221" s="47">
        <f>IF($C221="SM 30:1;O2",('Données brutes POS (Area)'!AW162/('Données brutes POS (Area)'!AW$91)*50),IF($C221="TG (17:0/17:1/17:0)D5",('Données brutes POS (Area)'!AW221/('Données brutes POS (Area)'!AW$171)*25)))</f>
        <v>2.6415189683530609</v>
      </c>
      <c r="AY221" s="47">
        <f>IF($C221="SM 30:1;O2",('Données brutes POS (Area)'!AX162/('Données brutes POS (Area)'!AX$91)*50),IF($C221="TG (17:0/17:1/17:0)D5",('Données brutes POS (Area)'!AX221/('Données brutes POS (Area)'!AX$171)*25)))</f>
        <v>0.40415314104444877</v>
      </c>
      <c r="AZ221" s="47">
        <f>IF($C221="SM 30:1;O2",('Données brutes POS (Area)'!AY162/('Données brutes POS (Area)'!AY$91)*50),IF($C221="TG (17:0/17:1/17:0)D5",('Données brutes POS (Area)'!AY221/('Données brutes POS (Area)'!AY$171)*25)))</f>
        <v>1.3441052531056932</v>
      </c>
      <c r="BA221" s="47">
        <f>IF($C221="SM 30:1;O2",('Données brutes POS (Area)'!AZ162/('Données brutes POS (Area)'!AZ$91)*50),IF($C221="TG (17:0/17:1/17:0)D5",('Données brutes POS (Area)'!AZ221/('Données brutes POS (Area)'!AZ$171)*25)))</f>
        <v>0.25132140762670768</v>
      </c>
      <c r="BB221" s="47">
        <f>IF($C221="SM 30:1;O2",('Données brutes POS (Area)'!BA162/('Données brutes POS (Area)'!BA$91)*50),IF($C221="TG (17:0/17:1/17:0)D5",('Données brutes POS (Area)'!BA221/('Données brutes POS (Area)'!BA$171)*25)))</f>
        <v>0.44284068020992057</v>
      </c>
      <c r="BC221" s="47">
        <f>IF($C221="SM 30:1;O2",('Données brutes POS (Area)'!BB162/('Données brutes POS (Area)'!BB$91)*50),IF($C221="TG (17:0/17:1/17:0)D5",('Données brutes POS (Area)'!BB221/('Données brutes POS (Area)'!BB$171)*25)))</f>
        <v>0.68747285366334665</v>
      </c>
      <c r="BD221" s="47">
        <f>IF($C221="SM 30:1;O2",('Données brutes POS (Area)'!BC162/('Données brutes POS (Area)'!BC$91)*50),IF($C221="TG (17:0/17:1/17:0)D5",('Données brutes POS (Area)'!BC221/('Données brutes POS (Area)'!BC$171)*25)))</f>
        <v>0.94895331937854954</v>
      </c>
      <c r="BE221" s="47">
        <f>IF($C221="SM 30:1;O2",('Données brutes POS (Area)'!BD162/('Données brutes POS (Area)'!BD$91)*50),IF($C221="TG (17:0/17:1/17:0)D5",('Données brutes POS (Area)'!BD221/('Données brutes POS (Area)'!BD$171)*25)))</f>
        <v>0.1818589028547431</v>
      </c>
      <c r="BF221" s="43" t="s">
        <v>326</v>
      </c>
      <c r="BG221" s="47">
        <f>IF($C221="SM 30:1;O2",('Données brutes POS (Area)'!BF162/('Données brutes POS (Area)'!BF$91)*50),IF($C221="TG (17:0/17:1/17:0)D5",('Données brutes POS (Area)'!BF221/('Données brutes POS (Area)'!BF$171)*25)))</f>
        <v>0.50174823122349854</v>
      </c>
      <c r="BH221" s="47">
        <f>IF($C221="SM 30:1;O2",('Données brutes POS (Area)'!BG162/('Données brutes POS (Area)'!BG$91)*50),IF($C221="TG (17:0/17:1/17:0)D5",('Données brutes POS (Area)'!BG221/('Données brutes POS (Area)'!BG$171)*25)))</f>
        <v>0.12300919045079059</v>
      </c>
      <c r="BI221" s="47">
        <f>IF($C221="SM 30:1;O2",('Données brutes POS (Area)'!BH162/('Données brutes POS (Area)'!BH$91)*50),IF($C221="TG (17:0/17:1/17:0)D5",('Données brutes POS (Area)'!BH221/('Données brutes POS (Area)'!BH$171)*25)))</f>
        <v>0.13832982329742019</v>
      </c>
      <c r="BJ221" s="47">
        <f>IF($C221="SM 30:1;O2",('Données brutes POS (Area)'!BI162/('Données brutes POS (Area)'!BI$91)*50),IF($C221="TG (17:0/17:1/17:0)D5",('Données brutes POS (Area)'!BI221/('Données brutes POS (Area)'!BI$171)*25)))</f>
        <v>2.2378240054397587</v>
      </c>
      <c r="BK221" s="47">
        <f>IF($C221="SM 30:1;O2",('Données brutes POS (Area)'!BJ162/('Données brutes POS (Area)'!BJ$91)*50),IF($C221="TG (17:0/17:1/17:0)D5",('Données brutes POS (Area)'!BJ221/('Données brutes POS (Area)'!BJ$171)*25)))</f>
        <v>0.21637537731330728</v>
      </c>
      <c r="BL221" s="47">
        <f>IF($C221="SM 30:1;O2",('Données brutes POS (Area)'!BK162/('Données brutes POS (Area)'!BK$91)*50),IF($C221="TG (17:0/17:1/17:0)D5",('Données brutes POS (Area)'!BK221/('Données brutes POS (Area)'!BK$171)*25)))</f>
        <v>0.22219389480926105</v>
      </c>
      <c r="BM221" s="47">
        <f>IF($C221="SM 30:1;O2",('Données brutes POS (Area)'!BL162/('Données brutes POS (Area)'!BL$91)*50),IF($C221="TG (17:0/17:1/17:0)D5",('Données brutes POS (Area)'!BL221/('Données brutes POS (Area)'!BL$171)*25)))</f>
        <v>2.4919208459403452</v>
      </c>
      <c r="BN221" s="47">
        <f>IF($C221="SM 30:1;O2",('Données brutes POS (Area)'!BM162/('Données brutes POS (Area)'!BM$91)*50),IF($C221="TG (17:0/17:1/17:0)D5",('Données brutes POS (Area)'!BM221/('Données brutes POS (Area)'!BM$171)*25)))</f>
        <v>0.32528579179251915</v>
      </c>
      <c r="BO221" s="47">
        <f>IF($C221="SM 30:1;O2",('Données brutes POS (Area)'!BN162/('Données brutes POS (Area)'!BN$91)*50),IF($C221="TG (17:0/17:1/17:0)D5",('Données brutes POS (Area)'!BN221/('Données brutes POS (Area)'!BN$171)*25)))</f>
        <v>0.19541804827836631</v>
      </c>
      <c r="BP221" s="47">
        <f>IF($C221="SM 30:1;O2",('Données brutes POS (Area)'!BO162/('Données brutes POS (Area)'!BO$91)*50),IF($C221="TG (17:0/17:1/17:0)D5",('Données brutes POS (Area)'!BO221/('Données brutes POS (Area)'!BO$171)*25)))</f>
        <v>0.14086269489461731</v>
      </c>
      <c r="BQ221" s="47">
        <f>IF($C221="SM 30:1;O2",('Données brutes POS (Area)'!BP162/('Données brutes POS (Area)'!BP$91)*50),IF($C221="TG (17:0/17:1/17:0)D5",('Données brutes POS (Area)'!BP221/('Données brutes POS (Area)'!BP$171)*25)))</f>
        <v>1.84866074567153</v>
      </c>
    </row>
    <row r="222" spans="1:69" x14ac:dyDescent="0.25">
      <c r="A222" s="1" t="s">
        <v>79</v>
      </c>
      <c r="B222" s="1" t="s">
        <v>255</v>
      </c>
      <c r="C222" s="11" t="s">
        <v>117</v>
      </c>
      <c r="D222" s="46">
        <f>IF($C222="SM 30:1;O2",('Données brutes POS (Area)'!C163/('Données brutes POS (Area)'!C$91)*50),IF($C222="TG (17:0/17:1/17:0)D5",('Données brutes POS (Area)'!C222/('Données brutes POS (Area)'!C$171)*25)))</f>
        <v>0.45303033485488092</v>
      </c>
      <c r="E222" s="46">
        <f>IF($C222="SM 30:1;O2",('Données brutes POS (Area)'!D163/('Données brutes POS (Area)'!D$91)*50),IF($C222="TG (17:0/17:1/17:0)D5",('Données brutes POS (Area)'!D222/('Données brutes POS (Area)'!D$171)*25)))</f>
        <v>0.72240072124011001</v>
      </c>
      <c r="F222" s="46">
        <f>IF($C222="SM 30:1;O2",('Données brutes POS (Area)'!E163/('Données brutes POS (Area)'!E$91)*50),IF($C222="TG (17:0/17:1/17:0)D5",('Données brutes POS (Area)'!E222/('Données brutes POS (Area)'!E$171)*25)))</f>
        <v>1.8442994491878761</v>
      </c>
      <c r="G222" s="46">
        <f>IF($C222="SM 30:1;O2",('Données brutes POS (Area)'!F163/('Données brutes POS (Area)'!F$91)*50),IF($C222="TG (17:0/17:1/17:0)D5",('Données brutes POS (Area)'!F222/('Données brutes POS (Area)'!F$171)*25)))</f>
        <v>1.4546697555063159</v>
      </c>
      <c r="H222" s="46">
        <f>IF($C222="SM 30:1;O2",('Données brutes POS (Area)'!G163/('Données brutes POS (Area)'!G$91)*50),IF($C222="TG (17:0/17:1/17:0)D5",('Données brutes POS (Area)'!G222/('Données brutes POS (Area)'!G$171)*25)))</f>
        <v>1.2075832680985155</v>
      </c>
      <c r="I222" s="46">
        <f>IF($C222="SM 30:1;O2",('Données brutes POS (Area)'!H163/('Données brutes POS (Area)'!H$91)*50),IF($C222="TG (17:0/17:1/17:0)D5",('Données brutes POS (Area)'!H222/('Données brutes POS (Area)'!H$171)*25)))</f>
        <v>1.6997595407127104</v>
      </c>
      <c r="J222" s="46">
        <f>IF($C222="SM 30:1;O2",('Données brutes POS (Area)'!I163/('Données brutes POS (Area)'!I$91)*50),IF($C222="TG (17:0/17:1/17:0)D5",('Données brutes POS (Area)'!I222/('Données brutes POS (Area)'!I$171)*25)))</f>
        <v>1.6823160070538197</v>
      </c>
      <c r="K222" s="46">
        <f>IF($C222="SM 30:1;O2",('Données brutes POS (Area)'!J163/('Données brutes POS (Area)'!J$91)*50),IF($C222="TG (17:0/17:1/17:0)D5",('Données brutes POS (Area)'!J222/('Données brutes POS (Area)'!J$171)*25)))</f>
        <v>0.66918753553806887</v>
      </c>
      <c r="L222" s="46">
        <f>IF($C222="SM 30:1;O2",('Données brutes POS (Area)'!K163/('Données brutes POS (Area)'!K$91)*50),IF($C222="TG (17:0/17:1/17:0)D5",('Données brutes POS (Area)'!K222/('Données brutes POS (Area)'!K$171)*25)))</f>
        <v>0.37127037056166445</v>
      </c>
      <c r="M222" s="46">
        <f>IF($C222="SM 30:1;O2",('Données brutes POS (Area)'!L163/('Données brutes POS (Area)'!L$91)*50),IF($C222="TG (17:0/17:1/17:0)D5",('Données brutes POS (Area)'!L222/('Données brutes POS (Area)'!L$171)*25)))</f>
        <v>0.46789559977723894</v>
      </c>
      <c r="N222" s="46">
        <f>IF($C222="SM 30:1;O2",('Données brutes POS (Area)'!M163/('Données brutes POS (Area)'!M$91)*50),IF($C222="TG (17:0/17:1/17:0)D5",('Données brutes POS (Area)'!M222/('Données brutes POS (Area)'!M$171)*25)))</f>
        <v>0.18452253261949036</v>
      </c>
      <c r="O222" s="46">
        <f>IF($C222="SM 30:1;O2",('Données brutes POS (Area)'!N163/('Données brutes POS (Area)'!N$91)*50),IF($C222="TG (17:0/17:1/17:0)D5",('Données brutes POS (Area)'!N222/('Données brutes POS (Area)'!N$171)*25)))</f>
        <v>0.49117223433122581</v>
      </c>
      <c r="P222" s="46">
        <f>IF($C222="SM 30:1;O2",('Données brutes POS (Area)'!O163/('Données brutes POS (Area)'!O$91)*50),IF($C222="TG (17:0/17:1/17:0)D5",('Données brutes POS (Area)'!O222/('Données brutes POS (Area)'!O$171)*25)))</f>
        <v>0.53714607216054422</v>
      </c>
      <c r="Q222" s="46">
        <f>IF($C222="SM 30:1;O2",('Données brutes POS (Area)'!P163/('Données brutes POS (Area)'!P$91)*50),IF($C222="TG (17:0/17:1/17:0)D5",('Données brutes POS (Area)'!P222/('Données brutes POS (Area)'!P$171)*25)))</f>
        <v>1.0278239636178315</v>
      </c>
      <c r="R222" s="46">
        <f>IF($C222="SM 30:1;O2",('Données brutes POS (Area)'!Q163/('Données brutes POS (Area)'!Q$91)*50),IF($C222="TG (17:0/17:1/17:0)D5",('Données brutes POS (Area)'!Q222/('Données brutes POS (Area)'!Q$171)*25)))</f>
        <v>1.5270189084528203</v>
      </c>
      <c r="S222" s="46">
        <f>IF($C222="SM 30:1;O2",('Données brutes POS (Area)'!R163/('Données brutes POS (Area)'!R$91)*50),IF($C222="TG (17:0/17:1/17:0)D5",('Données brutes POS (Area)'!R222/('Données brutes POS (Area)'!R$171)*25)))</f>
        <v>0.28692914159289556</v>
      </c>
      <c r="T222" s="46">
        <f>IF($C222="SM 30:1;O2",('Données brutes POS (Area)'!S163/('Données brutes POS (Area)'!S$91)*50),IF($C222="TG (17:0/17:1/17:0)D5",('Données brutes POS (Area)'!S222/('Données brutes POS (Area)'!S$171)*25)))</f>
        <v>0.81070407492266927</v>
      </c>
      <c r="U222" s="46">
        <f>IF($C222="SM 30:1;O2",('Données brutes POS (Area)'!T163/('Données brutes POS (Area)'!T$91)*50),IF($C222="TG (17:0/17:1/17:0)D5",('Données brutes POS (Area)'!T222/('Données brutes POS (Area)'!T$171)*25)))</f>
        <v>0.66318341973538286</v>
      </c>
      <c r="V222" s="46">
        <f>IF($C222="SM 30:1;O2",('Données brutes POS (Area)'!U163/('Données brutes POS (Area)'!U$91)*50),IF($C222="TG (17:0/17:1/17:0)D5",('Données brutes POS (Area)'!U222/('Données brutes POS (Area)'!U$171)*25)))</f>
        <v>0.48166329234385641</v>
      </c>
      <c r="W222" s="46">
        <f>IF($C222="SM 30:1;O2",('Données brutes POS (Area)'!V163/('Données brutes POS (Area)'!V$91)*50),IF($C222="TG (17:0/17:1/17:0)D5",('Données brutes POS (Area)'!V222/('Données brutes POS (Area)'!V$171)*25)))</f>
        <v>0.25351906583940459</v>
      </c>
      <c r="X222" s="46">
        <f>IF($C222="SM 30:1;O2",('Données brutes POS (Area)'!W163/('Données brutes POS (Area)'!W$91)*50),IF($C222="TG (17:0/17:1/17:0)D5",('Données brutes POS (Area)'!W222/('Données brutes POS (Area)'!W$171)*25)))</f>
        <v>0.54824420401932017</v>
      </c>
      <c r="Y222" s="46">
        <f>IF($C222="SM 30:1;O2",('Données brutes POS (Area)'!X163/('Données brutes POS (Area)'!X$91)*50),IF($C222="TG (17:0/17:1/17:0)D5",('Données brutes POS (Area)'!X222/('Données brutes POS (Area)'!X$171)*25)))</f>
        <v>0.68561509357455963</v>
      </c>
      <c r="Z222" s="46">
        <f>IF($C222="SM 30:1;O2",('Données brutes POS (Area)'!Y163/('Données brutes POS (Area)'!Y$91)*50),IF($C222="TG (17:0/17:1/17:0)D5",('Données brutes POS (Area)'!Y222/('Données brutes POS (Area)'!Y$171)*25)))</f>
        <v>0.66191858587945307</v>
      </c>
      <c r="AA222" s="46">
        <f>IF($C222="SM 30:1;O2",('Données brutes POS (Area)'!Z163/('Données brutes POS (Area)'!Z$91)*50),IF($C222="TG (17:0/17:1/17:0)D5",('Données brutes POS (Area)'!Z222/('Données brutes POS (Area)'!Z$171)*25)))</f>
        <v>1.6428434217907648</v>
      </c>
      <c r="AB222" s="46">
        <f>IF($C222="SM 30:1;O2",('Données brutes POS (Area)'!AA163/('Données brutes POS (Area)'!AA$91)*50),IF($C222="TG (17:0/17:1/17:0)D5",('Données brutes POS (Area)'!AA222/('Données brutes POS (Area)'!AA$171)*25)))</f>
        <v>0.86084672778726035</v>
      </c>
      <c r="AC222" s="46">
        <f>IF($C222="SM 30:1;O2",('Données brutes POS (Area)'!AB163/('Données brutes POS (Area)'!AB$91)*50),IF($C222="TG (17:0/17:1/17:0)D5",('Données brutes POS (Area)'!AB222/('Données brutes POS (Area)'!AB$171)*25)))</f>
        <v>4.4026839238859345</v>
      </c>
      <c r="AD222" s="46">
        <f>IF($C222="SM 30:1;O2",('Données brutes POS (Area)'!AC163/('Données brutes POS (Area)'!AC$91)*50),IF($C222="TG (17:0/17:1/17:0)D5",('Données brutes POS (Area)'!AC222/('Données brutes POS (Area)'!AC$171)*25)))</f>
        <v>0.46445314458981501</v>
      </c>
      <c r="AE222" s="46">
        <f>IF($C222="SM 30:1;O2",('Données brutes POS (Area)'!AD163/('Données brutes POS (Area)'!AD$91)*50),IF($C222="TG (17:0/17:1/17:0)D5",('Données brutes POS (Area)'!AD222/('Données brutes POS (Area)'!AD$171)*25)))</f>
        <v>0.24612121599561215</v>
      </c>
      <c r="AF222" s="46">
        <f>IF($C222="SM 30:1;O2",('Données brutes POS (Area)'!AE163/('Données brutes POS (Area)'!AE$91)*50),IF($C222="TG (17:0/17:1/17:0)D5",('Données brutes POS (Area)'!AE222/('Données brutes POS (Area)'!AE$171)*25)))</f>
        <v>7.023328152097859</v>
      </c>
      <c r="AG222" s="46">
        <f>IF($C222="SM 30:1;O2",('Données brutes POS (Area)'!AF163/('Données brutes POS (Area)'!AF$91)*50),IF($C222="TG (17:0/17:1/17:0)D5",('Données brutes POS (Area)'!AF222/('Données brutes POS (Area)'!AF$171)*25)))</f>
        <v>0.85616914416290157</v>
      </c>
      <c r="AH222" s="46">
        <f>IF($C222="SM 30:1;O2",('Données brutes POS (Area)'!AG163/('Données brutes POS (Area)'!AG$91)*50),IF($C222="TG (17:0/17:1/17:0)D5",('Données brutes POS (Area)'!AG222/('Données brutes POS (Area)'!AG$171)*25)))</f>
        <v>1.7595618292421857</v>
      </c>
      <c r="AI222" s="46">
        <f>IF($C222="SM 30:1;O2",('Données brutes POS (Area)'!AH163/('Données brutes POS (Area)'!AH$91)*50),IF($C222="TG (17:0/17:1/17:0)D5",('Données brutes POS (Area)'!AH222/('Données brutes POS (Area)'!AH$171)*25)))</f>
        <v>0.60595087103622658</v>
      </c>
      <c r="AJ222" s="46">
        <f>IF($C222="SM 30:1;O2",('Données brutes POS (Area)'!AI163/('Données brutes POS (Area)'!AI$91)*50),IF($C222="TG (17:0/17:1/17:0)D5",('Données brutes POS (Area)'!AI222/('Données brutes POS (Area)'!AI$171)*25)))</f>
        <v>1.6026515262633763</v>
      </c>
      <c r="AK222" s="46">
        <f>IF($C222="SM 30:1;O2",('Données brutes POS (Area)'!AJ163/('Données brutes POS (Area)'!AJ$91)*50),IF($C222="TG (17:0/17:1/17:0)D5",('Données brutes POS (Area)'!AJ222/('Données brutes POS (Area)'!AJ$171)*25)))</f>
        <v>0.23500498393766653</v>
      </c>
      <c r="AL222" s="46">
        <f>IF($C222="SM 30:1;O2",('Données brutes POS (Area)'!AK163/('Données brutes POS (Area)'!AK$91)*50),IF($C222="TG (17:0/17:1/17:0)D5",('Données brutes POS (Area)'!AK222/('Données brutes POS (Area)'!AK$171)*25)))</f>
        <v>0.20321426868719988</v>
      </c>
      <c r="AM222" s="46">
        <f>IF($C222="SM 30:1;O2",('Données brutes POS (Area)'!AL163/('Données brutes POS (Area)'!AL$91)*50),IF($C222="TG (17:0/17:1/17:0)D5",('Données brutes POS (Area)'!AL222/('Données brutes POS (Area)'!AL$171)*25)))</f>
        <v>5.2641781505393164</v>
      </c>
      <c r="AN222" s="46">
        <f>IF($C222="SM 30:1;O2",('Données brutes POS (Area)'!AM163/('Données brutes POS (Area)'!AM$91)*50),IF($C222="TG (17:0/17:1/17:0)D5",('Données brutes POS (Area)'!AM222/('Données brutes POS (Area)'!AM$171)*25)))</f>
        <v>0.24810806342613675</v>
      </c>
      <c r="AO222" s="46">
        <f>IF($C222="SM 30:1;O2",('Données brutes POS (Area)'!AN163/('Données brutes POS (Area)'!AN$91)*50),IF($C222="TG (17:0/17:1/17:0)D5",('Données brutes POS (Area)'!AN222/('Données brutes POS (Area)'!AN$171)*25)))</f>
        <v>0.22416611185570456</v>
      </c>
      <c r="AP222" s="46">
        <f>IF($C222="SM 30:1;O2",('Données brutes POS (Area)'!AO163/('Données brutes POS (Area)'!AO$91)*50),IF($C222="TG (17:0/17:1/17:0)D5",('Données brutes POS (Area)'!AO222/('Données brutes POS (Area)'!AO$171)*25)))</f>
        <v>2.5451075032317774</v>
      </c>
      <c r="AQ222" s="46">
        <f>IF($C222="SM 30:1;O2",('Données brutes POS (Area)'!AP163/('Données brutes POS (Area)'!AP$91)*50),IF($C222="TG (17:0/17:1/17:0)D5",('Données brutes POS (Area)'!AP222/('Données brutes POS (Area)'!AP$171)*25)))</f>
        <v>0.56788825399832432</v>
      </c>
      <c r="AR222" s="46">
        <f>IF($C222="SM 30:1;O2",('Données brutes POS (Area)'!AQ163/('Données brutes POS (Area)'!AQ$91)*50),IF($C222="TG (17:0/17:1/17:0)D5",('Données brutes POS (Area)'!AQ222/('Données brutes POS (Area)'!AQ$171)*25)))</f>
        <v>12.437723907533401</v>
      </c>
      <c r="AS222" s="46">
        <f>IF($C222="SM 30:1;O2",('Données brutes POS (Area)'!AR163/('Données brutes POS (Area)'!AR$91)*50),IF($C222="TG (17:0/17:1/17:0)D5",('Données brutes POS (Area)'!AR222/('Données brutes POS (Area)'!AR$171)*25)))</f>
        <v>1.375166541935271</v>
      </c>
      <c r="AT222" s="46">
        <f>IF($C222="SM 30:1;O2",('Données brutes POS (Area)'!AS163/('Données brutes POS (Area)'!AS$91)*50),IF($C222="TG (17:0/17:1/17:0)D5",('Données brutes POS (Area)'!AS222/('Données brutes POS (Area)'!AS$171)*25)))</f>
        <v>1.8508126210551954</v>
      </c>
      <c r="AU222" s="46">
        <f>IF($C222="SM 30:1;O2",('Données brutes POS (Area)'!AT163/('Données brutes POS (Area)'!AT$91)*50),IF($C222="TG (17:0/17:1/17:0)D5",('Données brutes POS (Area)'!AT222/('Données brutes POS (Area)'!AT$171)*25)))</f>
        <v>2.5013160268298753</v>
      </c>
      <c r="AV222" s="46">
        <f>IF($C222="SM 30:1;O2",('Données brutes POS (Area)'!AU163/('Données brutes POS (Area)'!AU$91)*50),IF($C222="TG (17:0/17:1/17:0)D5",('Données brutes POS (Area)'!AU222/('Données brutes POS (Area)'!AU$171)*25)))</f>
        <v>0.11356570228234879</v>
      </c>
      <c r="AW222" s="46">
        <f>IF($C222="SM 30:1;O2",('Données brutes POS (Area)'!AV163/('Données brutes POS (Area)'!AV$91)*50),IF($C222="TG (17:0/17:1/17:0)D5",('Données brutes POS (Area)'!AV222/('Données brutes POS (Area)'!AV$171)*25)))</f>
        <v>0.75842758577012148</v>
      </c>
      <c r="AX222" s="46">
        <f>IF($C222="SM 30:1;O2",('Données brutes POS (Area)'!AW163/('Données brutes POS (Area)'!AW$91)*50),IF($C222="TG (17:0/17:1/17:0)D5",('Données brutes POS (Area)'!AW222/('Données brutes POS (Area)'!AW$171)*25)))</f>
        <v>2.1923316680619771</v>
      </c>
      <c r="AY222" s="46">
        <f>IF($C222="SM 30:1;O2",('Données brutes POS (Area)'!AX163/('Données brutes POS (Area)'!AX$91)*50),IF($C222="TG (17:0/17:1/17:0)D5",('Données brutes POS (Area)'!AX222/('Données brutes POS (Area)'!AX$171)*25)))</f>
        <v>0.38705503675450365</v>
      </c>
      <c r="AZ222" s="46">
        <f>IF($C222="SM 30:1;O2",('Données brutes POS (Area)'!AY163/('Données brutes POS (Area)'!AY$91)*50),IF($C222="TG (17:0/17:1/17:0)D5",('Données brutes POS (Area)'!AY222/('Données brutes POS (Area)'!AY$171)*25)))</f>
        <v>1.019070415253654</v>
      </c>
      <c r="BA222" s="46">
        <f>IF($C222="SM 30:1;O2",('Données brutes POS (Area)'!AZ163/('Données brutes POS (Area)'!AZ$91)*50),IF($C222="TG (17:0/17:1/17:0)D5",('Données brutes POS (Area)'!AZ222/('Données brutes POS (Area)'!AZ$171)*25)))</f>
        <v>0.10098768608361777</v>
      </c>
      <c r="BB222" s="46">
        <f>IF($C222="SM 30:1;O2",('Données brutes POS (Area)'!BA163/('Données brutes POS (Area)'!BA$91)*50),IF($C222="TG (17:0/17:1/17:0)D5",('Données brutes POS (Area)'!BA222/('Données brutes POS (Area)'!BA$171)*25)))</f>
        <v>0.46412061114231851</v>
      </c>
      <c r="BC222" s="46">
        <f>IF($C222="SM 30:1;O2",('Données brutes POS (Area)'!BB163/('Données brutes POS (Area)'!BB$91)*50),IF($C222="TG (17:0/17:1/17:0)D5",('Données brutes POS (Area)'!BB222/('Données brutes POS (Area)'!BB$171)*25)))</f>
        <v>0.52416736956306564</v>
      </c>
      <c r="BD222" s="46">
        <f>IF($C222="SM 30:1;O2",('Données brutes POS (Area)'!BC163/('Données brutes POS (Area)'!BC$91)*50),IF($C222="TG (17:0/17:1/17:0)D5",('Données brutes POS (Area)'!BC222/('Données brutes POS (Area)'!BC$171)*25)))</f>
        <v>0.74742911804876266</v>
      </c>
      <c r="BE222" s="46">
        <f>IF($C222="SM 30:1;O2",('Données brutes POS (Area)'!BD163/('Données brutes POS (Area)'!BD$91)*50),IF($C222="TG (17:0/17:1/17:0)D5",('Données brutes POS (Area)'!BD222/('Données brutes POS (Area)'!BD$171)*25)))</f>
        <v>0.18142066025546669</v>
      </c>
      <c r="BF222" s="44" t="s">
        <v>326</v>
      </c>
      <c r="BG222" s="46">
        <f>IF($C222="SM 30:1;O2",('Données brutes POS (Area)'!BF163/('Données brutes POS (Area)'!BF$91)*50),IF($C222="TG (17:0/17:1/17:0)D5",('Données brutes POS (Area)'!BF222/('Données brutes POS (Area)'!BF$171)*25)))</f>
        <v>0.46028156017806404</v>
      </c>
      <c r="BH222" s="46">
        <f>IF($C222="SM 30:1;O2",('Données brutes POS (Area)'!BG163/('Données brutes POS (Area)'!BG$91)*50),IF($C222="TG (17:0/17:1/17:0)D5",('Données brutes POS (Area)'!BG222/('Données brutes POS (Area)'!BG$171)*25)))</f>
        <v>0.1558442479314415</v>
      </c>
      <c r="BI222" s="46">
        <f>IF($C222="SM 30:1;O2",('Données brutes POS (Area)'!BH163/('Données brutes POS (Area)'!BH$91)*50),IF($C222="TG (17:0/17:1/17:0)D5",('Données brutes POS (Area)'!BH222/('Données brutes POS (Area)'!BH$171)*25)))</f>
        <v>0.18812268802619644</v>
      </c>
      <c r="BJ222" s="46">
        <f>IF($C222="SM 30:1;O2",('Données brutes POS (Area)'!BI163/('Données brutes POS (Area)'!BI$91)*50),IF($C222="TG (17:0/17:1/17:0)D5",('Données brutes POS (Area)'!BI222/('Données brutes POS (Area)'!BI$171)*25)))</f>
        <v>2.167956724776515</v>
      </c>
      <c r="BK222" s="46">
        <f>IF($C222="SM 30:1;O2",('Données brutes POS (Area)'!BJ163/('Données brutes POS (Area)'!BJ$91)*50),IF($C222="TG (17:0/17:1/17:0)D5",('Données brutes POS (Area)'!BJ222/('Données brutes POS (Area)'!BJ$171)*25)))</f>
        <v>0.17555563039658822</v>
      </c>
      <c r="BL222" s="46">
        <f>IF($C222="SM 30:1;O2",('Données brutes POS (Area)'!BK163/('Données brutes POS (Area)'!BK$91)*50),IF($C222="TG (17:0/17:1/17:0)D5",('Données brutes POS (Area)'!BK222/('Données brutes POS (Area)'!BK$171)*25)))</f>
        <v>0.22408833747577622</v>
      </c>
      <c r="BM222" s="46">
        <f>IF($C222="SM 30:1;O2",('Données brutes POS (Area)'!BL163/('Données brutes POS (Area)'!BL$91)*50),IF($C222="TG (17:0/17:1/17:0)D5",('Données brutes POS (Area)'!BL222/('Données brutes POS (Area)'!BL$171)*25)))</f>
        <v>1.5576664860414802</v>
      </c>
      <c r="BN222" s="46">
        <f>IF($C222="SM 30:1;O2",('Données brutes POS (Area)'!BM163/('Données brutes POS (Area)'!BM$91)*50),IF($C222="TG (17:0/17:1/17:0)D5",('Données brutes POS (Area)'!BM222/('Données brutes POS (Area)'!BM$171)*25)))</f>
        <v>0.28032827413095757</v>
      </c>
      <c r="BO222" s="46">
        <f>IF($C222="SM 30:1;O2",('Données brutes POS (Area)'!BN163/('Données brutes POS (Area)'!BN$91)*50),IF($C222="TG (17:0/17:1/17:0)D5",('Données brutes POS (Area)'!BN222/('Données brutes POS (Area)'!BN$171)*25)))</f>
        <v>0.15558655432295521</v>
      </c>
      <c r="BP222" s="46">
        <f>IF($C222="SM 30:1;O2",('Données brutes POS (Area)'!BO163/('Données brutes POS (Area)'!BO$91)*50),IF($C222="TG (17:0/17:1/17:0)D5",('Données brutes POS (Area)'!BO222/('Données brutes POS (Area)'!BO$171)*25)))</f>
        <v>0.22063839295912566</v>
      </c>
      <c r="BQ222" s="46">
        <f>IF($C222="SM 30:1;O2",('Données brutes POS (Area)'!BP163/('Données brutes POS (Area)'!BP$91)*50),IF($C222="TG (17:0/17:1/17:0)D5",('Données brutes POS (Area)'!BP222/('Données brutes POS (Area)'!BP$171)*25)))</f>
        <v>1.6060322079408624</v>
      </c>
    </row>
    <row r="223" spans="1:69" x14ac:dyDescent="0.25">
      <c r="A223" s="9" t="s">
        <v>79</v>
      </c>
      <c r="B223" s="9" t="s">
        <v>256</v>
      </c>
      <c r="C223" s="9" t="s">
        <v>117</v>
      </c>
      <c r="D223" s="47">
        <f>IF($C223="SM 30:1;O2",('Données brutes POS (Area)'!C164/('Données brutes POS (Area)'!C$91)*50),IF($C223="TG (17:0/17:1/17:0)D5",('Données brutes POS (Area)'!C223/('Données brutes POS (Area)'!C$171)*25)))</f>
        <v>0.12925825828885545</v>
      </c>
      <c r="E223" s="47">
        <f>IF($C223="SM 30:1;O2",('Données brutes POS (Area)'!D164/('Données brutes POS (Area)'!D$91)*50),IF($C223="TG (17:0/17:1/17:0)D5",('Données brutes POS (Area)'!D223/('Données brutes POS (Area)'!D$171)*25)))</f>
        <v>0.29596459826626237</v>
      </c>
      <c r="F223" s="47">
        <f>IF($C223="SM 30:1;O2",('Données brutes POS (Area)'!E164/('Données brutes POS (Area)'!E$91)*50),IF($C223="TG (17:0/17:1/17:0)D5",('Données brutes POS (Area)'!E223/('Données brutes POS (Area)'!E$171)*25)))</f>
        <v>0.91492200976875049</v>
      </c>
      <c r="G223" s="47">
        <f>IF($C223="SM 30:1;O2",('Données brutes POS (Area)'!F164/('Données brutes POS (Area)'!F$91)*50),IF($C223="TG (17:0/17:1/17:0)D5",('Données brutes POS (Area)'!F223/('Données brutes POS (Area)'!F$171)*25)))</f>
        <v>0.64223015369668179</v>
      </c>
      <c r="H223" s="47">
        <f>IF($C223="SM 30:1;O2",('Données brutes POS (Area)'!G164/('Données brutes POS (Area)'!G$91)*50),IF($C223="TG (17:0/17:1/17:0)D5",('Données brutes POS (Area)'!G223/('Données brutes POS (Area)'!G$171)*25)))</f>
        <v>0.33501914171324226</v>
      </c>
      <c r="I223" s="47">
        <f>IF($C223="SM 30:1;O2",('Données brutes POS (Area)'!H164/('Données brutes POS (Area)'!H$91)*50),IF($C223="TG (17:0/17:1/17:0)D5",('Données brutes POS (Area)'!H223/('Données brutes POS (Area)'!H$171)*25)))</f>
        <v>0.72623580458229009</v>
      </c>
      <c r="J223" s="47">
        <f>IF($C223="SM 30:1;O2",('Données brutes POS (Area)'!I164/('Données brutes POS (Area)'!I$91)*50),IF($C223="TG (17:0/17:1/17:0)D5",('Données brutes POS (Area)'!I223/('Données brutes POS (Area)'!I$171)*25)))</f>
        <v>0.62280278423504021</v>
      </c>
      <c r="K223" s="47">
        <f>IF($C223="SM 30:1;O2",('Données brutes POS (Area)'!J164/('Données brutes POS (Area)'!J$91)*50),IF($C223="TG (17:0/17:1/17:0)D5",('Données brutes POS (Area)'!J223/('Données brutes POS (Area)'!J$171)*25)))</f>
        <v>0.28945050362728808</v>
      </c>
      <c r="L223" s="47">
        <f>IF($C223="SM 30:1;O2",('Données brutes POS (Area)'!K164/('Données brutes POS (Area)'!K$91)*50),IF($C223="TG (17:0/17:1/17:0)D5",('Données brutes POS (Area)'!K223/('Données brutes POS (Area)'!K$171)*25)))</f>
        <v>0.13389965470975226</v>
      </c>
      <c r="M223" s="47">
        <f>IF($C223="SM 30:1;O2",('Données brutes POS (Area)'!L164/('Données brutes POS (Area)'!L$91)*50),IF($C223="TG (17:0/17:1/17:0)D5",('Données brutes POS (Area)'!L223/('Données brutes POS (Area)'!L$171)*25)))</f>
        <v>0.2272134574430674</v>
      </c>
      <c r="N223" s="47">
        <f>IF($C223="SM 30:1;O2",('Données brutes POS (Area)'!M164/('Données brutes POS (Area)'!M$91)*50),IF($C223="TG (17:0/17:1/17:0)D5",('Données brutes POS (Area)'!M223/('Données brutes POS (Area)'!M$171)*25)))</f>
        <v>9.2562152967138239E-2</v>
      </c>
      <c r="O223" s="47">
        <f>IF($C223="SM 30:1;O2",('Données brutes POS (Area)'!N164/('Données brutes POS (Area)'!N$91)*50),IF($C223="TG (17:0/17:1/17:0)D5",('Données brutes POS (Area)'!N223/('Données brutes POS (Area)'!N$171)*25)))</f>
        <v>0.11962173499184332</v>
      </c>
      <c r="P223" s="47">
        <f>IF($C223="SM 30:1;O2",('Données brutes POS (Area)'!O164/('Données brutes POS (Area)'!O$91)*50),IF($C223="TG (17:0/17:1/17:0)D5",('Données brutes POS (Area)'!O223/('Données brutes POS (Area)'!O$171)*25)))</f>
        <v>0.31735370161282112</v>
      </c>
      <c r="Q223" s="47">
        <f>IF($C223="SM 30:1;O2",('Données brutes POS (Area)'!P164/('Données brutes POS (Area)'!P$91)*50),IF($C223="TG (17:0/17:1/17:0)D5",('Données brutes POS (Area)'!P223/('Données brutes POS (Area)'!P$171)*25)))</f>
        <v>0.3735229786360873</v>
      </c>
      <c r="R223" s="47">
        <f>IF($C223="SM 30:1;O2",('Données brutes POS (Area)'!Q164/('Données brutes POS (Area)'!Q$91)*50),IF($C223="TG (17:0/17:1/17:0)D5",('Données brutes POS (Area)'!Q223/('Données brutes POS (Area)'!Q$171)*25)))</f>
        <v>0.54449423378294781</v>
      </c>
      <c r="S223" s="47">
        <f>IF($C223="SM 30:1;O2",('Données brutes POS (Area)'!R164/('Données brutes POS (Area)'!R$91)*50),IF($C223="TG (17:0/17:1/17:0)D5",('Données brutes POS (Area)'!R223/('Données brutes POS (Area)'!R$171)*25)))</f>
        <v>0.17485538169240622</v>
      </c>
      <c r="T223" s="47">
        <f>IF($C223="SM 30:1;O2",('Données brutes POS (Area)'!S164/('Données brutes POS (Area)'!S$91)*50),IF($C223="TG (17:0/17:1/17:0)D5",('Données brutes POS (Area)'!S223/('Données brutes POS (Area)'!S$171)*25)))</f>
        <v>0.54743759190964281</v>
      </c>
      <c r="U223" s="47">
        <f>IF($C223="SM 30:1;O2",('Données brutes POS (Area)'!T164/('Données brutes POS (Area)'!T$91)*50),IF($C223="TG (17:0/17:1/17:0)D5",('Données brutes POS (Area)'!T223/('Données brutes POS (Area)'!T$171)*25)))</f>
        <v>0.24606590362199807</v>
      </c>
      <c r="V223" s="47">
        <f>IF($C223="SM 30:1;O2",('Données brutes POS (Area)'!U164/('Données brutes POS (Area)'!U$91)*50),IF($C223="TG (17:0/17:1/17:0)D5",('Données brutes POS (Area)'!U223/('Données brutes POS (Area)'!U$171)*25)))</f>
        <v>0.11911916717076017</v>
      </c>
      <c r="W223" s="47">
        <f>IF($C223="SM 30:1;O2",('Données brutes POS (Area)'!V164/('Données brutes POS (Area)'!V$91)*50),IF($C223="TG (17:0/17:1/17:0)D5",('Données brutes POS (Area)'!V223/('Données brutes POS (Area)'!V$171)*25)))</f>
        <v>7.756781642649517E-2</v>
      </c>
      <c r="X223" s="47">
        <f>IF($C223="SM 30:1;O2",('Données brutes POS (Area)'!W164/('Données brutes POS (Area)'!W$91)*50),IF($C223="TG (17:0/17:1/17:0)D5",('Données brutes POS (Area)'!W223/('Données brutes POS (Area)'!W$171)*25)))</f>
        <v>0.22671092220145697</v>
      </c>
      <c r="Y223" s="47">
        <f>IF($C223="SM 30:1;O2",('Données brutes POS (Area)'!X164/('Données brutes POS (Area)'!X$91)*50),IF($C223="TG (17:0/17:1/17:0)D5",('Données brutes POS (Area)'!X223/('Données brutes POS (Area)'!X$171)*25)))</f>
        <v>0.46239062754204918</v>
      </c>
      <c r="Z223" s="47">
        <f>IF($C223="SM 30:1;O2",('Données brutes POS (Area)'!Y164/('Données brutes POS (Area)'!Y$91)*50),IF($C223="TG (17:0/17:1/17:0)D5",('Données brutes POS (Area)'!Y223/('Données brutes POS (Area)'!Y$171)*25)))</f>
        <v>0.29936615823965429</v>
      </c>
      <c r="AA223" s="47">
        <f>IF($C223="SM 30:1;O2",('Données brutes POS (Area)'!Z164/('Données brutes POS (Area)'!Z$91)*50),IF($C223="TG (17:0/17:1/17:0)D5",('Données brutes POS (Area)'!Z223/('Données brutes POS (Area)'!Z$171)*25)))</f>
        <v>0.75356146865269702</v>
      </c>
      <c r="AB223" s="47">
        <f>IF($C223="SM 30:1;O2",('Données brutes POS (Area)'!AA164/('Données brutes POS (Area)'!AA$91)*50),IF($C223="TG (17:0/17:1/17:0)D5",('Données brutes POS (Area)'!AA223/('Données brutes POS (Area)'!AA$171)*25)))</f>
        <v>0.22792132067184467</v>
      </c>
      <c r="AC223" s="47">
        <f>IF($C223="SM 30:1;O2",('Données brutes POS (Area)'!AB164/('Données brutes POS (Area)'!AB$91)*50),IF($C223="TG (17:0/17:1/17:0)D5",('Données brutes POS (Area)'!AB223/('Données brutes POS (Area)'!AB$171)*25)))</f>
        <v>2.3025149045934272</v>
      </c>
      <c r="AD223" s="47">
        <f>IF($C223="SM 30:1;O2",('Données brutes POS (Area)'!AC164/('Données brutes POS (Area)'!AC$91)*50),IF($C223="TG (17:0/17:1/17:0)D5",('Données brutes POS (Area)'!AC223/('Données brutes POS (Area)'!AC$171)*25)))</f>
        <v>0.24299322925261166</v>
      </c>
      <c r="AE223" s="47">
        <f>IF($C223="SM 30:1;O2",('Données brutes POS (Area)'!AD164/('Données brutes POS (Area)'!AD$91)*50),IF($C223="TG (17:0/17:1/17:0)D5",('Données brutes POS (Area)'!AD223/('Données brutes POS (Area)'!AD$171)*25)))</f>
        <v>9.7746459430062271E-2</v>
      </c>
      <c r="AF223" s="47">
        <f>IF($C223="SM 30:1;O2",('Données brutes POS (Area)'!AE164/('Données brutes POS (Area)'!AE$91)*50),IF($C223="TG (17:0/17:1/17:0)D5",('Données brutes POS (Area)'!AE223/('Données brutes POS (Area)'!AE$171)*25)))</f>
        <v>3.5651112929178255</v>
      </c>
      <c r="AG223" s="47">
        <f>IF($C223="SM 30:1;O2",('Données brutes POS (Area)'!AF164/('Données brutes POS (Area)'!AF$91)*50),IF($C223="TG (17:0/17:1/17:0)D5",('Données brutes POS (Area)'!AF223/('Données brutes POS (Area)'!AF$171)*25)))</f>
        <v>0.31755257927743002</v>
      </c>
      <c r="AH223" s="47">
        <f>IF($C223="SM 30:1;O2",('Données brutes POS (Area)'!AG164/('Données brutes POS (Area)'!AG$91)*50),IF($C223="TG (17:0/17:1/17:0)D5",('Données brutes POS (Area)'!AG223/('Données brutes POS (Area)'!AG$171)*25)))</f>
        <v>1.3316374664768049</v>
      </c>
      <c r="AI223" s="47">
        <f>IF($C223="SM 30:1;O2",('Données brutes POS (Area)'!AH164/('Données brutes POS (Area)'!AH$91)*50),IF($C223="TG (17:0/17:1/17:0)D5",('Données brutes POS (Area)'!AH223/('Données brutes POS (Area)'!AH$171)*25)))</f>
        <v>0.30337521223078667</v>
      </c>
      <c r="AJ223" s="47">
        <f>IF($C223="SM 30:1;O2",('Données brutes POS (Area)'!AI164/('Données brutes POS (Area)'!AI$91)*50),IF($C223="TG (17:0/17:1/17:0)D5",('Données brutes POS (Area)'!AI223/('Données brutes POS (Area)'!AI$171)*25)))</f>
        <v>1.299596916555102</v>
      </c>
      <c r="AK223" s="47">
        <f>IF($C223="SM 30:1;O2",('Données brutes POS (Area)'!AJ164/('Données brutes POS (Area)'!AJ$91)*50),IF($C223="TG (17:0/17:1/17:0)D5",('Données brutes POS (Area)'!AJ223/('Données brutes POS (Area)'!AJ$171)*25)))</f>
        <v>0.14843677252607471</v>
      </c>
      <c r="AL223" s="47">
        <f>IF($C223="SM 30:1;O2",('Données brutes POS (Area)'!AK164/('Données brutes POS (Area)'!AK$91)*50),IF($C223="TG (17:0/17:1/17:0)D5",('Données brutes POS (Area)'!AK223/('Données brutes POS (Area)'!AK$171)*25)))</f>
        <v>8.3327302889617538E-2</v>
      </c>
      <c r="AM223" s="47">
        <f>IF($C223="SM 30:1;O2",('Données brutes POS (Area)'!AL164/('Données brutes POS (Area)'!AL$91)*50),IF($C223="TG (17:0/17:1/17:0)D5",('Données brutes POS (Area)'!AL223/('Données brutes POS (Area)'!AL$171)*25)))</f>
        <v>2.3329233024719236</v>
      </c>
      <c r="AN223" s="47">
        <f>IF($C223="SM 30:1;O2",('Données brutes POS (Area)'!AM164/('Données brutes POS (Area)'!AM$91)*50),IF($C223="TG (17:0/17:1/17:0)D5",('Données brutes POS (Area)'!AM223/('Données brutes POS (Area)'!AM$171)*25)))</f>
        <v>8.1305270912671604E-2</v>
      </c>
      <c r="AO223" s="47">
        <f>IF($C223="SM 30:1;O2",('Données brutes POS (Area)'!AN164/('Données brutes POS (Area)'!AN$91)*50),IF($C223="TG (17:0/17:1/17:0)D5",('Données brutes POS (Area)'!AN223/('Données brutes POS (Area)'!AN$171)*25)))</f>
        <v>0.11272545433930008</v>
      </c>
      <c r="AP223" s="47">
        <f>IF($C223="SM 30:1;O2",('Données brutes POS (Area)'!AO164/('Données brutes POS (Area)'!AO$91)*50),IF($C223="TG (17:0/17:1/17:0)D5",('Données brutes POS (Area)'!AO223/('Données brutes POS (Area)'!AO$171)*25)))</f>
        <v>1.0479207415943341</v>
      </c>
      <c r="AQ223" s="47">
        <f>IF($C223="SM 30:1;O2",('Données brutes POS (Area)'!AP164/('Données brutes POS (Area)'!AP$91)*50),IF($C223="TG (17:0/17:1/17:0)D5",('Données brutes POS (Area)'!AP223/('Données brutes POS (Area)'!AP$171)*25)))</f>
        <v>0.50334600481359271</v>
      </c>
      <c r="AR223" s="47">
        <f>IF($C223="SM 30:1;O2",('Données brutes POS (Area)'!AQ164/('Données brutes POS (Area)'!AQ$91)*50),IF($C223="TG (17:0/17:1/17:0)D5",('Données brutes POS (Area)'!AQ223/('Données brutes POS (Area)'!AQ$171)*25)))</f>
        <v>13.278030272612057</v>
      </c>
      <c r="AS223" s="47">
        <f>IF($C223="SM 30:1;O2",('Données brutes POS (Area)'!AR164/('Données brutes POS (Area)'!AR$91)*50),IF($C223="TG (17:0/17:1/17:0)D5",('Données brutes POS (Area)'!AR223/('Données brutes POS (Area)'!AR$171)*25)))</f>
        <v>1.1992183935486254</v>
      </c>
      <c r="AT223" s="47">
        <f>IF($C223="SM 30:1;O2",('Données brutes POS (Area)'!AS164/('Données brutes POS (Area)'!AS$91)*50),IF($C223="TG (17:0/17:1/17:0)D5",('Données brutes POS (Area)'!AS223/('Données brutes POS (Area)'!AS$171)*25)))</f>
        <v>1.3302493592048341</v>
      </c>
      <c r="AU223" s="47">
        <f>IF($C223="SM 30:1;O2",('Données brutes POS (Area)'!AT164/('Données brutes POS (Area)'!AT$91)*50),IF($C223="TG (17:0/17:1/17:0)D5",('Données brutes POS (Area)'!AT223/('Données brutes POS (Area)'!AT$171)*25)))</f>
        <v>1.0673104924902053</v>
      </c>
      <c r="AV223" s="43" t="s">
        <v>326</v>
      </c>
      <c r="AW223" s="47">
        <f>IF($C223="SM 30:1;O2",('Données brutes POS (Area)'!AV164/('Données brutes POS (Area)'!AV$91)*50),IF($C223="TG (17:0/17:1/17:0)D5",('Données brutes POS (Area)'!AV223/('Données brutes POS (Area)'!AV$171)*25)))</f>
        <v>0.26203109437918132</v>
      </c>
      <c r="AX223" s="47">
        <f>IF($C223="SM 30:1;O2",('Données brutes POS (Area)'!AW164/('Données brutes POS (Area)'!AW$91)*50),IF($C223="TG (17:0/17:1/17:0)D5",('Données brutes POS (Area)'!AW223/('Données brutes POS (Area)'!AW$171)*25)))</f>
        <v>0.48108732149706984</v>
      </c>
      <c r="AY223" s="47">
        <f>IF($C223="SM 30:1;O2",('Données brutes POS (Area)'!AX164/('Données brutes POS (Area)'!AX$91)*50),IF($C223="TG (17:0/17:1/17:0)D5",('Données brutes POS (Area)'!AX223/('Données brutes POS (Area)'!AX$171)*25)))</f>
        <v>0.12248352425732618</v>
      </c>
      <c r="AZ223" s="47">
        <f>IF($C223="SM 30:1;O2",('Données brutes POS (Area)'!AY164/('Données brutes POS (Area)'!AY$91)*50),IF($C223="TG (17:0/17:1/17:0)D5",('Données brutes POS (Area)'!AY223/('Données brutes POS (Area)'!AY$171)*25)))</f>
        <v>0.3558941662397973</v>
      </c>
      <c r="BA223" s="43" t="s">
        <v>326</v>
      </c>
      <c r="BB223" s="47">
        <f>IF($C223="SM 30:1;O2",('Données brutes POS (Area)'!BA164/('Données brutes POS (Area)'!BA$91)*50),IF($C223="TG (17:0/17:1/17:0)D5",('Données brutes POS (Area)'!BA223/('Données brutes POS (Area)'!BA$171)*25)))</f>
        <v>0.20752983282540668</v>
      </c>
      <c r="BC223" s="47">
        <f>IF($C223="SM 30:1;O2",('Données brutes POS (Area)'!BB164/('Données brutes POS (Area)'!BB$91)*50),IF($C223="TG (17:0/17:1/17:0)D5",('Données brutes POS (Area)'!BB223/('Données brutes POS (Area)'!BB$171)*25)))</f>
        <v>0.14892281859974027</v>
      </c>
      <c r="BD223" s="47">
        <f>IF($C223="SM 30:1;O2",('Données brutes POS (Area)'!BC164/('Données brutes POS (Area)'!BC$91)*50),IF($C223="TG (17:0/17:1/17:0)D5",('Données brutes POS (Area)'!BC223/('Données brutes POS (Area)'!BC$171)*25)))</f>
        <v>0.30586192842600296</v>
      </c>
      <c r="BE223" s="43" t="s">
        <v>326</v>
      </c>
      <c r="BF223" s="43" t="s">
        <v>326</v>
      </c>
      <c r="BG223" s="47">
        <f>IF($C223="SM 30:1;O2",('Données brutes POS (Area)'!BF164/('Données brutes POS (Area)'!BF$91)*50),IF($C223="TG (17:0/17:1/17:0)D5",('Données brutes POS (Area)'!BF223/('Données brutes POS (Area)'!BF$171)*25)))</f>
        <v>0.15021130685418052</v>
      </c>
      <c r="BH223" s="43" t="s">
        <v>326</v>
      </c>
      <c r="BI223" s="47">
        <f>IF($C223="SM 30:1;O2",('Données brutes POS (Area)'!BH164/('Données brutes POS (Area)'!BH$91)*50),IF($C223="TG (17:0/17:1/17:0)D5",('Données brutes POS (Area)'!BH223/('Données brutes POS (Area)'!BH$171)*25)))</f>
        <v>0.12121768012824824</v>
      </c>
      <c r="BJ223" s="47">
        <f>IF($C223="SM 30:1;O2",('Données brutes POS (Area)'!BI164/('Données brutes POS (Area)'!BI$91)*50),IF($C223="TG (17:0/17:1/17:0)D5",('Données brutes POS (Area)'!BI223/('Données brutes POS (Area)'!BI$171)*25)))</f>
        <v>1.1825860937819566</v>
      </c>
      <c r="BK223" s="43" t="s">
        <v>326</v>
      </c>
      <c r="BL223" s="47">
        <f>IF($C223="SM 30:1;O2",('Données brutes POS (Area)'!BK164/('Données brutes POS (Area)'!BK$91)*50),IF($C223="TG (17:0/17:1/17:0)D5",('Données brutes POS (Area)'!BK223/('Données brutes POS (Area)'!BK$171)*25)))</f>
        <v>8.9420198379789859E-2</v>
      </c>
      <c r="BM223" s="47">
        <f>IF($C223="SM 30:1;O2",('Données brutes POS (Area)'!BL164/('Données brutes POS (Area)'!BL$91)*50),IF($C223="TG (17:0/17:1/17:0)D5",('Données brutes POS (Area)'!BL223/('Données brutes POS (Area)'!BL$171)*25)))</f>
        <v>0.59515837986283571</v>
      </c>
      <c r="BN223" s="43" t="s">
        <v>326</v>
      </c>
      <c r="BO223" s="43" t="s">
        <v>326</v>
      </c>
      <c r="BP223" s="47">
        <f>IF($C223="SM 30:1;O2",('Données brutes POS (Area)'!BO164/('Données brutes POS (Area)'!BO$91)*50),IF($C223="TG (17:0/17:1/17:0)D5",('Données brutes POS (Area)'!BO223/('Données brutes POS (Area)'!BO$171)*25)))</f>
        <v>0.13542505627043699</v>
      </c>
      <c r="BQ223" s="47">
        <f>IF($C223="SM 30:1;O2",('Données brutes POS (Area)'!BP164/('Données brutes POS (Area)'!BP$91)*50),IF($C223="TG (17:0/17:1/17:0)D5",('Données brutes POS (Area)'!BP223/('Données brutes POS (Area)'!BP$171)*25)))</f>
        <v>0.85204855349053155</v>
      </c>
    </row>
    <row r="224" spans="1:69" x14ac:dyDescent="0.25">
      <c r="A224" s="1" t="s">
        <v>79</v>
      </c>
      <c r="B224" s="1" t="s">
        <v>257</v>
      </c>
      <c r="C224" s="11" t="s">
        <v>117</v>
      </c>
      <c r="D224" s="46">
        <f>IF($C224="SM 30:1;O2",('Données brutes POS (Area)'!C165/('Données brutes POS (Area)'!C$91)*50),IF($C224="TG (17:0/17:1/17:0)D5",('Données brutes POS (Area)'!C224/('Données brutes POS (Area)'!C$171)*25)))</f>
        <v>0.1455017701304826</v>
      </c>
      <c r="E224" s="46">
        <f>IF($C224="SM 30:1;O2",('Données brutes POS (Area)'!D165/('Données brutes POS (Area)'!D$91)*50),IF($C224="TG (17:0/17:1/17:0)D5",('Données brutes POS (Area)'!D224/('Données brutes POS (Area)'!D$171)*25)))</f>
        <v>8.838111885605264E-2</v>
      </c>
      <c r="F224" s="46">
        <f>IF($C224="SM 30:1;O2",('Données brutes POS (Area)'!E165/('Données brutes POS (Area)'!E$91)*50),IF($C224="TG (17:0/17:1/17:0)D5",('Données brutes POS (Area)'!E224/('Données brutes POS (Area)'!E$171)*25)))</f>
        <v>0.21588196318563629</v>
      </c>
      <c r="G224" s="46">
        <f>IF($C224="SM 30:1;O2",('Données brutes POS (Area)'!F165/('Données brutes POS (Area)'!F$91)*50),IF($C224="TG (17:0/17:1/17:0)D5",('Données brutes POS (Area)'!F224/('Données brutes POS (Area)'!F$171)*25)))</f>
        <v>0.27868196489307812</v>
      </c>
      <c r="H224" s="46">
        <f>IF($C224="SM 30:1;O2",('Données brutes POS (Area)'!G165/('Données brutes POS (Area)'!G$91)*50),IF($C224="TG (17:0/17:1/17:0)D5",('Données brutes POS (Area)'!G224/('Données brutes POS (Area)'!G$171)*25)))</f>
        <v>0.32008020805467463</v>
      </c>
      <c r="I224" s="46">
        <f>IF($C224="SM 30:1;O2",('Données brutes POS (Area)'!H165/('Données brutes POS (Area)'!H$91)*50),IF($C224="TG (17:0/17:1/17:0)D5",('Données brutes POS (Area)'!H224/('Données brutes POS (Area)'!H$171)*25)))</f>
        <v>0.16135903414323938</v>
      </c>
      <c r="J224" s="46">
        <f>IF($C224="SM 30:1;O2",('Données brutes POS (Area)'!I165/('Données brutes POS (Area)'!I$91)*50),IF($C224="TG (17:0/17:1/17:0)D5",('Données brutes POS (Area)'!I224/('Données brutes POS (Area)'!I$171)*25)))</f>
        <v>0.24271228289864089</v>
      </c>
      <c r="K224" s="44" t="s">
        <v>326</v>
      </c>
      <c r="L224" s="46">
        <f>IF($C224="SM 30:1;O2",('Données brutes POS (Area)'!K165/('Données brutes POS (Area)'!K$91)*50),IF($C224="TG (17:0/17:1/17:0)D5",('Données brutes POS (Area)'!K224/('Données brutes POS (Area)'!K$171)*25)))</f>
        <v>0.11800840656208918</v>
      </c>
      <c r="M224" s="46">
        <f>IF($C224="SM 30:1;O2",('Données brutes POS (Area)'!L165/('Données brutes POS (Area)'!L$91)*50),IF($C224="TG (17:0/17:1/17:0)D5",('Données brutes POS (Area)'!L224/('Données brutes POS (Area)'!L$171)*25)))</f>
        <v>5.5282850050213474E-2</v>
      </c>
      <c r="N224" s="46">
        <f>IF($C224="SM 30:1;O2",('Données brutes POS (Area)'!M165/('Données brutes POS (Area)'!M$91)*50),IF($C224="TG (17:0/17:1/17:0)D5",('Données brutes POS (Area)'!M224/('Données brutes POS (Area)'!M$171)*25)))</f>
        <v>0.10573230002292426</v>
      </c>
      <c r="O224" s="46">
        <f>IF($C224="SM 30:1;O2",('Données brutes POS (Area)'!N165/('Données brutes POS (Area)'!N$91)*50),IF($C224="TG (17:0/17:1/17:0)D5",('Données brutes POS (Area)'!N224/('Données brutes POS (Area)'!N$171)*25)))</f>
        <v>9.6454642919914971E-2</v>
      </c>
      <c r="P224" s="46">
        <f>IF($C224="SM 30:1;O2",('Données brutes POS (Area)'!O165/('Données brutes POS (Area)'!O$91)*50),IF($C224="TG (17:0/17:1/17:0)D5",('Données brutes POS (Area)'!O224/('Données brutes POS (Area)'!O$171)*25)))</f>
        <v>6.9636724578518938E-2</v>
      </c>
      <c r="Q224" s="46">
        <f>IF($C224="SM 30:1;O2",('Données brutes POS (Area)'!P165/('Données brutes POS (Area)'!P$91)*50),IF($C224="TG (17:0/17:1/17:0)D5",('Données brutes POS (Area)'!P224/('Données brutes POS (Area)'!P$171)*25)))</f>
        <v>0.14169836073219577</v>
      </c>
      <c r="R224" s="46">
        <f>IF($C224="SM 30:1;O2",('Données brutes POS (Area)'!Q165/('Données brutes POS (Area)'!Q$91)*50),IF($C224="TG (17:0/17:1/17:0)D5",('Données brutes POS (Area)'!Q224/('Données brutes POS (Area)'!Q$171)*25)))</f>
        <v>0.22940128652450481</v>
      </c>
      <c r="S224" s="46">
        <f>IF($C224="SM 30:1;O2",('Données brutes POS (Area)'!R165/('Données brutes POS (Area)'!R$91)*50),IF($C224="TG (17:0/17:1/17:0)D5",('Données brutes POS (Area)'!R224/('Données brutes POS (Area)'!R$171)*25)))</f>
        <v>4.9636641697273262E-2</v>
      </c>
      <c r="T224" s="46">
        <f>IF($C224="SM 30:1;O2",('Données brutes POS (Area)'!S165/('Données brutes POS (Area)'!S$91)*50),IF($C224="TG (17:0/17:1/17:0)D5",('Données brutes POS (Area)'!S224/('Données brutes POS (Area)'!S$171)*25)))</f>
        <v>6.5515454227837722E-2</v>
      </c>
      <c r="U224" s="44" t="s">
        <v>326</v>
      </c>
      <c r="V224" s="46">
        <f>IF($C224="SM 30:1;O2",('Données brutes POS (Area)'!U165/('Données brutes POS (Area)'!U$91)*50),IF($C224="TG (17:0/17:1/17:0)D5",('Données brutes POS (Area)'!U224/('Données brutes POS (Area)'!U$171)*25)))</f>
        <v>9.5676625360959527E-2</v>
      </c>
      <c r="W224" s="46">
        <f>IF($C224="SM 30:1;O2",('Données brutes POS (Area)'!V165/('Données brutes POS (Area)'!V$91)*50),IF($C224="TG (17:0/17:1/17:0)D5",('Données brutes POS (Area)'!V224/('Données brutes POS (Area)'!V$171)*25)))</f>
        <v>0.10198871687250322</v>
      </c>
      <c r="X224" s="46">
        <f>IF($C224="SM 30:1;O2",('Données brutes POS (Area)'!W165/('Données brutes POS (Area)'!W$91)*50),IF($C224="TG (17:0/17:1/17:0)D5",('Données brutes POS (Area)'!W224/('Données brutes POS (Area)'!W$171)*25)))</f>
        <v>0.32424812357889937</v>
      </c>
      <c r="Y224" s="46">
        <f>IF($C224="SM 30:1;O2",('Données brutes POS (Area)'!X165/('Données brutes POS (Area)'!X$91)*50),IF($C224="TG (17:0/17:1/17:0)D5",('Données brutes POS (Area)'!X224/('Données brutes POS (Area)'!X$171)*25)))</f>
        <v>4.3238010805497648E-2</v>
      </c>
      <c r="Z224" s="44" t="s">
        <v>326</v>
      </c>
      <c r="AA224" s="46">
        <f>IF($C224="SM 30:1;O2",('Données brutes POS (Area)'!Z165/('Données brutes POS (Area)'!Z$91)*50),IF($C224="TG (17:0/17:1/17:0)D5",('Données brutes POS (Area)'!Z224/('Données brutes POS (Area)'!Z$171)*25)))</f>
        <v>0.52607970443226737</v>
      </c>
      <c r="AB224" s="46">
        <f>IF($C224="SM 30:1;O2",('Données brutes POS (Area)'!AA165/('Données brutes POS (Area)'!AA$91)*50),IF($C224="TG (17:0/17:1/17:0)D5",('Données brutes POS (Area)'!AA224/('Données brutes POS (Area)'!AA$171)*25)))</f>
        <v>0.18033656171641749</v>
      </c>
      <c r="AC224" s="46">
        <f>IF($C224="SM 30:1;O2",('Données brutes POS (Area)'!AB165/('Données brutes POS (Area)'!AB$91)*50),IF($C224="TG (17:0/17:1/17:0)D5",('Données brutes POS (Area)'!AB224/('Données brutes POS (Area)'!AB$171)*25)))</f>
        <v>0.92071166246912273</v>
      </c>
      <c r="AD224" s="44" t="s">
        <v>326</v>
      </c>
      <c r="AE224" s="46">
        <f>IF($C224="SM 30:1;O2",('Données brutes POS (Area)'!AD165/('Données brutes POS (Area)'!AD$91)*50),IF($C224="TG (17:0/17:1/17:0)D5",('Données brutes POS (Area)'!AD224/('Données brutes POS (Area)'!AD$171)*25)))</f>
        <v>5.4989271280942345E-2</v>
      </c>
      <c r="AF224" s="46">
        <f>IF($C224="SM 30:1;O2",('Données brutes POS (Area)'!AE165/('Données brutes POS (Area)'!AE$91)*50),IF($C224="TG (17:0/17:1/17:0)D5",('Données brutes POS (Area)'!AE224/('Données brutes POS (Area)'!AE$171)*25)))</f>
        <v>0.33359270914324463</v>
      </c>
      <c r="AG224" s="46">
        <f>IF($C224="SM 30:1;O2",('Données brutes POS (Area)'!AF165/('Données brutes POS (Area)'!AF$91)*50),IF($C224="TG (17:0/17:1/17:0)D5",('Données brutes POS (Area)'!AF224/('Données brutes POS (Area)'!AF$171)*25)))</f>
        <v>0.11452250822647873</v>
      </c>
      <c r="AH224" s="46">
        <f>IF($C224="SM 30:1;O2",('Données brutes POS (Area)'!AG165/('Données brutes POS (Area)'!AG$91)*50),IF($C224="TG (17:0/17:1/17:0)D5",('Données brutes POS (Area)'!AG224/('Données brutes POS (Area)'!AG$171)*25)))</f>
        <v>0.14455634367183087</v>
      </c>
      <c r="AI224" s="46">
        <f>IF($C224="SM 30:1;O2",('Données brutes POS (Area)'!AH165/('Données brutes POS (Area)'!AH$91)*50),IF($C224="TG (17:0/17:1/17:0)D5",('Données brutes POS (Area)'!AH224/('Données brutes POS (Area)'!AH$171)*25)))</f>
        <v>0.12686294578246735</v>
      </c>
      <c r="AJ224" s="44" t="s">
        <v>326</v>
      </c>
      <c r="AK224" s="44" t="s">
        <v>326</v>
      </c>
      <c r="AL224" s="44" t="s">
        <v>326</v>
      </c>
      <c r="AM224" s="46">
        <f>IF($C224="SM 30:1;O2",('Données brutes POS (Area)'!AL165/('Données brutes POS (Area)'!AL$91)*50),IF($C224="TG (17:0/17:1/17:0)D5",('Données brutes POS (Area)'!AL224/('Données brutes POS (Area)'!AL$171)*25)))</f>
        <v>0.72470791116582634</v>
      </c>
      <c r="AN224" s="46">
        <f>IF($C224="SM 30:1;O2",('Données brutes POS (Area)'!AM165/('Données brutes POS (Area)'!AM$91)*50),IF($C224="TG (17:0/17:1/17:0)D5",('Données brutes POS (Area)'!AM224/('Données brutes POS (Area)'!AM$171)*25)))</f>
        <v>8.1735909089590719E-2</v>
      </c>
      <c r="AO224" s="46">
        <f>IF($C224="SM 30:1;O2",('Données brutes POS (Area)'!AN165/('Données brutes POS (Area)'!AN$91)*50),IF($C224="TG (17:0/17:1/17:0)D5",('Données brutes POS (Area)'!AN224/('Données brutes POS (Area)'!AN$171)*25)))</f>
        <v>7.4303540226944326E-2</v>
      </c>
      <c r="AP224" s="46">
        <f>IF($C224="SM 30:1;O2",('Données brutes POS (Area)'!AO165/('Données brutes POS (Area)'!AO$91)*50),IF($C224="TG (17:0/17:1/17:0)D5",('Données brutes POS (Area)'!AO224/('Données brutes POS (Area)'!AO$171)*25)))</f>
        <v>0.14779216071902893</v>
      </c>
      <c r="AQ224" s="46">
        <f>IF($C224="SM 30:1;O2",('Données brutes POS (Area)'!AP165/('Données brutes POS (Area)'!AP$91)*50),IF($C224="TG (17:0/17:1/17:0)D5",('Données brutes POS (Area)'!AP224/('Données brutes POS (Area)'!AP$171)*25)))</f>
        <v>0.17611477912697521</v>
      </c>
      <c r="AR224" s="46">
        <f>IF($C224="SM 30:1;O2",('Données brutes POS (Area)'!AQ165/('Données brutes POS (Area)'!AQ$91)*50),IF($C224="TG (17:0/17:1/17:0)D5",('Données brutes POS (Area)'!AQ224/('Données brutes POS (Area)'!AQ$171)*25)))</f>
        <v>2.5054107623682693</v>
      </c>
      <c r="AS224" s="46">
        <f>IF($C224="SM 30:1;O2",('Données brutes POS (Area)'!AR165/('Données brutes POS (Area)'!AR$91)*50),IF($C224="TG (17:0/17:1/17:0)D5",('Données brutes POS (Area)'!AR224/('Données brutes POS (Area)'!AR$171)*25)))</f>
        <v>0.2420195334862569</v>
      </c>
      <c r="AT224" s="46">
        <f>IF($C224="SM 30:1;O2",('Données brutes POS (Area)'!AS165/('Données brutes POS (Area)'!AS$91)*50),IF($C224="TG (17:0/17:1/17:0)D5",('Données brutes POS (Area)'!AS224/('Données brutes POS (Area)'!AS$171)*25)))</f>
        <v>0.14634132055995641</v>
      </c>
      <c r="AU224" s="46">
        <f>IF($C224="SM 30:1;O2",('Données brutes POS (Area)'!AT165/('Données brutes POS (Area)'!AT$91)*50),IF($C224="TG (17:0/17:1/17:0)D5",('Données brutes POS (Area)'!AT224/('Données brutes POS (Area)'!AT$171)*25)))</f>
        <v>0.38508640478966794</v>
      </c>
      <c r="AV224" s="46">
        <f>IF($C224="SM 30:1;O2",('Données brutes POS (Area)'!AU165/('Données brutes POS (Area)'!AU$91)*50),IF($C224="TG (17:0/17:1/17:0)D5",('Données brutes POS (Area)'!AU224/('Données brutes POS (Area)'!AU$171)*25)))</f>
        <v>0.12981424538652292</v>
      </c>
      <c r="AW224" s="46">
        <f>IF($C224="SM 30:1;O2",('Données brutes POS (Area)'!AV165/('Données brutes POS (Area)'!AV$91)*50),IF($C224="TG (17:0/17:1/17:0)D5",('Données brutes POS (Area)'!AV224/('Données brutes POS (Area)'!AV$171)*25)))</f>
        <v>0.37538775961133125</v>
      </c>
      <c r="AX224" s="46">
        <f>IF($C224="SM 30:1;O2",('Données brutes POS (Area)'!AW165/('Données brutes POS (Area)'!AW$91)*50),IF($C224="TG (17:0/17:1/17:0)D5",('Données brutes POS (Area)'!AW224/('Données brutes POS (Area)'!AW$171)*25)))</f>
        <v>0.33388295413267965</v>
      </c>
      <c r="AY224" s="46">
        <f>IF($C224="SM 30:1;O2",('Données brutes POS (Area)'!AX165/('Données brutes POS (Area)'!AX$91)*50),IF($C224="TG (17:0/17:1/17:0)D5",('Données brutes POS (Area)'!AX224/('Données brutes POS (Area)'!AX$171)*25)))</f>
        <v>5.9079380025952366E-2</v>
      </c>
      <c r="AZ224" s="46">
        <f>IF($C224="SM 30:1;O2",('Données brutes POS (Area)'!AY165/('Données brutes POS (Area)'!AY$91)*50),IF($C224="TG (17:0/17:1/17:0)D5",('Données brutes POS (Area)'!AY224/('Données brutes POS (Area)'!AY$171)*25)))</f>
        <v>0.1623441209799534</v>
      </c>
      <c r="BA224" s="46">
        <f>IF($C224="SM 30:1;O2",('Données brutes POS (Area)'!AZ165/('Données brutes POS (Area)'!AZ$91)*50),IF($C224="TG (17:0/17:1/17:0)D5",('Données brutes POS (Area)'!AZ224/('Données brutes POS (Area)'!AZ$171)*25)))</f>
        <v>9.7331252025912154E-2</v>
      </c>
      <c r="BB224" s="44" t="s">
        <v>326</v>
      </c>
      <c r="BC224" s="46">
        <f>IF($C224="SM 30:1;O2",('Données brutes POS (Area)'!BB165/('Données brutes POS (Area)'!BB$91)*50),IF($C224="TG (17:0/17:1/17:0)D5",('Données brutes POS (Area)'!BB224/('Données brutes POS (Area)'!BB$171)*25)))</f>
        <v>0.12217167642909268</v>
      </c>
      <c r="BD224" s="46">
        <f>IF($C224="SM 30:1;O2",('Données brutes POS (Area)'!BC165/('Données brutes POS (Area)'!BC$91)*50),IF($C224="TG (17:0/17:1/17:0)D5",('Données brutes POS (Area)'!BC224/('Données brutes POS (Area)'!BC$171)*25)))</f>
        <v>0.28952885563025399</v>
      </c>
      <c r="BE224" s="44" t="s">
        <v>326</v>
      </c>
      <c r="BF224" s="44" t="s">
        <v>326</v>
      </c>
      <c r="BG224" s="46">
        <f>IF($C224="SM 30:1;O2",('Données brutes POS (Area)'!BF165/('Données brutes POS (Area)'!BF$91)*50),IF($C224="TG (17:0/17:1/17:0)D5",('Données brutes POS (Area)'!BF224/('Données brutes POS (Area)'!BF$171)*25)))</f>
        <v>0.14718347106690879</v>
      </c>
      <c r="BH224" s="44" t="s">
        <v>326</v>
      </c>
      <c r="BI224" s="44" t="s">
        <v>326</v>
      </c>
      <c r="BJ224" s="46">
        <f>IF($C224="SM 30:1;O2",('Données brutes POS (Area)'!BI165/('Données brutes POS (Area)'!BI$91)*50),IF($C224="TG (17:0/17:1/17:0)D5",('Données brutes POS (Area)'!BI224/('Données brutes POS (Area)'!BI$171)*25)))</f>
        <v>0.16939892866805217</v>
      </c>
      <c r="BK224" s="44" t="s">
        <v>326</v>
      </c>
      <c r="BL224" s="46">
        <f>IF($C224="SM 30:1;O2",('Données brutes POS (Area)'!BK165/('Données brutes POS (Area)'!BK$91)*50),IF($C224="TG (17:0/17:1/17:0)D5",('Données brutes POS (Area)'!BK224/('Données brutes POS (Area)'!BK$171)*25)))</f>
        <v>9.7620821386099274E-2</v>
      </c>
      <c r="BM224" s="46">
        <f>IF($C224="SM 30:1;O2",('Données brutes POS (Area)'!BL165/('Données brutes POS (Area)'!BL$91)*50),IF($C224="TG (17:0/17:1/17:0)D5",('Données brutes POS (Area)'!BL224/('Données brutes POS (Area)'!BL$171)*25)))</f>
        <v>0.21677774902408392</v>
      </c>
      <c r="BN224" s="44" t="s">
        <v>326</v>
      </c>
      <c r="BO224" s="44" t="s">
        <v>326</v>
      </c>
      <c r="BP224" s="46">
        <f>IF($C224="SM 30:1;O2",('Données brutes POS (Area)'!BO165/('Données brutes POS (Area)'!BO$91)*50),IF($C224="TG (17:0/17:1/17:0)D5",('Données brutes POS (Area)'!BO224/('Données brutes POS (Area)'!BO$171)*25)))</f>
        <v>7.8851479666291552E-2</v>
      </c>
      <c r="BQ224" s="46">
        <f>IF($C224="SM 30:1;O2",('Données brutes POS (Area)'!BP165/('Données brutes POS (Area)'!BP$91)*50),IF($C224="TG (17:0/17:1/17:0)D5",('Données brutes POS (Area)'!BP224/('Données brutes POS (Area)'!BP$171)*25)))</f>
        <v>0.10064196874119236</v>
      </c>
    </row>
    <row r="225" spans="1:69" x14ac:dyDescent="0.25">
      <c r="A225" s="9" t="s">
        <v>79</v>
      </c>
      <c r="B225" s="9" t="s">
        <v>258</v>
      </c>
      <c r="C225" s="9" t="s">
        <v>117</v>
      </c>
      <c r="D225" s="47">
        <f>IF($C225="SM 30:1;O2",('Données brutes POS (Area)'!C166/('Données brutes POS (Area)'!C$91)*50),IF($C225="TG (17:0/17:1/17:0)D5",('Données brutes POS (Area)'!C225/('Données brutes POS (Area)'!C$171)*25)))</f>
        <v>0.31477720560783912</v>
      </c>
      <c r="E225" s="47">
        <f>IF($C225="SM 30:1;O2",('Données brutes POS (Area)'!D166/('Données brutes POS (Area)'!D$91)*50),IF($C225="TG (17:0/17:1/17:0)D5",('Données brutes POS (Area)'!D225/('Données brutes POS (Area)'!D$171)*25)))</f>
        <v>0.21795373167567719</v>
      </c>
      <c r="F225" s="47">
        <f>IF($C225="SM 30:1;O2",('Données brutes POS (Area)'!E166/('Données brutes POS (Area)'!E$91)*50),IF($C225="TG (17:0/17:1/17:0)D5",('Données brutes POS (Area)'!E225/('Données brutes POS (Area)'!E$171)*25)))</f>
        <v>0.45028362649729375</v>
      </c>
      <c r="G225" s="47">
        <f>IF($C225="SM 30:1;O2",('Données brutes POS (Area)'!F166/('Données brutes POS (Area)'!F$91)*50),IF($C225="TG (17:0/17:1/17:0)D5",('Données brutes POS (Area)'!F225/('Données brutes POS (Area)'!F$171)*25)))</f>
        <v>0.53410406170955727</v>
      </c>
      <c r="H225" s="47">
        <f>IF($C225="SM 30:1;O2",('Données brutes POS (Area)'!G166/('Données brutes POS (Area)'!G$91)*50),IF($C225="TG (17:0/17:1/17:0)D5",('Données brutes POS (Area)'!G225/('Données brutes POS (Area)'!G$171)*25)))</f>
        <v>0.66332284487437532</v>
      </c>
      <c r="I225" s="47">
        <f>IF($C225="SM 30:1;O2",('Données brutes POS (Area)'!H166/('Données brutes POS (Area)'!H$91)*50),IF($C225="TG (17:0/17:1/17:0)D5",('Données brutes POS (Area)'!H225/('Données brutes POS (Area)'!H$171)*25)))</f>
        <v>0.42612454515321763</v>
      </c>
      <c r="J225" s="47">
        <f>IF($C225="SM 30:1;O2",('Données brutes POS (Area)'!I166/('Données brutes POS (Area)'!I$91)*50),IF($C225="TG (17:0/17:1/17:0)D5",('Données brutes POS (Area)'!I225/('Données brutes POS (Area)'!I$171)*25)))</f>
        <v>0.51709066614939836</v>
      </c>
      <c r="K225" s="47">
        <f>IF($C225="SM 30:1;O2",('Données brutes POS (Area)'!J166/('Données brutes POS (Area)'!J$91)*50),IF($C225="TG (17:0/17:1/17:0)D5",('Données brutes POS (Area)'!J225/('Données brutes POS (Area)'!J$171)*25)))</f>
        <v>0.32897044618825733</v>
      </c>
      <c r="L225" s="47">
        <f>IF($C225="SM 30:1;O2",('Données brutes POS (Area)'!K166/('Données brutes POS (Area)'!K$91)*50),IF($C225="TG (17:0/17:1/17:0)D5",('Données brutes POS (Area)'!K225/('Données brutes POS (Area)'!K$171)*25)))</f>
        <v>0.24492981121953575</v>
      </c>
      <c r="M225" s="47">
        <f>IF($C225="SM 30:1;O2",('Données brutes POS (Area)'!L166/('Données brutes POS (Area)'!L$91)*50),IF($C225="TG (17:0/17:1/17:0)D5",('Données brutes POS (Area)'!L225/('Données brutes POS (Area)'!L$171)*25)))</f>
        <v>0.12410379604679829</v>
      </c>
      <c r="N225" s="47">
        <f>IF($C225="SM 30:1;O2",('Données brutes POS (Area)'!M166/('Données brutes POS (Area)'!M$91)*50),IF($C225="TG (17:0/17:1/17:0)D5",('Données brutes POS (Area)'!M225/('Données brutes POS (Area)'!M$171)*25)))</f>
        <v>0.14462600384696811</v>
      </c>
      <c r="O225" s="47">
        <f>IF($C225="SM 30:1;O2",('Données brutes POS (Area)'!N166/('Données brutes POS (Area)'!N$91)*50),IF($C225="TG (17:0/17:1/17:0)D5",('Données brutes POS (Area)'!N225/('Données brutes POS (Area)'!N$171)*25)))</f>
        <v>0.25113337684711845</v>
      </c>
      <c r="P225" s="47">
        <f>IF($C225="SM 30:1;O2",('Données brutes POS (Area)'!O166/('Données brutes POS (Area)'!O$91)*50),IF($C225="TG (17:0/17:1/17:0)D5",('Données brutes POS (Area)'!O225/('Données brutes POS (Area)'!O$171)*25)))</f>
        <v>0.14626841432755278</v>
      </c>
      <c r="Q225" s="47">
        <f>IF($C225="SM 30:1;O2",('Données brutes POS (Area)'!P166/('Données brutes POS (Area)'!P$91)*50),IF($C225="TG (17:0/17:1/17:0)D5",('Données brutes POS (Area)'!P225/('Données brutes POS (Area)'!P$171)*25)))</f>
        <v>0.39514432534714522</v>
      </c>
      <c r="R225" s="47">
        <f>IF($C225="SM 30:1;O2",('Données brutes POS (Area)'!Q166/('Données brutes POS (Area)'!Q$91)*50),IF($C225="TG (17:0/17:1/17:0)D5",('Données brutes POS (Area)'!Q225/('Données brutes POS (Area)'!Q$171)*25)))</f>
        <v>0.31164588050512426</v>
      </c>
      <c r="S225" s="47">
        <f>IF($C225="SM 30:1;O2",('Données brutes POS (Area)'!R166/('Données brutes POS (Area)'!R$91)*50),IF($C225="TG (17:0/17:1/17:0)D5",('Données brutes POS (Area)'!R225/('Données brutes POS (Area)'!R$171)*25)))</f>
        <v>7.6408789277978076E-2</v>
      </c>
      <c r="T225" s="47">
        <f>IF($C225="SM 30:1;O2",('Données brutes POS (Area)'!S166/('Données brutes POS (Area)'!S$91)*50),IF($C225="TG (17:0/17:1/17:0)D5",('Données brutes POS (Area)'!S225/('Données brutes POS (Area)'!S$171)*25)))</f>
        <v>0.19730235528549028</v>
      </c>
      <c r="U225" s="47">
        <f>IF($C225="SM 30:1;O2",('Données brutes POS (Area)'!T166/('Données brutes POS (Area)'!T$91)*50),IF($C225="TG (17:0/17:1/17:0)D5",('Données brutes POS (Area)'!T225/('Données brutes POS (Area)'!T$171)*25)))</f>
        <v>0.16974589535725845</v>
      </c>
      <c r="V225" s="47">
        <f>IF($C225="SM 30:1;O2",('Données brutes POS (Area)'!U166/('Données brutes POS (Area)'!U$91)*50),IF($C225="TG (17:0/17:1/17:0)D5",('Données brutes POS (Area)'!U225/('Données brutes POS (Area)'!U$171)*25)))</f>
        <v>0.27468136566253543</v>
      </c>
      <c r="W225" s="47">
        <f>IF($C225="SM 30:1;O2",('Données brutes POS (Area)'!V166/('Données brutes POS (Area)'!V$91)*50),IF($C225="TG (17:0/17:1/17:0)D5",('Données brutes POS (Area)'!V225/('Données brutes POS (Area)'!V$171)*25)))</f>
        <v>0.12943464471209859</v>
      </c>
      <c r="X225" s="47">
        <f>IF($C225="SM 30:1;O2",('Données brutes POS (Area)'!W166/('Données brutes POS (Area)'!W$91)*50),IF($C225="TG (17:0/17:1/17:0)D5",('Données brutes POS (Area)'!W225/('Données brutes POS (Area)'!W$171)*25)))</f>
        <v>0.52669772854104246</v>
      </c>
      <c r="Y225" s="47">
        <f>IF($C225="SM 30:1;O2",('Données brutes POS (Area)'!X166/('Données brutes POS (Area)'!X$91)*50),IF($C225="TG (17:0/17:1/17:0)D5",('Données brutes POS (Area)'!X225/('Données brutes POS (Area)'!X$171)*25)))</f>
        <v>9.0540132329671535E-2</v>
      </c>
      <c r="Z225" s="47">
        <f>IF($C225="SM 30:1;O2",('Données brutes POS (Area)'!Y166/('Données brutes POS (Area)'!Y$91)*50),IF($C225="TG (17:0/17:1/17:0)D5",('Données brutes POS (Area)'!Y225/('Données brutes POS (Area)'!Y$171)*25)))</f>
        <v>0.2139245099493107</v>
      </c>
      <c r="AA225" s="47">
        <f>IF($C225="SM 30:1;O2",('Données brutes POS (Area)'!Z166/('Données brutes POS (Area)'!Z$91)*50),IF($C225="TG (17:0/17:1/17:0)D5",('Données brutes POS (Area)'!Z225/('Données brutes POS (Area)'!Z$171)*25)))</f>
        <v>0.5543445575103344</v>
      </c>
      <c r="AB225" s="47">
        <f>IF($C225="SM 30:1;O2",('Données brutes POS (Area)'!AA166/('Données brutes POS (Area)'!AA$91)*50),IF($C225="TG (17:0/17:1/17:0)D5",('Données brutes POS (Area)'!AA225/('Données brutes POS (Area)'!AA$171)*25)))</f>
        <v>0.51645363415488454</v>
      </c>
      <c r="AC225" s="47">
        <f>IF($C225="SM 30:1;O2",('Données brutes POS (Area)'!AB166/('Données brutes POS (Area)'!AB$91)*50),IF($C225="TG (17:0/17:1/17:0)D5",('Données brutes POS (Area)'!AB225/('Données brutes POS (Area)'!AB$171)*25)))</f>
        <v>1.6210691612038486</v>
      </c>
      <c r="AD225" s="47">
        <f>IF($C225="SM 30:1;O2",('Données brutes POS (Area)'!AC166/('Données brutes POS (Area)'!AC$91)*50),IF($C225="TG (17:0/17:1/17:0)D5",('Données brutes POS (Area)'!AC225/('Données brutes POS (Area)'!AC$171)*25)))</f>
        <v>0.10097909446841237</v>
      </c>
      <c r="AE225" s="47">
        <f>IF($C225="SM 30:1;O2",('Données brutes POS (Area)'!AD166/('Données brutes POS (Area)'!AD$91)*50),IF($C225="TG (17:0/17:1/17:0)D5",('Données brutes POS (Area)'!AD225/('Données brutes POS (Area)'!AD$171)*25)))</f>
        <v>0.13810784493572958</v>
      </c>
      <c r="AF225" s="47">
        <f>IF($C225="SM 30:1;O2",('Données brutes POS (Area)'!AE166/('Données brutes POS (Area)'!AE$91)*50),IF($C225="TG (17:0/17:1/17:0)D5",('Données brutes POS (Area)'!AE225/('Données brutes POS (Area)'!AE$171)*25)))</f>
        <v>1.4863410962126047</v>
      </c>
      <c r="AG225" s="47">
        <f>IF($C225="SM 30:1;O2",('Données brutes POS (Area)'!AF166/('Données brutes POS (Area)'!AF$91)*50),IF($C225="TG (17:0/17:1/17:0)D5",('Données brutes POS (Area)'!AF225/('Données brutes POS (Area)'!AF$171)*25)))</f>
        <v>0.30989948634836872</v>
      </c>
      <c r="AH225" s="47">
        <f>IF($C225="SM 30:1;O2",('Données brutes POS (Area)'!AG166/('Données brutes POS (Area)'!AG$91)*50),IF($C225="TG (17:0/17:1/17:0)D5",('Données brutes POS (Area)'!AG225/('Données brutes POS (Area)'!AG$171)*25)))</f>
        <v>0.35754826644107229</v>
      </c>
      <c r="AI225" s="47">
        <f>IF($C225="SM 30:1;O2",('Données brutes POS (Area)'!AH166/('Données brutes POS (Area)'!AH$91)*50),IF($C225="TG (17:0/17:1/17:0)D5",('Données brutes POS (Area)'!AH225/('Données brutes POS (Area)'!AH$171)*25)))</f>
        <v>0.23233787446012483</v>
      </c>
      <c r="AJ225" s="47">
        <f>IF($C225="SM 30:1;O2",('Données brutes POS (Area)'!AI166/('Données brutes POS (Area)'!AI$91)*50),IF($C225="TG (17:0/17:1/17:0)D5",('Données brutes POS (Area)'!AI225/('Données brutes POS (Area)'!AI$171)*25)))</f>
        <v>0.11320760839030689</v>
      </c>
      <c r="AK225" s="47">
        <f>IF($C225="SM 30:1;O2",('Données brutes POS (Area)'!AJ166/('Données brutes POS (Area)'!AJ$91)*50),IF($C225="TG (17:0/17:1/17:0)D5",('Données brutes POS (Area)'!AJ225/('Données brutes POS (Area)'!AJ$171)*25)))</f>
        <v>6.4155904268006186E-2</v>
      </c>
      <c r="AL225" s="47">
        <f>IF($C225="SM 30:1;O2",('Données brutes POS (Area)'!AK166/('Données brutes POS (Area)'!AK$91)*50),IF($C225="TG (17:0/17:1/17:0)D5",('Données brutes POS (Area)'!AK225/('Données brutes POS (Area)'!AK$171)*25)))</f>
        <v>6.0877468791323254E-2</v>
      </c>
      <c r="AM225" s="47">
        <f>IF($C225="SM 30:1;O2",('Données brutes POS (Area)'!AL166/('Données brutes POS (Area)'!AL$91)*50),IF($C225="TG (17:0/17:1/17:0)D5",('Données brutes POS (Area)'!AL225/('Données brutes POS (Area)'!AL$171)*25)))</f>
        <v>2.012250673392137</v>
      </c>
      <c r="AN225" s="47">
        <f>IF($C225="SM 30:1;O2",('Données brutes POS (Area)'!AM166/('Données brutes POS (Area)'!AM$91)*50),IF($C225="TG (17:0/17:1/17:0)D5",('Données brutes POS (Area)'!AM225/('Données brutes POS (Area)'!AM$171)*25)))</f>
        <v>0.13629187102462736</v>
      </c>
      <c r="AO225" s="47">
        <f>IF($C225="SM 30:1;O2",('Données brutes POS (Area)'!AN166/('Données brutes POS (Area)'!AN$91)*50),IF($C225="TG (17:0/17:1/17:0)D5",('Données brutes POS (Area)'!AN225/('Données brutes POS (Area)'!AN$171)*25)))</f>
        <v>0.11808612022874687</v>
      </c>
      <c r="AP225" s="47">
        <f>IF($C225="SM 30:1;O2",('Données brutes POS (Area)'!AO166/('Données brutes POS (Area)'!AO$91)*50),IF($C225="TG (17:0/17:1/17:0)D5",('Données brutes POS (Area)'!AO225/('Données brutes POS (Area)'!AO$171)*25)))</f>
        <v>0.43497763456465177</v>
      </c>
      <c r="AQ225" s="47">
        <f>IF($C225="SM 30:1;O2",('Données brutes POS (Area)'!AP166/('Données brutes POS (Area)'!AP$91)*50),IF($C225="TG (17:0/17:1/17:0)D5",('Données brutes POS (Area)'!AP225/('Données brutes POS (Area)'!AP$171)*25)))</f>
        <v>0.18523019401553892</v>
      </c>
      <c r="AR225" s="47">
        <f>IF($C225="SM 30:1;O2",('Données brutes POS (Area)'!AQ166/('Données brutes POS (Area)'!AQ$91)*50),IF($C225="TG (17:0/17:1/17:0)D5",('Données brutes POS (Area)'!AQ225/('Données brutes POS (Area)'!AQ$171)*25)))</f>
        <v>4.7442518173965595</v>
      </c>
      <c r="AS225" s="47">
        <f>IF($C225="SM 30:1;O2",('Données brutes POS (Area)'!AR166/('Données brutes POS (Area)'!AR$91)*50),IF($C225="TG (17:0/17:1/17:0)D5",('Données brutes POS (Area)'!AR225/('Données brutes POS (Area)'!AR$171)*25)))</f>
        <v>0.48425494521373041</v>
      </c>
      <c r="AT225" s="47">
        <f>IF($C225="SM 30:1;O2",('Données brutes POS (Area)'!AS166/('Données brutes POS (Area)'!AS$91)*50),IF($C225="TG (17:0/17:1/17:0)D5",('Données brutes POS (Area)'!AS225/('Données brutes POS (Area)'!AS$171)*25)))</f>
        <v>0.38775907261572012</v>
      </c>
      <c r="AU225" s="47">
        <f>IF($C225="SM 30:1;O2",('Données brutes POS (Area)'!AT166/('Données brutes POS (Area)'!AT$91)*50),IF($C225="TG (17:0/17:1/17:0)D5",('Données brutes POS (Area)'!AT225/('Données brutes POS (Area)'!AT$171)*25)))</f>
        <v>1.0133015153998246</v>
      </c>
      <c r="AV225" s="47">
        <f>IF($C225="SM 30:1;O2",('Données brutes POS (Area)'!AU166/('Données brutes POS (Area)'!AU$91)*50),IF($C225="TG (17:0/17:1/17:0)D5",('Données brutes POS (Area)'!AU225/('Données brutes POS (Area)'!AU$171)*25)))</f>
        <v>0.21070774907141682</v>
      </c>
      <c r="AW225" s="47">
        <f>IF($C225="SM 30:1;O2",('Données brutes POS (Area)'!AV166/('Données brutes POS (Area)'!AV$91)*50),IF($C225="TG (17:0/17:1/17:0)D5",('Données brutes POS (Area)'!AV225/('Données brutes POS (Area)'!AV$171)*25)))</f>
        <v>0.70798057536621528</v>
      </c>
      <c r="AX225" s="47">
        <f>IF($C225="SM 30:1;O2",('Données brutes POS (Area)'!AW166/('Données brutes POS (Area)'!AW$91)*50),IF($C225="TG (17:0/17:1/17:0)D5",('Données brutes POS (Area)'!AW225/('Données brutes POS (Area)'!AW$171)*25)))</f>
        <v>0.88978978745970561</v>
      </c>
      <c r="AY225" s="47">
        <f>IF($C225="SM 30:1;O2",('Données brutes POS (Area)'!AX166/('Données brutes POS (Area)'!AX$91)*50),IF($C225="TG (17:0/17:1/17:0)D5",('Données brutes POS (Area)'!AX225/('Données brutes POS (Area)'!AX$171)*25)))</f>
        <v>8.5651084183350809E-2</v>
      </c>
      <c r="AZ225" s="47">
        <f>IF($C225="SM 30:1;O2",('Données brutes POS (Area)'!AY166/('Données brutes POS (Area)'!AY$91)*50),IF($C225="TG (17:0/17:1/17:0)D5",('Données brutes POS (Area)'!AY225/('Données brutes POS (Area)'!AY$171)*25)))</f>
        <v>0.49904358920444863</v>
      </c>
      <c r="BA225" s="47">
        <f>IF($C225="SM 30:1;O2",('Données brutes POS (Area)'!AZ166/('Données brutes POS (Area)'!AZ$91)*50),IF($C225="TG (17:0/17:1/17:0)D5",('Données brutes POS (Area)'!AZ225/('Données brutes POS (Area)'!AZ$171)*25)))</f>
        <v>0.10789492898036672</v>
      </c>
      <c r="BB225" s="47">
        <f>IF($C225="SM 30:1;O2",('Données brutes POS (Area)'!BA166/('Données brutes POS (Area)'!BA$91)*50),IF($C225="TG (17:0/17:1/17:0)D5",('Données brutes POS (Area)'!BA225/('Données brutes POS (Area)'!BA$171)*25)))</f>
        <v>0.10592022888694516</v>
      </c>
      <c r="BC225" s="47">
        <f>IF($C225="SM 30:1;O2",('Données brutes POS (Area)'!BB166/('Données brutes POS (Area)'!BB$91)*50),IF($C225="TG (17:0/17:1/17:0)D5",('Données brutes POS (Area)'!BB225/('Données brutes POS (Area)'!BB$171)*25)))</f>
        <v>0.29543844018026733</v>
      </c>
      <c r="BD225" s="47">
        <f>IF($C225="SM 30:1;O2",('Données brutes POS (Area)'!BC166/('Données brutes POS (Area)'!BC$91)*50),IF($C225="TG (17:0/17:1/17:0)D5",('Données brutes POS (Area)'!BC225/('Données brutes POS (Area)'!BC$171)*25)))</f>
        <v>0.52047411539101796</v>
      </c>
      <c r="BE225" s="43" t="s">
        <v>326</v>
      </c>
      <c r="BF225" s="43" t="s">
        <v>326</v>
      </c>
      <c r="BG225" s="47">
        <f>IF($C225="SM 30:1;O2",('Données brutes POS (Area)'!BF166/('Données brutes POS (Area)'!BF$91)*50),IF($C225="TG (17:0/17:1/17:0)D5",('Données brutes POS (Area)'!BF225/('Données brutes POS (Area)'!BF$171)*25)))</f>
        <v>0.23886979511689768</v>
      </c>
      <c r="BH225" s="47">
        <f>IF($C225="SM 30:1;O2",('Données brutes POS (Area)'!BG166/('Données brutes POS (Area)'!BG$91)*50),IF($C225="TG (17:0/17:1/17:0)D5",('Données brutes POS (Area)'!BG225/('Données brutes POS (Area)'!BG$171)*25)))</f>
        <v>7.5699182933829628E-2</v>
      </c>
      <c r="BI225" s="47">
        <f>IF($C225="SM 30:1;O2",('Données brutes POS (Area)'!BH166/('Données brutes POS (Area)'!BH$91)*50),IF($C225="TG (17:0/17:1/17:0)D5",('Données brutes POS (Area)'!BH225/('Données brutes POS (Area)'!BH$171)*25)))</f>
        <v>6.7258626681782549E-2</v>
      </c>
      <c r="BJ225" s="47">
        <f>IF($C225="SM 30:1;O2",('Données brutes POS (Area)'!BI166/('Données brutes POS (Area)'!BI$91)*50),IF($C225="TG (17:0/17:1/17:0)D5",('Données brutes POS (Area)'!BI225/('Données brutes POS (Area)'!BI$171)*25)))</f>
        <v>0.50852758829647438</v>
      </c>
      <c r="BK225" s="47">
        <f>IF($C225="SM 30:1;O2",('Données brutes POS (Area)'!BJ166/('Données brutes POS (Area)'!BJ$91)*50),IF($C225="TG (17:0/17:1/17:0)D5",('Données brutes POS (Area)'!BJ225/('Données brutes POS (Area)'!BJ$171)*25)))</f>
        <v>0.10456745978085753</v>
      </c>
      <c r="BL225" s="47">
        <f>IF($C225="SM 30:1;O2",('Données brutes POS (Area)'!BK166/('Données brutes POS (Area)'!BK$91)*50),IF($C225="TG (17:0/17:1/17:0)D5",('Données brutes POS (Area)'!BK225/('Données brutes POS (Area)'!BK$171)*25)))</f>
        <v>0.14771904295617355</v>
      </c>
      <c r="BM225" s="47">
        <f>IF($C225="SM 30:1;O2",('Données brutes POS (Area)'!BL166/('Données brutes POS (Area)'!BL$91)*50),IF($C225="TG (17:0/17:1/17:0)D5",('Données brutes POS (Area)'!BL225/('Données brutes POS (Area)'!BL$171)*25)))</f>
        <v>0.7254534327110429</v>
      </c>
      <c r="BN225" s="47">
        <f>IF($C225="SM 30:1;O2",('Données brutes POS (Area)'!BM166/('Données brutes POS (Area)'!BM$91)*50),IF($C225="TG (17:0/17:1/17:0)D5",('Données brutes POS (Area)'!BM225/('Données brutes POS (Area)'!BM$171)*25)))</f>
        <v>0.195569440437252</v>
      </c>
      <c r="BO225" s="43" t="s">
        <v>326</v>
      </c>
      <c r="BP225" s="47">
        <f>IF($C225="SM 30:1;O2",('Données brutes POS (Area)'!BO166/('Données brutes POS (Area)'!BO$91)*50),IF($C225="TG (17:0/17:1/17:0)D5",('Données brutes POS (Area)'!BO225/('Données brutes POS (Area)'!BO$171)*25)))</f>
        <v>9.5733139822720068E-2</v>
      </c>
      <c r="BQ225" s="47">
        <f>IF($C225="SM 30:1;O2",('Données brutes POS (Area)'!BP166/('Données brutes POS (Area)'!BP$91)*50),IF($C225="TG (17:0/17:1/17:0)D5",('Données brutes POS (Area)'!BP225/('Données brutes POS (Area)'!BP$171)*25)))</f>
        <v>0.38514441542244571</v>
      </c>
    </row>
    <row r="226" spans="1:69" x14ac:dyDescent="0.25">
      <c r="A226" s="1" t="s">
        <v>79</v>
      </c>
      <c r="B226" s="1" t="s">
        <v>259</v>
      </c>
      <c r="C226" s="11" t="s">
        <v>117</v>
      </c>
      <c r="D226" s="46">
        <f>IF($C226="SM 30:1;O2",('Données brutes POS (Area)'!C167/('Données brutes POS (Area)'!C$91)*50),IF($C226="TG (17:0/17:1/17:0)D5",('Données brutes POS (Area)'!C226/('Données brutes POS (Area)'!C$171)*25)))</f>
        <v>0.43269918830170168</v>
      </c>
      <c r="E226" s="46">
        <f>IF($C226="SM 30:1;O2",('Données brutes POS (Area)'!D167/('Données brutes POS (Area)'!D$91)*50),IF($C226="TG (17:0/17:1/17:0)D5",('Données brutes POS (Area)'!D226/('Données brutes POS (Area)'!D$171)*25)))</f>
        <v>0.44286287076009806</v>
      </c>
      <c r="F226" s="46">
        <f>IF($C226="SM 30:1;O2",('Données brutes POS (Area)'!E167/('Données brutes POS (Area)'!E$91)*50),IF($C226="TG (17:0/17:1/17:0)D5",('Données brutes POS (Area)'!E226/('Données brutes POS (Area)'!E$171)*25)))</f>
        <v>1.2807726584601251</v>
      </c>
      <c r="G226" s="46">
        <f>IF($C226="SM 30:1;O2",('Données brutes POS (Area)'!F167/('Données brutes POS (Area)'!F$91)*50),IF($C226="TG (17:0/17:1/17:0)D5",('Données brutes POS (Area)'!F226/('Données brutes POS (Area)'!F$171)*25)))</f>
        <v>0.9574046215193468</v>
      </c>
      <c r="H226" s="46">
        <f>IF($C226="SM 30:1;O2",('Données brutes POS (Area)'!G167/('Données brutes POS (Area)'!G$91)*50),IF($C226="TG (17:0/17:1/17:0)D5",('Données brutes POS (Area)'!G226/('Données brutes POS (Area)'!G$171)*25)))</f>
        <v>0.99063721204776745</v>
      </c>
      <c r="I226" s="46">
        <f>IF($C226="SM 30:1;O2",('Données brutes POS (Area)'!H167/('Données brutes POS (Area)'!H$91)*50),IF($C226="TG (17:0/17:1/17:0)D5",('Données brutes POS (Area)'!H226/('Données brutes POS (Area)'!H$171)*25)))</f>
        <v>1.195230204311462</v>
      </c>
      <c r="J226" s="46">
        <f>IF($C226="SM 30:1;O2",('Données brutes POS (Area)'!I167/('Données brutes POS (Area)'!I$91)*50),IF($C226="TG (17:0/17:1/17:0)D5",('Données brutes POS (Area)'!I226/('Données brutes POS (Area)'!I$171)*25)))</f>
        <v>1.2305861112571697</v>
      </c>
      <c r="K226" s="46">
        <f>IF($C226="SM 30:1;O2",('Données brutes POS (Area)'!J167/('Données brutes POS (Area)'!J$91)*50),IF($C226="TG (17:0/17:1/17:0)D5",('Données brutes POS (Area)'!J226/('Données brutes POS (Area)'!J$171)*25)))</f>
        <v>0.69817022368872084</v>
      </c>
      <c r="L226" s="46">
        <f>IF($C226="SM 30:1;O2",('Données brutes POS (Area)'!K167/('Données brutes POS (Area)'!K$91)*50),IF($C226="TG (17:0/17:1/17:0)D5",('Données brutes POS (Area)'!K226/('Données brutes POS (Area)'!K$171)*25)))</f>
        <v>0.27009260395349322</v>
      </c>
      <c r="M226" s="46">
        <f>IF($C226="SM 30:1;O2",('Données brutes POS (Area)'!L167/('Données brutes POS (Area)'!L$91)*50),IF($C226="TG (17:0/17:1/17:0)D5",('Données brutes POS (Area)'!L226/('Données brutes POS (Area)'!L$171)*25)))</f>
        <v>0.23248420091387381</v>
      </c>
      <c r="N226" s="46">
        <f>IF($C226="SM 30:1;O2",('Données brutes POS (Area)'!M167/('Données brutes POS (Area)'!M$91)*50),IF($C226="TG (17:0/17:1/17:0)D5",('Données brutes POS (Area)'!M226/('Données brutes POS (Area)'!M$171)*25)))</f>
        <v>0.19997990401479809</v>
      </c>
      <c r="O226" s="46">
        <f>IF($C226="SM 30:1;O2",('Données brutes POS (Area)'!N167/('Données brutes POS (Area)'!N$91)*50),IF($C226="TG (17:0/17:1/17:0)D5",('Données brutes POS (Area)'!N226/('Données brutes POS (Area)'!N$171)*25)))</f>
        <v>0.42660178529255155</v>
      </c>
      <c r="P226" s="46">
        <f>IF($C226="SM 30:1;O2",('Données brutes POS (Area)'!O167/('Données brutes POS (Area)'!O$91)*50),IF($C226="TG (17:0/17:1/17:0)D5",('Données brutes POS (Area)'!O226/('Données brutes POS (Area)'!O$171)*25)))</f>
        <v>0.26108777241620235</v>
      </c>
      <c r="Q226" s="46">
        <f>IF($C226="SM 30:1;O2",('Données brutes POS (Area)'!P167/('Données brutes POS (Area)'!P$91)*50),IF($C226="TG (17:0/17:1/17:0)D5",('Données brutes POS (Area)'!P226/('Données brutes POS (Area)'!P$171)*25)))</f>
        <v>0.86351737069855838</v>
      </c>
      <c r="R226" s="46">
        <f>IF($C226="SM 30:1;O2",('Données brutes POS (Area)'!Q167/('Données brutes POS (Area)'!Q$91)*50),IF($C226="TG (17:0/17:1/17:0)D5",('Données brutes POS (Area)'!Q226/('Données brutes POS (Area)'!Q$171)*25)))</f>
        <v>0.95786344739742291</v>
      </c>
      <c r="S226" s="46">
        <f>IF($C226="SM 30:1;O2",('Données brutes POS (Area)'!R167/('Données brutes POS (Area)'!R$91)*50),IF($C226="TG (17:0/17:1/17:0)D5",('Données brutes POS (Area)'!R226/('Données brutes POS (Area)'!R$171)*25)))</f>
        <v>0.14711164095474316</v>
      </c>
      <c r="T226" s="46">
        <f>IF($C226="SM 30:1;O2",('Données brutes POS (Area)'!S167/('Données brutes POS (Area)'!S$91)*50),IF($C226="TG (17:0/17:1/17:0)D5",('Données brutes POS (Area)'!S226/('Données brutes POS (Area)'!S$171)*25)))</f>
        <v>0.35599637563270226</v>
      </c>
      <c r="U226" s="46">
        <f>IF($C226="SM 30:1;O2",('Données brutes POS (Area)'!T167/('Données brutes POS (Area)'!T$91)*50),IF($C226="TG (17:0/17:1/17:0)D5",('Données brutes POS (Area)'!T226/('Données brutes POS (Area)'!T$171)*25)))</f>
        <v>0.30071522093479086</v>
      </c>
      <c r="V226" s="46">
        <f>IF($C226="SM 30:1;O2",('Données brutes POS (Area)'!U167/('Données brutes POS (Area)'!U$91)*50),IF($C226="TG (17:0/17:1/17:0)D5",('Données brutes POS (Area)'!U226/('Données brutes POS (Area)'!U$171)*25)))</f>
        <v>0.57967355841908541</v>
      </c>
      <c r="W226" s="46">
        <f>IF($C226="SM 30:1;O2",('Données brutes POS (Area)'!V167/('Données brutes POS (Area)'!V$91)*50),IF($C226="TG (17:0/17:1/17:0)D5",('Données brutes POS (Area)'!V226/('Données brutes POS (Area)'!V$171)*25)))</f>
        <v>0.1479675332517949</v>
      </c>
      <c r="X226" s="46">
        <f>IF($C226="SM 30:1;O2",('Données brutes POS (Area)'!W167/('Données brutes POS (Area)'!W$91)*50),IF($C226="TG (17:0/17:1/17:0)D5",('Données brutes POS (Area)'!W226/('Données brutes POS (Area)'!W$171)*25)))</f>
        <v>0.54709021940554481</v>
      </c>
      <c r="Y226" s="46">
        <f>IF($C226="SM 30:1;O2",('Données brutes POS (Area)'!X167/('Données brutes POS (Area)'!X$91)*50),IF($C226="TG (17:0/17:1/17:0)D5",('Données brutes POS (Area)'!X226/('Données brutes POS (Area)'!X$171)*25)))</f>
        <v>0.1970227294686154</v>
      </c>
      <c r="Z226" s="46">
        <f>IF($C226="SM 30:1;O2",('Données brutes POS (Area)'!Y167/('Données brutes POS (Area)'!Y$91)*50),IF($C226="TG (17:0/17:1/17:0)D5",('Données brutes POS (Area)'!Y226/('Données brutes POS (Area)'!Y$171)*25)))</f>
        <v>0.37058321212337453</v>
      </c>
      <c r="AA226" s="46">
        <f>IF($C226="SM 30:1;O2",('Données brutes POS (Area)'!Z167/('Données brutes POS (Area)'!Z$91)*50),IF($C226="TG (17:0/17:1/17:0)D5",('Données brutes POS (Area)'!Z226/('Données brutes POS (Area)'!Z$171)*25)))</f>
        <v>1.6322982004468645</v>
      </c>
      <c r="AB226" s="46">
        <f>IF($C226="SM 30:1;O2",('Données brutes POS (Area)'!AA167/('Données brutes POS (Area)'!AA$91)*50),IF($C226="TG (17:0/17:1/17:0)D5",('Données brutes POS (Area)'!AA226/('Données brutes POS (Area)'!AA$171)*25)))</f>
        <v>0.73119332491952205</v>
      </c>
      <c r="AC226" s="46">
        <f>IF($C226="SM 30:1;O2",('Données brutes POS (Area)'!AB167/('Données brutes POS (Area)'!AB$91)*50),IF($C226="TG (17:0/17:1/17:0)D5",('Données brutes POS (Area)'!AB226/('Données brutes POS (Area)'!AB$171)*25)))</f>
        <v>2.9636048715878802</v>
      </c>
      <c r="AD226" s="46">
        <f>IF($C226="SM 30:1;O2",('Données brutes POS (Area)'!AC167/('Données brutes POS (Area)'!AC$91)*50),IF($C226="TG (17:0/17:1/17:0)D5",('Données brutes POS (Area)'!AC226/('Données brutes POS (Area)'!AC$171)*25)))</f>
        <v>0.25243357039190228</v>
      </c>
      <c r="AE226" s="46">
        <f>IF($C226="SM 30:1;O2",('Données brutes POS (Area)'!AD167/('Données brutes POS (Area)'!AD$91)*50),IF($C226="TG (17:0/17:1/17:0)D5",('Données brutes POS (Area)'!AD226/('Données brutes POS (Area)'!AD$171)*25)))</f>
        <v>0.25952873314025349</v>
      </c>
      <c r="AF226" s="46">
        <f>IF($C226="SM 30:1;O2",('Données brutes POS (Area)'!AE167/('Données brutes POS (Area)'!AE$91)*50),IF($C226="TG (17:0/17:1/17:0)D5",('Données brutes POS (Area)'!AE226/('Données brutes POS (Area)'!AE$171)*25)))</f>
        <v>3.4504322506711711</v>
      </c>
      <c r="AG226" s="46">
        <f>IF($C226="SM 30:1;O2",('Données brutes POS (Area)'!AF167/('Données brutes POS (Area)'!AF$91)*50),IF($C226="TG (17:0/17:1/17:0)D5",('Données brutes POS (Area)'!AF226/('Données brutes POS (Area)'!AF$171)*25)))</f>
        <v>0.71107432644375512</v>
      </c>
      <c r="AH226" s="46">
        <f>IF($C226="SM 30:1;O2",('Données brutes POS (Area)'!AG167/('Données brutes POS (Area)'!AG$91)*50),IF($C226="TG (17:0/17:1/17:0)D5",('Données brutes POS (Area)'!AG226/('Données brutes POS (Area)'!AG$171)*25)))</f>
        <v>0.81608714129866566</v>
      </c>
      <c r="AI226" s="46">
        <f>IF($C226="SM 30:1;O2",('Données brutes POS (Area)'!AH167/('Données brutes POS (Area)'!AH$91)*50),IF($C226="TG (17:0/17:1/17:0)D5",('Données brutes POS (Area)'!AH226/('Données brutes POS (Area)'!AH$171)*25)))</f>
        <v>0.3055549912394328</v>
      </c>
      <c r="AJ226" s="46">
        <f>IF($C226="SM 30:1;O2",('Données brutes POS (Area)'!AI167/('Données brutes POS (Area)'!AI$91)*50),IF($C226="TG (17:0/17:1/17:0)D5",('Données brutes POS (Area)'!AI226/('Données brutes POS (Area)'!AI$171)*25)))</f>
        <v>0.51773725784271318</v>
      </c>
      <c r="AK226" s="46">
        <f>IF($C226="SM 30:1;O2",('Données brutes POS (Area)'!AJ167/('Données brutes POS (Area)'!AJ$91)*50),IF($C226="TG (17:0/17:1/17:0)D5",('Données brutes POS (Area)'!AJ226/('Données brutes POS (Area)'!AJ$171)*25)))</f>
        <v>0.13205377066012447</v>
      </c>
      <c r="AL226" s="46">
        <f>IF($C226="SM 30:1;O2",('Données brutes POS (Area)'!AK167/('Données brutes POS (Area)'!AK$91)*50),IF($C226="TG (17:0/17:1/17:0)D5",('Données brutes POS (Area)'!AK226/('Données brutes POS (Area)'!AK$171)*25)))</f>
        <v>0.14127931886528777</v>
      </c>
      <c r="AM226" s="46">
        <f>IF($C226="SM 30:1;O2",('Données brutes POS (Area)'!AL167/('Données brutes POS (Area)'!AL$91)*50),IF($C226="TG (17:0/17:1/17:0)D5",('Données brutes POS (Area)'!AL226/('Données brutes POS (Area)'!AL$171)*25)))</f>
        <v>3.4950984011001967</v>
      </c>
      <c r="AN226" s="46">
        <f>IF($C226="SM 30:1;O2",('Données brutes POS (Area)'!AM167/('Données brutes POS (Area)'!AM$91)*50),IF($C226="TG (17:0/17:1/17:0)D5",('Données brutes POS (Area)'!AM226/('Données brutes POS (Area)'!AM$171)*25)))</f>
        <v>0.26195562954820334</v>
      </c>
      <c r="AO226" s="46">
        <f>IF($C226="SM 30:1;O2",('Données brutes POS (Area)'!AN167/('Données brutes POS (Area)'!AN$91)*50),IF($C226="TG (17:0/17:1/17:0)D5",('Données brutes POS (Area)'!AN226/('Données brutes POS (Area)'!AN$171)*25)))</f>
        <v>0.23098444300371263</v>
      </c>
      <c r="AP226" s="46">
        <f>IF($C226="SM 30:1;O2",('Données brutes POS (Area)'!AO167/('Données brutes POS (Area)'!AO$91)*50),IF($C226="TG (17:0/17:1/17:0)D5",('Données brutes POS (Area)'!AO226/('Données brutes POS (Area)'!AO$171)*25)))</f>
        <v>1.307918235375122</v>
      </c>
      <c r="AQ226" s="46">
        <f>IF($C226="SM 30:1;O2",('Données brutes POS (Area)'!AP167/('Données brutes POS (Area)'!AP$91)*50),IF($C226="TG (17:0/17:1/17:0)D5",('Données brutes POS (Area)'!AP226/('Données brutes POS (Area)'!AP$171)*25)))</f>
        <v>0.39574222340603948</v>
      </c>
      <c r="AR226" s="46">
        <f>IF($C226="SM 30:1;O2",('Données brutes POS (Area)'!AQ167/('Données brutes POS (Area)'!AQ$91)*50),IF($C226="TG (17:0/17:1/17:0)D5",('Données brutes POS (Area)'!AQ226/('Données brutes POS (Area)'!AQ$171)*25)))</f>
        <v>7.4705452526619007</v>
      </c>
      <c r="AS226" s="46">
        <f>IF($C226="SM 30:1;O2",('Données brutes POS (Area)'!AR167/('Données brutes POS (Area)'!AR$91)*50),IF($C226="TG (17:0/17:1/17:0)D5",('Données brutes POS (Area)'!AR226/('Données brutes POS (Area)'!AR$171)*25)))</f>
        <v>0.72239887922362378</v>
      </c>
      <c r="AT226" s="46">
        <f>IF($C226="SM 30:1;O2",('Données brutes POS (Area)'!AS167/('Données brutes POS (Area)'!AS$91)*50),IF($C226="TG (17:0/17:1/17:0)D5",('Données brutes POS (Area)'!AS226/('Données brutes POS (Area)'!AS$171)*25)))</f>
        <v>0.89782274619872193</v>
      </c>
      <c r="AU226" s="46">
        <f>IF($C226="SM 30:1;O2",('Données brutes POS (Area)'!AT167/('Données brutes POS (Area)'!AT$91)*50),IF($C226="TG (17:0/17:1/17:0)D5",('Données brutes POS (Area)'!AT226/('Données brutes POS (Area)'!AT$171)*25)))</f>
        <v>1.9883523018679281</v>
      </c>
      <c r="AV226" s="46">
        <f>IF($C226="SM 30:1;O2",('Données brutes POS (Area)'!AU167/('Données brutes POS (Area)'!AU$91)*50),IF($C226="TG (17:0/17:1/17:0)D5",('Données brutes POS (Area)'!AU226/('Données brutes POS (Area)'!AU$171)*25)))</f>
        <v>0.20171693709058933</v>
      </c>
      <c r="AW226" s="46">
        <f>IF($C226="SM 30:1;O2",('Données brutes POS (Area)'!AV167/('Données brutes POS (Area)'!AV$91)*50),IF($C226="TG (17:0/17:1/17:0)D5",('Données brutes POS (Area)'!AV226/('Données brutes POS (Area)'!AV$171)*25)))</f>
        <v>0.97789412726614589</v>
      </c>
      <c r="AX226" s="46">
        <f>IF($C226="SM 30:1;O2",('Données brutes POS (Area)'!AW167/('Données brutes POS (Area)'!AW$91)*50),IF($C226="TG (17:0/17:1/17:0)D5",('Données brutes POS (Area)'!AW226/('Données brutes POS (Area)'!AW$171)*25)))</f>
        <v>1.5466589884942337</v>
      </c>
      <c r="AY226" s="46">
        <f>IF($C226="SM 30:1;O2",('Données brutes POS (Area)'!AX167/('Données brutes POS (Area)'!AX$91)*50),IF($C226="TG (17:0/17:1/17:0)D5",('Données brutes POS (Area)'!AX226/('Données brutes POS (Area)'!AX$171)*25)))</f>
        <v>0.18894075192879353</v>
      </c>
      <c r="AZ226" s="46">
        <f>IF($C226="SM 30:1;O2",('Données brutes POS (Area)'!AY167/('Données brutes POS (Area)'!AY$91)*50),IF($C226="TG (17:0/17:1/17:0)D5",('Données brutes POS (Area)'!AY226/('Données brutes POS (Area)'!AY$171)*25)))</f>
        <v>1.0070399205271223</v>
      </c>
      <c r="BA226" s="46">
        <f>IF($C226="SM 30:1;O2",('Données brutes POS (Area)'!AZ167/('Données brutes POS (Area)'!AZ$91)*50),IF($C226="TG (17:0/17:1/17:0)D5",('Données brutes POS (Area)'!AZ226/('Données brutes POS (Area)'!AZ$171)*25)))</f>
        <v>0.17795870075588624</v>
      </c>
      <c r="BB226" s="46">
        <f>IF($C226="SM 30:1;O2",('Données brutes POS (Area)'!BA167/('Données brutes POS (Area)'!BA$91)*50),IF($C226="TG (17:0/17:1/17:0)D5",('Données brutes POS (Area)'!BA226/('Données brutes POS (Area)'!BA$171)*25)))</f>
        <v>0.20180257921110345</v>
      </c>
      <c r="BC226" s="46">
        <f>IF($C226="SM 30:1;O2",('Données brutes POS (Area)'!BB167/('Données brutes POS (Area)'!BB$91)*50),IF($C226="TG (17:0/17:1/17:0)D5",('Données brutes POS (Area)'!BB226/('Données brutes POS (Area)'!BB$171)*25)))</f>
        <v>0.36635604199595606</v>
      </c>
      <c r="BD226" s="46">
        <f>IF($C226="SM 30:1;O2",('Données brutes POS (Area)'!BC167/('Données brutes POS (Area)'!BC$91)*50),IF($C226="TG (17:0/17:1/17:0)D5",('Données brutes POS (Area)'!BC226/('Données brutes POS (Area)'!BC$171)*25)))</f>
        <v>0.72745152393824375</v>
      </c>
      <c r="BE226" s="46">
        <f>IF($C226="SM 30:1;O2",('Données brutes POS (Area)'!BD167/('Données brutes POS (Area)'!BD$91)*50),IF($C226="TG (17:0/17:1/17:0)D5",('Données brutes POS (Area)'!BD226/('Données brutes POS (Area)'!BD$171)*25)))</f>
        <v>9.1317510810443064E-2</v>
      </c>
      <c r="BF226" s="44" t="s">
        <v>326</v>
      </c>
      <c r="BG226" s="46">
        <f>IF($C226="SM 30:1;O2",('Données brutes POS (Area)'!BF167/('Données brutes POS (Area)'!BF$91)*50),IF($C226="TG (17:0/17:1/17:0)D5",('Données brutes POS (Area)'!BF226/('Données brutes POS (Area)'!BF$171)*25)))</f>
        <v>0.39237625189547704</v>
      </c>
      <c r="BH226" s="46">
        <f>IF($C226="SM 30:1;O2",('Données brutes POS (Area)'!BG167/('Données brutes POS (Area)'!BG$91)*50),IF($C226="TG (17:0/17:1/17:0)D5",('Données brutes POS (Area)'!BG226/('Données brutes POS (Area)'!BG$171)*25)))</f>
        <v>0.11231717990075379</v>
      </c>
      <c r="BI226" s="46">
        <f>IF($C226="SM 30:1;O2",('Données brutes POS (Area)'!BH167/('Données brutes POS (Area)'!BH$91)*50),IF($C226="TG (17:0/17:1/17:0)D5",('Données brutes POS (Area)'!BH226/('Données brutes POS (Area)'!BH$171)*25)))</f>
        <v>8.3052736202117367E-2</v>
      </c>
      <c r="BJ226" s="46">
        <f>IF($C226="SM 30:1;O2",('Données brutes POS (Area)'!BI167/('Données brutes POS (Area)'!BI$91)*50),IF($C226="TG (17:0/17:1/17:0)D5",('Données brutes POS (Area)'!BI226/('Données brutes POS (Area)'!BI$171)*25)))</f>
        <v>1.1415118932113435</v>
      </c>
      <c r="BK226" s="46">
        <f>IF($C226="SM 30:1;O2",('Données brutes POS (Area)'!BJ167/('Données brutes POS (Area)'!BJ$91)*50),IF($C226="TG (17:0/17:1/17:0)D5",('Données brutes POS (Area)'!BJ226/('Données brutes POS (Area)'!BJ$171)*25)))</f>
        <v>0.17419061445331016</v>
      </c>
      <c r="BL226" s="46">
        <f>IF($C226="SM 30:1;O2",('Données brutes POS (Area)'!BK167/('Données brutes POS (Area)'!BK$91)*50),IF($C226="TG (17:0/17:1/17:0)D5",('Données brutes POS (Area)'!BK226/('Données brutes POS (Area)'!BK$171)*25)))</f>
        <v>0.17615366843505295</v>
      </c>
      <c r="BM226" s="46">
        <f>IF($C226="SM 30:1;O2",('Données brutes POS (Area)'!BL167/('Données brutes POS (Area)'!BL$91)*50),IF($C226="TG (17:0/17:1/17:0)D5",('Données brutes POS (Area)'!BL226/('Données brutes POS (Area)'!BL$171)*25)))</f>
        <v>1.6326586204077496</v>
      </c>
      <c r="BN226" s="46">
        <f>IF($C226="SM 30:1;O2",('Données brutes POS (Area)'!BM167/('Données brutes POS (Area)'!BM$91)*50),IF($C226="TG (17:0/17:1/17:0)D5",('Données brutes POS (Area)'!BM226/('Données brutes POS (Area)'!BM$171)*25)))</f>
        <v>0.30746844898615194</v>
      </c>
      <c r="BO226" s="46">
        <f>IF($C226="SM 30:1;O2",('Données brutes POS (Area)'!BN167/('Données brutes POS (Area)'!BN$91)*50),IF($C226="TG (17:0/17:1/17:0)D5",('Données brutes POS (Area)'!BN226/('Données brutes POS (Area)'!BN$171)*25)))</f>
        <v>0.10165164239465775</v>
      </c>
      <c r="BP226" s="46">
        <f>IF($C226="SM 30:1;O2",('Données brutes POS (Area)'!BO167/('Données brutes POS (Area)'!BO$91)*50),IF($C226="TG (17:0/17:1/17:0)D5",('Données brutes POS (Area)'!BO226/('Données brutes POS (Area)'!BO$171)*25)))</f>
        <v>0.19153841829816703</v>
      </c>
      <c r="BQ226" s="46">
        <f>IF($C226="SM 30:1;O2",('Données brutes POS (Area)'!BP167/('Données brutes POS (Area)'!BP$91)*50),IF($C226="TG (17:0/17:1/17:0)D5",('Données brutes POS (Area)'!BP226/('Données brutes POS (Area)'!BP$171)*25)))</f>
        <v>1.0784929627247408</v>
      </c>
    </row>
  </sheetData>
  <autoFilter ref="A2:B2"/>
  <mergeCells count="1">
    <mergeCell ref="A1:C1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Q24"/>
  <sheetViews>
    <sheetView zoomScale="70" zoomScaleNormal="70" workbookViewId="0">
      <selection activeCell="D51" sqref="D51"/>
    </sheetView>
  </sheetViews>
  <sheetFormatPr baseColWidth="10" defaultRowHeight="15" x14ac:dyDescent="0.25"/>
  <cols>
    <col min="1" max="1" width="23" customWidth="1"/>
    <col min="2" max="2" width="29.7109375" customWidth="1"/>
    <col min="3" max="3" width="33.7109375" customWidth="1"/>
    <col min="4" max="69" width="29.140625" bestFit="1" customWidth="1"/>
  </cols>
  <sheetData>
    <row r="1" spans="1:69" ht="15.75" x14ac:dyDescent="0.25">
      <c r="A1" s="67" t="s">
        <v>327</v>
      </c>
      <c r="B1" s="67"/>
      <c r="C1" s="67"/>
      <c r="D1" s="41" t="s">
        <v>403</v>
      </c>
      <c r="E1" s="41" t="s">
        <v>404</v>
      </c>
      <c r="F1" s="41" t="s">
        <v>405</v>
      </c>
      <c r="G1" s="41" t="s">
        <v>406</v>
      </c>
      <c r="H1" s="41" t="s">
        <v>407</v>
      </c>
      <c r="I1" s="41" t="s">
        <v>408</v>
      </c>
      <c r="J1" s="41" t="s">
        <v>409</v>
      </c>
      <c r="K1" s="41" t="s">
        <v>410</v>
      </c>
      <c r="L1" s="41" t="s">
        <v>411</v>
      </c>
      <c r="M1" s="41" t="s">
        <v>412</v>
      </c>
      <c r="N1" s="41" t="s">
        <v>413</v>
      </c>
      <c r="O1" s="41" t="s">
        <v>414</v>
      </c>
      <c r="P1" s="41" t="s">
        <v>415</v>
      </c>
      <c r="Q1" s="41" t="s">
        <v>416</v>
      </c>
      <c r="R1" s="41" t="s">
        <v>417</v>
      </c>
      <c r="S1" s="42" t="s">
        <v>418</v>
      </c>
      <c r="T1" s="42" t="s">
        <v>419</v>
      </c>
      <c r="U1" s="42" t="s">
        <v>420</v>
      </c>
      <c r="V1" s="42" t="s">
        <v>421</v>
      </c>
      <c r="W1" s="42" t="s">
        <v>422</v>
      </c>
      <c r="X1" s="42" t="s">
        <v>423</v>
      </c>
      <c r="Y1" s="42" t="s">
        <v>424</v>
      </c>
      <c r="Z1" s="42" t="s">
        <v>425</v>
      </c>
      <c r="AA1" s="42" t="s">
        <v>426</v>
      </c>
      <c r="AB1" s="42" t="s">
        <v>427</v>
      </c>
      <c r="AC1" s="42" t="s">
        <v>428</v>
      </c>
      <c r="AD1" s="42" t="s">
        <v>429</v>
      </c>
      <c r="AE1" s="42" t="s">
        <v>430</v>
      </c>
      <c r="AF1" s="42" t="s">
        <v>431</v>
      </c>
      <c r="AG1" s="42" t="s">
        <v>432</v>
      </c>
      <c r="AH1" s="42" t="s">
        <v>433</v>
      </c>
      <c r="AI1" s="42" t="s">
        <v>434</v>
      </c>
      <c r="AJ1" s="42" t="s">
        <v>435</v>
      </c>
      <c r="AK1" s="42" t="s">
        <v>436</v>
      </c>
      <c r="AL1" s="42" t="s">
        <v>437</v>
      </c>
      <c r="AM1" s="42" t="s">
        <v>438</v>
      </c>
      <c r="AN1" s="42" t="s">
        <v>439</v>
      </c>
      <c r="AO1" s="42" t="s">
        <v>440</v>
      </c>
      <c r="AP1" s="42" t="s">
        <v>441</v>
      </c>
      <c r="AQ1" s="42" t="s">
        <v>442</v>
      </c>
      <c r="AR1" s="42" t="s">
        <v>443</v>
      </c>
      <c r="AS1" s="42" t="s">
        <v>444</v>
      </c>
      <c r="AT1" s="42" t="s">
        <v>445</v>
      </c>
      <c r="AU1" s="42" t="s">
        <v>446</v>
      </c>
      <c r="AV1" s="42" t="s">
        <v>447</v>
      </c>
      <c r="AW1" s="42" t="s">
        <v>448</v>
      </c>
      <c r="AX1" s="42" t="s">
        <v>449</v>
      </c>
      <c r="AY1" s="42" t="s">
        <v>450</v>
      </c>
      <c r="AZ1" s="42" t="s">
        <v>451</v>
      </c>
      <c r="BA1" s="42" t="s">
        <v>452</v>
      </c>
      <c r="BB1" s="42" t="s">
        <v>453</v>
      </c>
      <c r="BC1" s="42" t="s">
        <v>454</v>
      </c>
      <c r="BD1" s="42" t="s">
        <v>455</v>
      </c>
      <c r="BE1" s="42" t="s">
        <v>456</v>
      </c>
      <c r="BF1" s="42" t="s">
        <v>457</v>
      </c>
      <c r="BG1" s="42" t="s">
        <v>458</v>
      </c>
      <c r="BH1" s="42" t="s">
        <v>459</v>
      </c>
      <c r="BI1" s="42" t="s">
        <v>460</v>
      </c>
      <c r="BJ1" s="42" t="s">
        <v>461</v>
      </c>
      <c r="BK1" s="42" t="s">
        <v>462</v>
      </c>
      <c r="BL1" s="42" t="s">
        <v>463</v>
      </c>
      <c r="BM1" s="42" t="s">
        <v>464</v>
      </c>
      <c r="BN1" s="42" t="s">
        <v>465</v>
      </c>
      <c r="BO1" s="42" t="s">
        <v>466</v>
      </c>
      <c r="BP1" s="42" t="s">
        <v>467</v>
      </c>
      <c r="BQ1" s="42" t="s">
        <v>468</v>
      </c>
    </row>
    <row r="2" spans="1:69" x14ac:dyDescent="0.25">
      <c r="A2" s="13" t="s">
        <v>0</v>
      </c>
      <c r="B2" s="5" t="s">
        <v>1</v>
      </c>
      <c r="C2" s="5" t="s">
        <v>135</v>
      </c>
      <c r="D2" s="20" t="s">
        <v>336</v>
      </c>
      <c r="E2" s="20" t="s">
        <v>337</v>
      </c>
      <c r="F2" s="20" t="s">
        <v>338</v>
      </c>
      <c r="G2" s="20" t="s">
        <v>339</v>
      </c>
      <c r="H2" s="20" t="s">
        <v>340</v>
      </c>
      <c r="I2" s="20" t="s">
        <v>341</v>
      </c>
      <c r="J2" s="20" t="s">
        <v>342</v>
      </c>
      <c r="K2" s="20" t="s">
        <v>343</v>
      </c>
      <c r="L2" s="20" t="s">
        <v>344</v>
      </c>
      <c r="M2" s="20" t="s">
        <v>345</v>
      </c>
      <c r="N2" s="17" t="s">
        <v>346</v>
      </c>
      <c r="O2" s="17" t="s">
        <v>347</v>
      </c>
      <c r="P2" s="17" t="s">
        <v>348</v>
      </c>
      <c r="Q2" s="17" t="s">
        <v>349</v>
      </c>
      <c r="R2" s="17" t="s">
        <v>350</v>
      </c>
      <c r="S2" s="17" t="s">
        <v>351</v>
      </c>
      <c r="T2" s="17" t="s">
        <v>352</v>
      </c>
      <c r="U2" s="17" t="s">
        <v>353</v>
      </c>
      <c r="V2" s="17" t="s">
        <v>354</v>
      </c>
      <c r="W2" s="17" t="s">
        <v>355</v>
      </c>
      <c r="X2" s="17" t="s">
        <v>356</v>
      </c>
      <c r="Y2" s="17" t="s">
        <v>357</v>
      </c>
      <c r="Z2" s="17" t="s">
        <v>358</v>
      </c>
      <c r="AA2" s="17" t="s">
        <v>359</v>
      </c>
      <c r="AB2" s="17" t="s">
        <v>360</v>
      </c>
      <c r="AC2" s="17" t="s">
        <v>361</v>
      </c>
      <c r="AD2" s="17" t="s">
        <v>362</v>
      </c>
      <c r="AE2" s="17" t="s">
        <v>363</v>
      </c>
      <c r="AF2" s="17" t="s">
        <v>364</v>
      </c>
      <c r="AG2" s="17" t="s">
        <v>365</v>
      </c>
      <c r="AH2" s="17" t="s">
        <v>366</v>
      </c>
      <c r="AI2" s="17" t="s">
        <v>367</v>
      </c>
      <c r="AJ2" s="17" t="s">
        <v>368</v>
      </c>
      <c r="AK2" s="17" t="s">
        <v>369</v>
      </c>
      <c r="AL2" s="17" t="s">
        <v>370</v>
      </c>
      <c r="AM2" s="17" t="s">
        <v>371</v>
      </c>
      <c r="AN2" s="17" t="s">
        <v>372</v>
      </c>
      <c r="AO2" s="17" t="s">
        <v>373</v>
      </c>
      <c r="AP2" s="17" t="s">
        <v>374</v>
      </c>
      <c r="AQ2" s="17" t="s">
        <v>375</v>
      </c>
      <c r="AR2" s="17" t="s">
        <v>376</v>
      </c>
      <c r="AS2" s="17" t="s">
        <v>377</v>
      </c>
      <c r="AT2" s="17" t="s">
        <v>378</v>
      </c>
      <c r="AU2" s="17" t="s">
        <v>379</v>
      </c>
      <c r="AV2" s="17" t="s">
        <v>380</v>
      </c>
      <c r="AW2" s="17" t="s">
        <v>381</v>
      </c>
      <c r="AX2" s="17" t="s">
        <v>382</v>
      </c>
      <c r="AY2" s="17" t="s">
        <v>383</v>
      </c>
      <c r="AZ2" s="17" t="s">
        <v>384</v>
      </c>
      <c r="BA2" s="17" t="s">
        <v>385</v>
      </c>
      <c r="BB2" s="17" t="s">
        <v>386</v>
      </c>
      <c r="BC2" s="17" t="s">
        <v>387</v>
      </c>
      <c r="BD2" s="17" t="s">
        <v>388</v>
      </c>
      <c r="BE2" s="17" t="s">
        <v>389</v>
      </c>
      <c r="BF2" s="17" t="s">
        <v>390</v>
      </c>
      <c r="BG2" s="17" t="s">
        <v>391</v>
      </c>
      <c r="BH2" s="17" t="s">
        <v>392</v>
      </c>
      <c r="BI2" s="17" t="s">
        <v>393</v>
      </c>
      <c r="BJ2" s="17" t="s">
        <v>394</v>
      </c>
      <c r="BK2" s="17" t="s">
        <v>395</v>
      </c>
      <c r="BL2" s="17" t="s">
        <v>396</v>
      </c>
      <c r="BM2" s="17" t="s">
        <v>397</v>
      </c>
      <c r="BN2" s="17" t="s">
        <v>398</v>
      </c>
      <c r="BO2" s="17" t="s">
        <v>399</v>
      </c>
      <c r="BP2" s="17" t="s">
        <v>400</v>
      </c>
      <c r="BQ2" s="17" t="s">
        <v>401</v>
      </c>
    </row>
    <row r="3" spans="1:69" x14ac:dyDescent="0.25">
      <c r="A3" t="s">
        <v>118</v>
      </c>
      <c r="B3" t="s">
        <v>328</v>
      </c>
      <c r="C3" t="s">
        <v>122</v>
      </c>
      <c r="D3" s="52">
        <f>(Tableau1[[#This Row],[2200517ALG_global_neg01]]/'Données brutes NEG (Area)'!C$7)*50</f>
        <v>2.0186110343022095</v>
      </c>
      <c r="E3" s="52">
        <f>(Tableau1[[#This Row],[2200517ALG_global_neg02]]/'Données brutes NEG (Area)'!D$7)*50</f>
        <v>1.8126002895755962</v>
      </c>
      <c r="F3" s="52">
        <f>(Tableau1[[#This Row],[2200517ALG_global_neg03]]/'Données brutes NEG (Area)'!E$7)*50</f>
        <v>2.1211519317659957</v>
      </c>
      <c r="G3" s="52">
        <f>(Tableau1[[#This Row],[2200517ALG_global_neg04]]/'Données brutes NEG (Area)'!F$7)*50</f>
        <v>1.8023258136109837</v>
      </c>
      <c r="H3" s="52">
        <f>(Tableau1[[#This Row],[2200517ALG_global_neg05]]/'Données brutes NEG (Area)'!G$7)*50</f>
        <v>1.708290280953165</v>
      </c>
      <c r="I3" s="52">
        <f>(Tableau1[[#This Row],[2200517ALG_global_neg06]]/'Données brutes NEG (Area)'!H$7)*50</f>
        <v>1.1582300273056492</v>
      </c>
      <c r="J3" s="52">
        <f>(Tableau1[[#This Row],[2200517ALG_global_neg07]]/'Données brutes NEG (Area)'!I$7)*50</f>
        <v>2.2318526177125309</v>
      </c>
      <c r="K3" s="52">
        <f>(Tableau1[[#This Row],[2200517ALG_global_neg08]]/'Données brutes NEG (Area)'!J$7)*50</f>
        <v>2.0955178467869433</v>
      </c>
      <c r="L3" s="52">
        <f>(Tableau1[[#This Row],[2200517ALG_global_neg09]]/'Données brutes NEG (Area)'!K$7)*50</f>
        <v>1.6311271535767655</v>
      </c>
      <c r="M3" s="52">
        <f>(Tableau1[[#This Row],[2200517ALG_global_neg10]]/'Données brutes NEG (Area)'!L$7)*50</f>
        <v>1.6172631257557735</v>
      </c>
      <c r="N3" s="52">
        <f>(Tableau1[[#This Row],[2200517ALG_global_neg11]]/'Données brutes NEG (Area)'!M$7)*50</f>
        <v>1.7283468631455516</v>
      </c>
      <c r="O3" s="52">
        <f>(Tableau1[[#This Row],[2200517ALG_global_neg12]]/'Données brutes NEG (Area)'!N$7)*50</f>
        <v>2.1630835396736594</v>
      </c>
      <c r="P3" s="52">
        <f>(Tableau1[[#This Row],[2200517ALG_global_neg13]]/'Données brutes NEG (Area)'!O$7)*50</f>
        <v>1.6541283091962127</v>
      </c>
      <c r="Q3" s="52">
        <f>(Tableau1[[#This Row],[2200517ALG_global_neg14]]/'Données brutes NEG (Area)'!P$7)*50</f>
        <v>1.5938200663410074</v>
      </c>
      <c r="R3" s="52">
        <f>(Tableau1[[#This Row],[2200517ALG_global_neg15]]/'Données brutes NEG (Area)'!Q$7)*50</f>
        <v>1.9673494317851754</v>
      </c>
      <c r="S3" s="52">
        <f>(Tableau1[[#This Row],[2200517ALG_global_neg16]]/'Données brutes NEG (Area)'!R$7)*50</f>
        <v>1.7610401331993109</v>
      </c>
      <c r="T3" s="52">
        <f>(Tableau1[[#This Row],[2200517ALG_global_neg17]]/'Données brutes NEG (Area)'!S$7)*50</f>
        <v>1.5697836486373229</v>
      </c>
      <c r="U3" s="52">
        <f>(Tableau1[[#This Row],[2200517ALG_global_neg18]]/'Données brutes NEG (Area)'!T$7)*50</f>
        <v>1.537851293666179</v>
      </c>
      <c r="V3" s="52">
        <f>(Tableau1[[#This Row],[2200517ALG_global_neg19]]/'Données brutes NEG (Area)'!U$7)*50</f>
        <v>1.8646898629033879</v>
      </c>
      <c r="W3" s="52">
        <f>(Tableau1[[#This Row],[2200517ALG_global_neg20]]/'Données brutes NEG (Area)'!V$7)*50</f>
        <v>2.3029796793853379</v>
      </c>
      <c r="X3" s="52">
        <f>(Tableau1[[#This Row],[2200517ALG_global_neg21]]/'Données brutes NEG (Area)'!W$7)*50</f>
        <v>2.2593584966984581</v>
      </c>
      <c r="Y3" s="52">
        <f>(Tableau1[[#This Row],[2200517ALG_global_neg22]]/'Données brutes NEG (Area)'!X$7)*50</f>
        <v>2.2772285047091092</v>
      </c>
      <c r="Z3" s="52">
        <f>(Tableau1[[#This Row],[2200517ALG_global_neg23]]/'Données brutes NEG (Area)'!Y$7)*50</f>
        <v>2.3418538869504846</v>
      </c>
      <c r="AA3" s="52">
        <f>(Tableau1[[#This Row],[2200517ALG_global_neg24]]/'Données brutes NEG (Area)'!Z$7)*50</f>
        <v>2.5376498804744978</v>
      </c>
      <c r="AB3" s="52">
        <f>(Tableau1[[#This Row],[2200517ALG_global_neg25]]/'Données brutes NEG (Area)'!AA$7)*50</f>
        <v>1.9853014554072079</v>
      </c>
      <c r="AC3" s="52">
        <f>(Tableau1[[#This Row],[2200517ALG_global_neg26]]/'Données brutes NEG (Area)'!AB$7)*50</f>
        <v>2.3746119491693221</v>
      </c>
      <c r="AD3" s="52">
        <f>(Tableau1[[#This Row],[2200517ALG_global_neg27]]/'Données brutes NEG (Area)'!AC$7)*50</f>
        <v>3.1248172063420618</v>
      </c>
      <c r="AE3" s="52">
        <f>(Tableau1[[#This Row],[2200517ALG_global_neg28]]/'Données brutes NEG (Area)'!AD$7)*50</f>
        <v>2.5327853530037738</v>
      </c>
      <c r="AF3" s="52">
        <f>(Tableau1[[#This Row],[2200517ALG_global_neg29]]/'Données brutes NEG (Area)'!AE$7)*50</f>
        <v>2.6434985881590518</v>
      </c>
      <c r="AG3" s="52">
        <f>(Tableau1[[#This Row],[2200517ALG_global_neg30]]/'Données brutes NEG (Area)'!AF$7)*50</f>
        <v>2.6115566798472414</v>
      </c>
      <c r="AH3" s="52">
        <f>(Tableau1[[#This Row],[2200517ALG_global_neg31]]/'Données brutes NEG (Area)'!AG$7)*50</f>
        <v>2.395421975190092</v>
      </c>
      <c r="AI3" s="52">
        <f>(Tableau1[[#This Row],[2200517ALG_global_neg32]]/'Données brutes NEG (Area)'!AH$7)*50</f>
        <v>2.4695684070756703</v>
      </c>
      <c r="AJ3" s="52">
        <f>(Tableau1[[#This Row],[2200517ALG_global_neg33]]/'Données brutes NEG (Area)'!AI$7)*50</f>
        <v>1.9304780851728214</v>
      </c>
      <c r="AK3" s="52">
        <f>(Tableau1[[#This Row],[2200517ALG_global_neg34]]/'Données brutes NEG (Area)'!AJ$7)*50</f>
        <v>2.322195825870693</v>
      </c>
      <c r="AL3" s="52">
        <f>(Tableau1[[#This Row],[2200517ALG_global_neg35]]/'Données brutes NEG (Area)'!AK$7)*50</f>
        <v>1.6725887135576969</v>
      </c>
      <c r="AM3" s="52">
        <f>(Tableau1[[#This Row],[2200517ALG_global_neg36]]/'Données brutes NEG (Area)'!AL$7)*50</f>
        <v>2.6802437117376785</v>
      </c>
      <c r="AN3" s="52">
        <f>(Tableau1[[#This Row],[2200517ALG_global_neg37]]/'Données brutes NEG (Area)'!AM$7)*50</f>
        <v>1.9907707503535896</v>
      </c>
      <c r="AO3" s="52">
        <f>(Tableau1[[#This Row],[2200517ALG_global_neg38]]/'Données brutes NEG (Area)'!AN$7)*50</f>
        <v>2.1789667049206782</v>
      </c>
      <c r="AP3" s="52">
        <f>(Tableau1[[#This Row],[2200517ALG_global_neg39]]/'Données brutes NEG (Area)'!AO$7)*50</f>
        <v>2.6556368934478964</v>
      </c>
      <c r="AQ3" s="52">
        <f>(Tableau1[[#This Row],[2200517ALG_global_neg40]]/'Données brutes NEG (Area)'!AP$7)*50</f>
        <v>2.4935409059208022</v>
      </c>
      <c r="AR3" s="52">
        <f>(Tableau1[[#This Row],[2200517ALG_global_neg41]]/'Données brutes NEG (Area)'!AQ$7)*50</f>
        <v>1.815227778629801</v>
      </c>
      <c r="AS3" s="52">
        <f>(Tableau1[[#This Row],[2200517ALG_global_neg42]]/'Données brutes NEG (Area)'!AR$7)*50</f>
        <v>2.5436098542683845</v>
      </c>
      <c r="AT3" s="52">
        <f>(Tableau1[[#This Row],[2200517ALG_global_neg43]]/'Données brutes NEG (Area)'!AS$7)*50</f>
        <v>2.1159678919617102</v>
      </c>
      <c r="AU3" s="52">
        <f>(Tableau1[[#This Row],[2200517ALG_global_neg44]]/'Données brutes NEG (Area)'!AT$7)*50</f>
        <v>2.3704616470477426</v>
      </c>
      <c r="AV3" s="52">
        <f>(Tableau1[[#This Row],[2200517ALG_global_neg45]]/'Données brutes NEG (Area)'!AU$7)*50</f>
        <v>2.0243836830653499</v>
      </c>
      <c r="AW3" s="52">
        <f>(Tableau1[[#This Row],[2200517ALG_global_neg46]]/'Données brutes NEG (Area)'!AV$7)*50</f>
        <v>1.6065109621049196</v>
      </c>
      <c r="AX3" s="52">
        <f>(Tableau1[[#This Row],[2200517ALG_global_neg47]]/'Données brutes NEG (Area)'!AW$7)*50</f>
        <v>2.6226127371316275</v>
      </c>
      <c r="AY3" s="52">
        <f>(Tableau1[[#This Row],[2200517ALG_global_neg48]]/'Données brutes NEG (Area)'!AX$7)*50</f>
        <v>2.3945410055155429</v>
      </c>
      <c r="AZ3" s="52">
        <f>(Tableau1[[#This Row],[2200517ALG_global_neg49]]/'Données brutes NEG (Area)'!AY$7)*50</f>
        <v>2.4335428862940516</v>
      </c>
      <c r="BA3" s="52">
        <f>(Tableau1[[#This Row],[2200517ALG_global_neg50]]/'Données brutes NEG (Area)'!AZ$7)*50</f>
        <v>1.6438930793586393</v>
      </c>
      <c r="BB3" s="52">
        <f>(Tableau1[[#This Row],[2200517ALG_global_neg51]]/'Données brutes NEG (Area)'!BA$7)*50</f>
        <v>1.9381164177652919</v>
      </c>
      <c r="BC3" s="52">
        <f>(Tableau1[[#This Row],[2200517ALG_global_neg52]]/'Données brutes NEG (Area)'!BB$7)*50</f>
        <v>2.3525439400162789</v>
      </c>
      <c r="BD3" s="52">
        <f>(Tableau1[[#This Row],[2200517ALG_global_neg53]]/'Données brutes NEG (Area)'!BC$7)*50</f>
        <v>2.6424682137657385</v>
      </c>
      <c r="BE3" s="52">
        <f>(Tableau1[[#This Row],[2200517ALG_global_neg54]]/'Données brutes NEG (Area)'!BD$7)*50</f>
        <v>1.6291627631593493</v>
      </c>
      <c r="BF3" s="52">
        <f>(Tableau1[[#This Row],[2200517ALG_global_neg55]]/'Données brutes NEG (Area)'!BE$7)*50</f>
        <v>2.4538066535458749</v>
      </c>
      <c r="BG3" s="52">
        <f>(Tableau1[[#This Row],[2200517ALG_global_neg56]]/'Données brutes NEG (Area)'!BF$7)*50</f>
        <v>2.4805812773417966</v>
      </c>
      <c r="BH3" s="52">
        <f>(Tableau1[[#This Row],[2200517ALG_global_neg57]]/'Données brutes NEG (Area)'!BG$7)*50</f>
        <v>2.3307428376888115</v>
      </c>
      <c r="BI3" s="52">
        <f>(Tableau1[[#This Row],[2200517ALG_global_neg58]]/'Données brutes NEG (Area)'!BH$7)*50</f>
        <v>2.2135160410444978</v>
      </c>
      <c r="BJ3" s="52">
        <f>(Tableau1[[#This Row],[2200517ALG_global_neg59]]/'Données brutes NEG (Area)'!BI$7)*50</f>
        <v>2.3026341317162391</v>
      </c>
      <c r="BK3" s="52">
        <f>(Tableau1[[#This Row],[2200517ALG_global_neg60]]/'Données brutes NEG (Area)'!BJ$7)*50</f>
        <v>2.1813484083471577</v>
      </c>
      <c r="BL3" s="52">
        <f>(Tableau1[[#This Row],[2200517ALG_global_neg61]]/'Données brutes NEG (Area)'!BK$7)*50</f>
        <v>2.4950981735910402</v>
      </c>
      <c r="BM3" s="52">
        <f>(Tableau1[[#This Row],[2200517ALG_global_neg62]]/'Données brutes NEG (Area)'!BL$7)*50</f>
        <v>2.3406778337564682</v>
      </c>
      <c r="BN3" s="52">
        <f>(Tableau1[[#This Row],[2200517ALG_global_neg63]]/'Données brutes NEG (Area)'!BM$7)*50</f>
        <v>2.363943898214325</v>
      </c>
      <c r="BO3" s="52">
        <f>(Tableau1[[#This Row],[2200517ALG_global_neg64]]/'Données brutes NEG (Area)'!BN$7)*50</f>
        <v>2.1850536947645489</v>
      </c>
      <c r="BP3" s="52">
        <f>(Tableau1[[#This Row],[2200517ALG_global_neg65]]/'Données brutes NEG (Area)'!BO$7)*50</f>
        <v>2.6983211545916741</v>
      </c>
      <c r="BQ3" s="52">
        <f>(Tableau1[[#This Row],[2200517ALG_global_neg66]]/'Données brutes NEG (Area)'!BP$7)*50</f>
        <v>2.0827924696879005</v>
      </c>
    </row>
    <row r="4" spans="1:69" x14ac:dyDescent="0.25">
      <c r="A4" t="s">
        <v>118</v>
      </c>
      <c r="B4" t="s">
        <v>119</v>
      </c>
      <c r="C4" t="s">
        <v>122</v>
      </c>
      <c r="D4" s="52">
        <f>(Tableau1[[#This Row],[2200517ALG_global_neg01]]/'Données brutes NEG (Area)'!C$7)*50</f>
        <v>1.5107057007684694</v>
      </c>
      <c r="E4" s="52">
        <f>(Tableau1[[#This Row],[2200517ALG_global_neg02]]/'Données brutes NEG (Area)'!D$7)*50</f>
        <v>1.1226772558908205</v>
      </c>
      <c r="F4" s="52">
        <f>(Tableau1[[#This Row],[2200517ALG_global_neg03]]/'Données brutes NEG (Area)'!E$7)*50</f>
        <v>1.1248043011993927</v>
      </c>
      <c r="G4" s="52">
        <f>(Tableau1[[#This Row],[2200517ALG_global_neg04]]/'Données brutes NEG (Area)'!F$7)*50</f>
        <v>1.1648018078287103</v>
      </c>
      <c r="H4" s="52">
        <f>(Tableau1[[#This Row],[2200517ALG_global_neg05]]/'Données brutes NEG (Area)'!G$7)*50</f>
        <v>1.4010464717298265</v>
      </c>
      <c r="I4" s="52">
        <f>(Tableau1[[#This Row],[2200517ALG_global_neg06]]/'Données brutes NEG (Area)'!H$7)*50</f>
        <v>1.5329584492949919</v>
      </c>
      <c r="J4" s="52">
        <f>(Tableau1[[#This Row],[2200517ALG_global_neg07]]/'Données brutes NEG (Area)'!I$7)*50</f>
        <v>2.3420689058047377</v>
      </c>
      <c r="K4" s="52">
        <f>(Tableau1[[#This Row],[2200517ALG_global_neg08]]/'Données brutes NEG (Area)'!J$7)*50</f>
        <v>1.7428767387060007</v>
      </c>
      <c r="L4" s="52">
        <f>(Tableau1[[#This Row],[2200517ALG_global_neg09]]/'Données brutes NEG (Area)'!K$7)*50</f>
        <v>1.0853646221334916</v>
      </c>
      <c r="M4" s="52">
        <f>(Tableau1[[#This Row],[2200517ALG_global_neg10]]/'Données brutes NEG (Area)'!L$7)*50</f>
        <v>0.73537621937496522</v>
      </c>
      <c r="N4" s="52">
        <f>(Tableau1[[#This Row],[2200517ALG_global_neg11]]/'Données brutes NEG (Area)'!M$7)*50</f>
        <v>2.4364167465501643</v>
      </c>
      <c r="O4" s="52">
        <f>(Tableau1[[#This Row],[2200517ALG_global_neg12]]/'Données brutes NEG (Area)'!N$7)*50</f>
        <v>1.5381778691220604</v>
      </c>
      <c r="P4" s="52">
        <f>(Tableau1[[#This Row],[2200517ALG_global_neg13]]/'Données brutes NEG (Area)'!O$7)*50</f>
        <v>1.5678134404250552</v>
      </c>
      <c r="Q4" s="52">
        <f>(Tableau1[[#This Row],[2200517ALG_global_neg14]]/'Données brutes NEG (Area)'!P$7)*50</f>
        <v>1.8276770725842717</v>
      </c>
      <c r="R4" s="52">
        <f>(Tableau1[[#This Row],[2200517ALG_global_neg15]]/'Données brutes NEG (Area)'!Q$7)*50</f>
        <v>1.786551207199472</v>
      </c>
      <c r="S4" s="52">
        <f>(Tableau1[[#This Row],[2200517ALG_global_neg16]]/'Données brutes NEG (Area)'!R$7)*50</f>
        <v>1.080959047103069</v>
      </c>
      <c r="T4" s="52">
        <f>(Tableau1[[#This Row],[2200517ALG_global_neg17]]/'Données brutes NEG (Area)'!S$7)*50</f>
        <v>0.95404511348485133</v>
      </c>
      <c r="U4" s="52">
        <f>(Tableau1[[#This Row],[2200517ALG_global_neg18]]/'Données brutes NEG (Area)'!T$7)*50</f>
        <v>0.64840464584237367</v>
      </c>
      <c r="V4" s="52">
        <f>(Tableau1[[#This Row],[2200517ALG_global_neg19]]/'Données brutes NEG (Area)'!U$7)*50</f>
        <v>0.96267614977701488</v>
      </c>
      <c r="W4" s="52">
        <f>(Tableau1[[#This Row],[2200517ALG_global_neg20]]/'Données brutes NEG (Area)'!V$7)*50</f>
        <v>1.1658960697952421</v>
      </c>
      <c r="X4" s="52">
        <f>(Tableau1[[#This Row],[2200517ALG_global_neg21]]/'Données brutes NEG (Area)'!W$7)*50</f>
        <v>1.6420468122035612</v>
      </c>
      <c r="Y4" s="52">
        <f>(Tableau1[[#This Row],[2200517ALG_global_neg22]]/'Données brutes NEG (Area)'!X$7)*50</f>
        <v>0.92479841980544508</v>
      </c>
      <c r="Z4" s="52">
        <f>(Tableau1[[#This Row],[2200517ALG_global_neg23]]/'Données brutes NEG (Area)'!Y$7)*50</f>
        <v>1.2662779477961754</v>
      </c>
      <c r="AA4" s="52">
        <f>(Tableau1[[#This Row],[2200517ALG_global_neg24]]/'Données brutes NEG (Area)'!Z$7)*50</f>
        <v>1.5962963599372677</v>
      </c>
      <c r="AB4" s="52">
        <f>(Tableau1[[#This Row],[2200517ALG_global_neg25]]/'Données brutes NEG (Area)'!AA$7)*50</f>
        <v>1.0383693305877788</v>
      </c>
      <c r="AC4" s="52">
        <f>(Tableau1[[#This Row],[2200517ALG_global_neg26]]/'Données brutes NEG (Area)'!AB$7)*50</f>
        <v>1.9800861692916387</v>
      </c>
      <c r="AD4" s="52">
        <f>(Tableau1[[#This Row],[2200517ALG_global_neg27]]/'Données brutes NEG (Area)'!AC$7)*50</f>
        <v>1.8280951473730922</v>
      </c>
      <c r="AE4" s="52">
        <f>(Tableau1[[#This Row],[2200517ALG_global_neg28]]/'Données brutes NEG (Area)'!AD$7)*50</f>
        <v>0.95584970692610383</v>
      </c>
      <c r="AF4" s="52">
        <f>(Tableau1[[#This Row],[2200517ALG_global_neg29]]/'Données brutes NEG (Area)'!AE$7)*50</f>
        <v>1.020489249257079</v>
      </c>
      <c r="AG4" s="52">
        <f>(Tableau1[[#This Row],[2200517ALG_global_neg30]]/'Données brutes NEG (Area)'!AF$7)*50</f>
        <v>2.0489630141224207</v>
      </c>
      <c r="AH4" s="52">
        <f>(Tableau1[[#This Row],[2200517ALG_global_neg31]]/'Données brutes NEG (Area)'!AG$7)*50</f>
        <v>1.2074081675252606</v>
      </c>
      <c r="AI4" s="52">
        <f>(Tableau1[[#This Row],[2200517ALG_global_neg32]]/'Données brutes NEG (Area)'!AH$7)*50</f>
        <v>1.4530441663839064</v>
      </c>
      <c r="AJ4" s="52">
        <f>(Tableau1[[#This Row],[2200517ALG_global_neg33]]/'Données brutes NEG (Area)'!AI$7)*50</f>
        <v>0.8528960044432401</v>
      </c>
      <c r="AK4" s="52">
        <f>(Tableau1[[#This Row],[2200517ALG_global_neg34]]/'Données brutes NEG (Area)'!AJ$7)*50</f>
        <v>0.74938958437088521</v>
      </c>
      <c r="AL4" s="52">
        <f>(Tableau1[[#This Row],[2200517ALG_global_neg35]]/'Données brutes NEG (Area)'!AK$7)*50</f>
        <v>0.9013430608048878</v>
      </c>
      <c r="AM4" s="52">
        <f>(Tableau1[[#This Row],[2200517ALG_global_neg36]]/'Données brutes NEG (Area)'!AL$7)*50</f>
        <v>1.9904899135552854</v>
      </c>
      <c r="AN4" s="52">
        <f>(Tableau1[[#This Row],[2200517ALG_global_neg37]]/'Données brutes NEG (Area)'!AM$7)*50</f>
        <v>1.2059422530391952</v>
      </c>
      <c r="AO4" s="52">
        <f>(Tableau1[[#This Row],[2200517ALG_global_neg38]]/'Données brutes NEG (Area)'!AN$7)*50</f>
        <v>1.1149610956948079</v>
      </c>
      <c r="AP4" s="52">
        <f>(Tableau1[[#This Row],[2200517ALG_global_neg39]]/'Données brutes NEG (Area)'!AO$7)*50</f>
        <v>3.6692914535925936</v>
      </c>
      <c r="AQ4" s="52">
        <f>(Tableau1[[#This Row],[2200517ALG_global_neg40]]/'Données brutes NEG (Area)'!AP$7)*50</f>
        <v>14.656213125102022</v>
      </c>
      <c r="AR4" s="52">
        <f>(Tableau1[[#This Row],[2200517ALG_global_neg41]]/'Données brutes NEG (Area)'!AQ$7)*50</f>
        <v>1.1547237274288862</v>
      </c>
      <c r="AS4" s="52">
        <f>(Tableau1[[#This Row],[2200517ALG_global_neg42]]/'Données brutes NEG (Area)'!AR$7)*50</f>
        <v>0.82420945080523522</v>
      </c>
      <c r="AT4" s="52">
        <f>(Tableau1[[#This Row],[2200517ALG_global_neg43]]/'Données brutes NEG (Area)'!AS$7)*50</f>
        <v>0.58031255042495933</v>
      </c>
      <c r="AU4" s="52">
        <f>(Tableau1[[#This Row],[2200517ALG_global_neg44]]/'Données brutes NEG (Area)'!AT$7)*50</f>
        <v>1.7184536422133851</v>
      </c>
      <c r="AV4" s="52">
        <f>(Tableau1[[#This Row],[2200517ALG_global_neg45]]/'Données brutes NEG (Area)'!AU$7)*50</f>
        <v>1.2743708460523486</v>
      </c>
      <c r="AW4" s="52">
        <f>(Tableau1[[#This Row],[2200517ALG_global_neg46]]/'Données brutes NEG (Area)'!AV$7)*50</f>
        <v>1.2798966261276512</v>
      </c>
      <c r="AX4" s="52">
        <f>(Tableau1[[#This Row],[2200517ALG_global_neg47]]/'Données brutes NEG (Area)'!AW$7)*50</f>
        <v>2.4616676474110548</v>
      </c>
      <c r="AY4" s="52">
        <f>(Tableau1[[#This Row],[2200517ALG_global_neg48]]/'Données brutes NEG (Area)'!AX$7)*50</f>
        <v>0.56777268440279971</v>
      </c>
      <c r="AZ4" s="52">
        <f>(Tableau1[[#This Row],[2200517ALG_global_neg49]]/'Données brutes NEG (Area)'!AY$7)*50</f>
        <v>1.6979268786707038</v>
      </c>
      <c r="BA4" s="52">
        <f>(Tableau1[[#This Row],[2200517ALG_global_neg50]]/'Données brutes NEG (Area)'!AZ$7)*50</f>
        <v>1.4143328562277611</v>
      </c>
      <c r="BB4" s="52">
        <f>(Tableau1[[#This Row],[2200517ALG_global_neg51]]/'Données brutes NEG (Area)'!BA$7)*50</f>
        <v>2.7126663451032793</v>
      </c>
      <c r="BC4" s="52">
        <f>(Tableau1[[#This Row],[2200517ALG_global_neg52]]/'Données brutes NEG (Area)'!BB$7)*50</f>
        <v>1.2478947194130836</v>
      </c>
      <c r="BD4" s="52">
        <f>(Tableau1[[#This Row],[2200517ALG_global_neg53]]/'Données brutes NEG (Area)'!BC$7)*50</f>
        <v>2.7355522291112035</v>
      </c>
      <c r="BE4" s="52">
        <f>(Tableau1[[#This Row],[2200517ALG_global_neg54]]/'Données brutes NEG (Area)'!BD$7)*50</f>
        <v>1.0743625713646316</v>
      </c>
      <c r="BF4" s="52">
        <f>(Tableau1[[#This Row],[2200517ALG_global_neg55]]/'Données brutes NEG (Area)'!BE$7)*50</f>
        <v>0.9469427292230409</v>
      </c>
      <c r="BG4" s="52">
        <f>(Tableau1[[#This Row],[2200517ALG_global_neg56]]/'Données brutes NEG (Area)'!BF$7)*50</f>
        <v>1.2044725248618546</v>
      </c>
      <c r="BH4" s="52">
        <f>(Tableau1[[#This Row],[2200517ALG_global_neg57]]/'Données brutes NEG (Area)'!BG$7)*50</f>
        <v>0.88884383794026489</v>
      </c>
      <c r="BI4" s="52">
        <f>(Tableau1[[#This Row],[2200517ALG_global_neg58]]/'Données brutes NEG (Area)'!BH$7)*50</f>
        <v>1.0758149732429896</v>
      </c>
      <c r="BJ4" s="52">
        <f>(Tableau1[[#This Row],[2200517ALG_global_neg59]]/'Données brutes NEG (Area)'!BI$7)*50</f>
        <v>0.77808594416171495</v>
      </c>
      <c r="BK4" s="52">
        <f>(Tableau1[[#This Row],[2200517ALG_global_neg60]]/'Données brutes NEG (Area)'!BJ$7)*50</f>
        <v>1.4471270362734199</v>
      </c>
      <c r="BL4" s="52">
        <f>(Tableau1[[#This Row],[2200517ALG_global_neg61]]/'Données brutes NEG (Area)'!BK$7)*50</f>
        <v>1.0112702742066915</v>
      </c>
      <c r="BM4" s="52">
        <f>(Tableau1[[#This Row],[2200517ALG_global_neg62]]/'Données brutes NEG (Area)'!BL$7)*50</f>
        <v>1.6029725277206672</v>
      </c>
      <c r="BN4" s="52">
        <f>(Tableau1[[#This Row],[2200517ALG_global_neg63]]/'Données brutes NEG (Area)'!BM$7)*50</f>
        <v>1.1896274541422511</v>
      </c>
      <c r="BO4" s="52">
        <f>(Tableau1[[#This Row],[2200517ALG_global_neg64]]/'Données brutes NEG (Area)'!BN$7)*50</f>
        <v>1.3490481680242166</v>
      </c>
      <c r="BP4" s="52">
        <f>(Tableau1[[#This Row],[2200517ALG_global_neg65]]/'Données brutes NEG (Area)'!BO$7)*50</f>
        <v>0.86774309649025461</v>
      </c>
      <c r="BQ4" s="52">
        <f>(Tableau1[[#This Row],[2200517ALG_global_neg66]]/'Données brutes NEG (Area)'!BP$7)*50</f>
        <v>1.3602933152978813</v>
      </c>
    </row>
    <row r="5" spans="1:69" x14ac:dyDescent="0.25">
      <c r="A5" t="s">
        <v>118</v>
      </c>
      <c r="B5" t="s">
        <v>120</v>
      </c>
      <c r="C5" t="s">
        <v>122</v>
      </c>
      <c r="D5" s="52">
        <f>(Tableau1[[#This Row],[2200517ALG_global_neg01]]/'Données brutes NEG (Area)'!C$7)*50</f>
        <v>46.954143982515028</v>
      </c>
      <c r="E5" s="52">
        <f>(Tableau1[[#This Row],[2200517ALG_global_neg02]]/'Données brutes NEG (Area)'!D$7)*50</f>
        <v>31.509039787752918</v>
      </c>
      <c r="F5" s="52">
        <f>(Tableau1[[#This Row],[2200517ALG_global_neg03]]/'Données brutes NEG (Area)'!E$7)*50</f>
        <v>30.935157384314088</v>
      </c>
      <c r="G5" s="52">
        <f>(Tableau1[[#This Row],[2200517ALG_global_neg04]]/'Données brutes NEG (Area)'!F$7)*50</f>
        <v>32.764563132548304</v>
      </c>
      <c r="H5" s="52">
        <f>(Tableau1[[#This Row],[2200517ALG_global_neg05]]/'Données brutes NEG (Area)'!G$7)*50</f>
        <v>36.645186736152063</v>
      </c>
      <c r="I5" s="52">
        <f>(Tableau1[[#This Row],[2200517ALG_global_neg06]]/'Données brutes NEG (Area)'!H$7)*50</f>
        <v>31.228243747422397</v>
      </c>
      <c r="J5" s="52">
        <f>(Tableau1[[#This Row],[2200517ALG_global_neg07]]/'Données brutes NEG (Area)'!I$7)*50</f>
        <v>50.442345552255752</v>
      </c>
      <c r="K5" s="52">
        <f>(Tableau1[[#This Row],[2200517ALG_global_neg08]]/'Données brutes NEG (Area)'!J$7)*50</f>
        <v>46.573486135558639</v>
      </c>
      <c r="L5" s="52">
        <f>(Tableau1[[#This Row],[2200517ALG_global_neg09]]/'Données brutes NEG (Area)'!K$7)*50</f>
        <v>37.352057336951873</v>
      </c>
      <c r="M5" s="52">
        <f>(Tableau1[[#This Row],[2200517ALG_global_neg10]]/'Données brutes NEG (Area)'!L$7)*50</f>
        <v>20.459384310010915</v>
      </c>
      <c r="N5" s="52">
        <f>(Tableau1[[#This Row],[2200517ALG_global_neg11]]/'Données brutes NEG (Area)'!M$7)*50</f>
        <v>46.662768367946725</v>
      </c>
      <c r="O5" s="52">
        <f>(Tableau1[[#This Row],[2200517ALG_global_neg12]]/'Données brutes NEG (Area)'!N$7)*50</f>
        <v>35.312015195478949</v>
      </c>
      <c r="P5" s="52">
        <f>(Tableau1[[#This Row],[2200517ALG_global_neg13]]/'Données brutes NEG (Area)'!O$7)*50</f>
        <v>44.343860933544057</v>
      </c>
      <c r="Q5" s="52">
        <f>(Tableau1[[#This Row],[2200517ALG_global_neg14]]/'Données brutes NEG (Area)'!P$7)*50</f>
        <v>37.505353945918685</v>
      </c>
      <c r="R5" s="52">
        <f>(Tableau1[[#This Row],[2200517ALG_global_neg15]]/'Données brutes NEG (Area)'!Q$7)*50</f>
        <v>37.367683483789513</v>
      </c>
      <c r="S5" s="52">
        <f>(Tableau1[[#This Row],[2200517ALG_global_neg16]]/'Données brutes NEG (Area)'!R$7)*50</f>
        <v>40.919349126907591</v>
      </c>
      <c r="T5" s="52">
        <f>(Tableau1[[#This Row],[2200517ALG_global_neg17]]/'Données brutes NEG (Area)'!S$7)*50</f>
        <v>27.146466270785425</v>
      </c>
      <c r="U5" s="52">
        <f>(Tableau1[[#This Row],[2200517ALG_global_neg18]]/'Données brutes NEG (Area)'!T$7)*50</f>
        <v>18.989268176637168</v>
      </c>
      <c r="V5" s="52">
        <f>(Tableau1[[#This Row],[2200517ALG_global_neg19]]/'Données brutes NEG (Area)'!U$7)*50</f>
        <v>29.018968067734718</v>
      </c>
      <c r="W5" s="52">
        <f>(Tableau1[[#This Row],[2200517ALG_global_neg20]]/'Données brutes NEG (Area)'!V$7)*50</f>
        <v>34.062679798225666</v>
      </c>
      <c r="X5" s="52">
        <f>(Tableau1[[#This Row],[2200517ALG_global_neg21]]/'Données brutes NEG (Area)'!W$7)*50</f>
        <v>41.041199246248325</v>
      </c>
      <c r="Y5" s="52">
        <f>(Tableau1[[#This Row],[2200517ALG_global_neg22]]/'Données brutes NEG (Area)'!X$7)*50</f>
        <v>26.526316026689052</v>
      </c>
      <c r="Z5" s="52">
        <f>(Tableau1[[#This Row],[2200517ALG_global_neg23]]/'Données brutes NEG (Area)'!Y$7)*50</f>
        <v>39.419774142875674</v>
      </c>
      <c r="AA5" s="52">
        <f>(Tableau1[[#This Row],[2200517ALG_global_neg24]]/'Données brutes NEG (Area)'!Z$7)*50</f>
        <v>37.440851254973758</v>
      </c>
      <c r="AB5" s="52">
        <f>(Tableau1[[#This Row],[2200517ALG_global_neg25]]/'Données brutes NEG (Area)'!AA$7)*50</f>
        <v>33.73948114666883</v>
      </c>
      <c r="AC5" s="52">
        <f>(Tableau1[[#This Row],[2200517ALG_global_neg26]]/'Données brutes NEG (Area)'!AB$7)*50</f>
        <v>51.095284595939169</v>
      </c>
      <c r="AD5" s="52">
        <f>(Tableau1[[#This Row],[2200517ALG_global_neg27]]/'Données brutes NEG (Area)'!AC$7)*50</f>
        <v>39.190374930690126</v>
      </c>
      <c r="AE5" s="52">
        <f>(Tableau1[[#This Row],[2200517ALG_global_neg28]]/'Données brutes NEG (Area)'!AD$7)*50</f>
        <v>38.928524514028737</v>
      </c>
      <c r="AF5" s="52">
        <f>(Tableau1[[#This Row],[2200517ALG_global_neg29]]/'Données brutes NEG (Area)'!AE$7)*50</f>
        <v>23.461940439741142</v>
      </c>
      <c r="AG5" s="52">
        <f>(Tableau1[[#This Row],[2200517ALG_global_neg30]]/'Données brutes NEG (Area)'!AF$7)*50</f>
        <v>42.390655098813554</v>
      </c>
      <c r="AH5" s="52">
        <f>(Tableau1[[#This Row],[2200517ALG_global_neg31]]/'Données brutes NEG (Area)'!AG$7)*50</f>
        <v>31.462251879815156</v>
      </c>
      <c r="AI5" s="52">
        <f>(Tableau1[[#This Row],[2200517ALG_global_neg32]]/'Données brutes NEG (Area)'!AH$7)*50</f>
        <v>45.831327865601324</v>
      </c>
      <c r="AJ5" s="52">
        <f>(Tableau1[[#This Row],[2200517ALG_global_neg33]]/'Données brutes NEG (Area)'!AI$7)*50</f>
        <v>19.975764536424663</v>
      </c>
      <c r="AK5" s="52">
        <f>(Tableau1[[#This Row],[2200517ALG_global_neg34]]/'Données brutes NEG (Area)'!AJ$7)*50</f>
        <v>23.975399773259461</v>
      </c>
      <c r="AL5" s="52">
        <f>(Tableau1[[#This Row],[2200517ALG_global_neg35]]/'Données brutes NEG (Area)'!AK$7)*50</f>
        <v>35.634613802159819</v>
      </c>
      <c r="AM5" s="52">
        <f>(Tableau1[[#This Row],[2200517ALG_global_neg36]]/'Données brutes NEG (Area)'!AL$7)*50</f>
        <v>45.048615688343531</v>
      </c>
      <c r="AN5" s="52">
        <f>(Tableau1[[#This Row],[2200517ALG_global_neg37]]/'Données brutes NEG (Area)'!AM$7)*50</f>
        <v>39.440957736586519</v>
      </c>
      <c r="AO5" s="52">
        <f>(Tableau1[[#This Row],[2200517ALG_global_neg38]]/'Données brutes NEG (Area)'!AN$7)*50</f>
        <v>30.45512629087721</v>
      </c>
      <c r="AP5" s="52">
        <f>(Tableau1[[#This Row],[2200517ALG_global_neg39]]/'Données brutes NEG (Area)'!AO$7)*50</f>
        <v>62.954479489931778</v>
      </c>
      <c r="AQ5" s="52">
        <f>(Tableau1[[#This Row],[2200517ALG_global_neg40]]/'Données brutes NEG (Area)'!AP$7)*50</f>
        <v>141.22320178856339</v>
      </c>
      <c r="AR5" s="52">
        <f>(Tableau1[[#This Row],[2200517ALG_global_neg41]]/'Données brutes NEG (Area)'!AQ$7)*50</f>
        <v>37.322953438013734</v>
      </c>
      <c r="AS5" s="52">
        <f>(Tableau1[[#This Row],[2200517ALG_global_neg42]]/'Données brutes NEG (Area)'!AR$7)*50</f>
        <v>20.552219373865885</v>
      </c>
      <c r="AT5" s="52">
        <f>(Tableau1[[#This Row],[2200517ALG_global_neg43]]/'Données brutes NEG (Area)'!AS$7)*50</f>
        <v>21.898758790984619</v>
      </c>
      <c r="AU5" s="52">
        <f>(Tableau1[[#This Row],[2200517ALG_global_neg44]]/'Données brutes NEG (Area)'!AT$7)*50</f>
        <v>38.847098070728045</v>
      </c>
      <c r="AV5" s="52">
        <f>(Tableau1[[#This Row],[2200517ALG_global_neg45]]/'Données brutes NEG (Area)'!AU$7)*50</f>
        <v>28.351297834477524</v>
      </c>
      <c r="AW5" s="52">
        <f>(Tableau1[[#This Row],[2200517ALG_global_neg46]]/'Données brutes NEG (Area)'!AV$7)*50</f>
        <v>28.055649168350438</v>
      </c>
      <c r="AX5" s="52">
        <f>(Tableau1[[#This Row],[2200517ALG_global_neg47]]/'Données brutes NEG (Area)'!AW$7)*50</f>
        <v>40.408607725686693</v>
      </c>
      <c r="AY5" s="52">
        <f>(Tableau1[[#This Row],[2200517ALG_global_neg48]]/'Données brutes NEG (Area)'!AX$7)*50</f>
        <v>21.702237333582822</v>
      </c>
      <c r="AZ5" s="52">
        <f>(Tableau1[[#This Row],[2200517ALG_global_neg49]]/'Données brutes NEG (Area)'!AY$7)*50</f>
        <v>45.805756574820869</v>
      </c>
      <c r="BA5" s="52">
        <f>(Tableau1[[#This Row],[2200517ALG_global_neg50]]/'Données brutes NEG (Area)'!AZ$7)*50</f>
        <v>31.950459234161926</v>
      </c>
      <c r="BB5" s="52">
        <f>(Tableau1[[#This Row],[2200517ALG_global_neg51]]/'Données brutes NEG (Area)'!BA$7)*50</f>
        <v>46.284449398467942</v>
      </c>
      <c r="BC5" s="52">
        <f>(Tableau1[[#This Row],[2200517ALG_global_neg52]]/'Données brutes NEG (Area)'!BB$7)*50</f>
        <v>25.577228140666154</v>
      </c>
      <c r="BD5" s="52">
        <f>(Tableau1[[#This Row],[2200517ALG_global_neg53]]/'Données brutes NEG (Area)'!BC$7)*50</f>
        <v>46.283820475167445</v>
      </c>
      <c r="BE5" s="52">
        <f>(Tableau1[[#This Row],[2200517ALG_global_neg54]]/'Données brutes NEG (Area)'!BD$7)*50</f>
        <v>20.486237545040652</v>
      </c>
      <c r="BF5" s="52">
        <f>(Tableau1[[#This Row],[2200517ALG_global_neg55]]/'Données brutes NEG (Area)'!BE$7)*50</f>
        <v>21.972078823602491</v>
      </c>
      <c r="BG5" s="52">
        <f>(Tableau1[[#This Row],[2200517ALG_global_neg56]]/'Données brutes NEG (Area)'!BF$7)*50</f>
        <v>31.774967412195355</v>
      </c>
      <c r="BH5" s="52">
        <f>(Tableau1[[#This Row],[2200517ALG_global_neg57]]/'Données brutes NEG (Area)'!BG$7)*50</f>
        <v>19.956812702701825</v>
      </c>
      <c r="BI5" s="52">
        <f>(Tableau1[[#This Row],[2200517ALG_global_neg58]]/'Données brutes NEG (Area)'!BH$7)*50</f>
        <v>32.919965695278954</v>
      </c>
      <c r="BJ5" s="52">
        <f>(Tableau1[[#This Row],[2200517ALG_global_neg59]]/'Données brutes NEG (Area)'!BI$7)*50</f>
        <v>26.341849170096371</v>
      </c>
      <c r="BK5" s="52">
        <f>(Tableau1[[#This Row],[2200517ALG_global_neg60]]/'Données brutes NEG (Area)'!BJ$7)*50</f>
        <v>23.024483956388913</v>
      </c>
      <c r="BL5" s="52">
        <f>(Tableau1[[#This Row],[2200517ALG_global_neg61]]/'Données brutes NEG (Area)'!BK$7)*50</f>
        <v>22.579698639253571</v>
      </c>
      <c r="BM5" s="52">
        <f>(Tableau1[[#This Row],[2200517ALG_global_neg62]]/'Données brutes NEG (Area)'!BL$7)*50</f>
        <v>34.532724590488179</v>
      </c>
      <c r="BN5" s="52">
        <f>(Tableau1[[#This Row],[2200517ALG_global_neg63]]/'Données brutes NEG (Area)'!BM$7)*50</f>
        <v>30.974485721004442</v>
      </c>
      <c r="BO5" s="52">
        <f>(Tableau1[[#This Row],[2200517ALG_global_neg64]]/'Données brutes NEG (Area)'!BN$7)*50</f>
        <v>25.876150692111686</v>
      </c>
      <c r="BP5" s="52">
        <f>(Tableau1[[#This Row],[2200517ALG_global_neg65]]/'Données brutes NEG (Area)'!BO$7)*50</f>
        <v>25.328894910270183</v>
      </c>
      <c r="BQ5" s="52">
        <f>(Tableau1[[#This Row],[2200517ALG_global_neg66]]/'Données brutes NEG (Area)'!BP$7)*50</f>
        <v>30.753052875287946</v>
      </c>
    </row>
    <row r="6" spans="1:69" x14ac:dyDescent="0.25">
      <c r="A6" t="s">
        <v>118</v>
      </c>
      <c r="B6" t="s">
        <v>121</v>
      </c>
      <c r="C6" t="s">
        <v>122</v>
      </c>
      <c r="D6" s="52">
        <f>(Tableau1[[#This Row],[2200517ALG_global_neg01]]/'Données brutes NEG (Area)'!C$7)*50</f>
        <v>3.5726072888266964</v>
      </c>
      <c r="E6" s="52">
        <f>(Tableau1[[#This Row],[2200517ALG_global_neg02]]/'Données brutes NEG (Area)'!D$7)*50</f>
        <v>2.7811648025776603</v>
      </c>
      <c r="F6" s="52">
        <f>(Tableau1[[#This Row],[2200517ALG_global_neg03]]/'Données brutes NEG (Area)'!E$7)*50</f>
        <v>3.1329697614156835</v>
      </c>
      <c r="G6" s="52">
        <f>(Tableau1[[#This Row],[2200517ALG_global_neg04]]/'Données brutes NEG (Area)'!F$7)*50</f>
        <v>4.5339435299508812</v>
      </c>
      <c r="H6" s="52">
        <f>(Tableau1[[#This Row],[2200517ALG_global_neg05]]/'Données brutes NEG (Area)'!G$7)*50</f>
        <v>4.4453367776927317</v>
      </c>
      <c r="I6" s="52">
        <f>(Tableau1[[#This Row],[2200517ALG_global_neg06]]/'Données brutes NEG (Area)'!H$7)*50</f>
        <v>7.0582114462636056</v>
      </c>
      <c r="J6" s="52">
        <f>(Tableau1[[#This Row],[2200517ALG_global_neg07]]/'Données brutes NEG (Area)'!I$7)*50</f>
        <v>10.606005150361268</v>
      </c>
      <c r="K6" s="52">
        <f>(Tableau1[[#This Row],[2200517ALG_global_neg08]]/'Données brutes NEG (Area)'!J$7)*50</f>
        <v>7.5445909593529894</v>
      </c>
      <c r="L6" s="52">
        <f>(Tableau1[[#This Row],[2200517ALG_global_neg09]]/'Données brutes NEG (Area)'!K$7)*50</f>
        <v>3.9604143876736906</v>
      </c>
      <c r="M6" s="52">
        <f>(Tableau1[[#This Row],[2200517ALG_global_neg10]]/'Données brutes NEG (Area)'!L$7)*50</f>
        <v>2.5277877188206066</v>
      </c>
      <c r="N6" s="52">
        <f>(Tableau1[[#This Row],[2200517ALG_global_neg11]]/'Données brutes NEG (Area)'!M$7)*50</f>
        <v>10.719026503203501</v>
      </c>
      <c r="O6" s="52">
        <f>(Tableau1[[#This Row],[2200517ALG_global_neg12]]/'Données brutes NEG (Area)'!N$7)*50</f>
        <v>6.0646980104679926</v>
      </c>
      <c r="P6" s="52">
        <f>(Tableau1[[#This Row],[2200517ALG_global_neg13]]/'Données brutes NEG (Area)'!O$7)*50</f>
        <v>4.1464440927744395</v>
      </c>
      <c r="Q6" s="52">
        <f>(Tableau1[[#This Row],[2200517ALG_global_neg14]]/'Données brutes NEG (Area)'!P$7)*50</f>
        <v>4.6584739892591038</v>
      </c>
      <c r="R6" s="52">
        <f>(Tableau1[[#This Row],[2200517ALG_global_neg15]]/'Données brutes NEG (Area)'!Q$7)*50</f>
        <v>10.67976374036447</v>
      </c>
      <c r="S6" s="52">
        <f>(Tableau1[[#This Row],[2200517ALG_global_neg16]]/'Données brutes NEG (Area)'!R$7)*50</f>
        <v>2.6833363653894193</v>
      </c>
      <c r="T6" s="52">
        <f>(Tableau1[[#This Row],[2200517ALG_global_neg17]]/'Données brutes NEG (Area)'!S$7)*50</f>
        <v>2.2729660610158202</v>
      </c>
      <c r="U6" s="52">
        <f>(Tableau1[[#This Row],[2200517ALG_global_neg18]]/'Données brutes NEG (Area)'!T$7)*50</f>
        <v>1.6637562517018132</v>
      </c>
      <c r="V6" s="52">
        <f>(Tableau1[[#This Row],[2200517ALG_global_neg19]]/'Données brutes NEG (Area)'!U$7)*50</f>
        <v>2.3000027482015208</v>
      </c>
      <c r="W6" s="52">
        <f>(Tableau1[[#This Row],[2200517ALG_global_neg20]]/'Données brutes NEG (Area)'!V$7)*50</f>
        <v>5.1073946033576263</v>
      </c>
      <c r="X6" s="52">
        <f>(Tableau1[[#This Row],[2200517ALG_global_neg21]]/'Données brutes NEG (Area)'!W$7)*50</f>
        <v>5.5447286627175014</v>
      </c>
      <c r="Y6" s="52">
        <f>(Tableau1[[#This Row],[2200517ALG_global_neg22]]/'Données brutes NEG (Area)'!X$7)*50</f>
        <v>2.16615711149979</v>
      </c>
      <c r="Z6" s="52">
        <f>(Tableau1[[#This Row],[2200517ALG_global_neg23]]/'Données brutes NEG (Area)'!Y$7)*50</f>
        <v>3.6181623224277324</v>
      </c>
      <c r="AA6" s="52">
        <f>(Tableau1[[#This Row],[2200517ALG_global_neg24]]/'Données brutes NEG (Area)'!Z$7)*50</f>
        <v>4.6781878592820947</v>
      </c>
      <c r="AB6" s="52">
        <f>(Tableau1[[#This Row],[2200517ALG_global_neg25]]/'Données brutes NEG (Area)'!AA$7)*50</f>
        <v>3.2809533500956416</v>
      </c>
      <c r="AC6" s="52">
        <f>(Tableau1[[#This Row],[2200517ALG_global_neg26]]/'Données brutes NEG (Area)'!AB$7)*50</f>
        <v>6.2038397853289871</v>
      </c>
      <c r="AD6" s="52">
        <f>(Tableau1[[#This Row],[2200517ALG_global_neg27]]/'Données brutes NEG (Area)'!AC$7)*50</f>
        <v>4.2705756848160057</v>
      </c>
      <c r="AE6" s="52">
        <f>(Tableau1[[#This Row],[2200517ALG_global_neg28]]/'Données brutes NEG (Area)'!AD$7)*50</f>
        <v>3.2472988998670278</v>
      </c>
      <c r="AF6" s="52">
        <f>(Tableau1[[#This Row],[2200517ALG_global_neg29]]/'Données brutes NEG (Area)'!AE$7)*50</f>
        <v>2.8207761834539862</v>
      </c>
      <c r="AG6" s="52">
        <f>(Tableau1[[#This Row],[2200517ALG_global_neg30]]/'Données brutes NEG (Area)'!AF$7)*50</f>
        <v>11.628546172505191</v>
      </c>
      <c r="AH6" s="52">
        <f>(Tableau1[[#This Row],[2200517ALG_global_neg31]]/'Données brutes NEG (Area)'!AG$7)*50</f>
        <v>4.7514279325412723</v>
      </c>
      <c r="AI6" s="52">
        <f>(Tableau1[[#This Row],[2200517ALG_global_neg32]]/'Données brutes NEG (Area)'!AH$7)*50</f>
        <v>3.9371824756787408</v>
      </c>
      <c r="AJ6" s="52">
        <f>(Tableau1[[#This Row],[2200517ALG_global_neg33]]/'Données brutes NEG (Area)'!AI$7)*50</f>
        <v>2.3531580925506534</v>
      </c>
      <c r="AK6" s="52">
        <f>(Tableau1[[#This Row],[2200517ALG_global_neg34]]/'Données brutes NEG (Area)'!AJ$7)*50</f>
        <v>2.4190627348991729</v>
      </c>
      <c r="AL6" s="52">
        <f>(Tableau1[[#This Row],[2200517ALG_global_neg35]]/'Données brutes NEG (Area)'!AK$7)*50</f>
        <v>2.6357003996667348</v>
      </c>
      <c r="AM6" s="52">
        <f>(Tableau1[[#This Row],[2200517ALG_global_neg36]]/'Données brutes NEG (Area)'!AL$7)*50</f>
        <v>10.079329805615718</v>
      </c>
      <c r="AN6" s="52">
        <f>(Tableau1[[#This Row],[2200517ALG_global_neg37]]/'Données brutes NEG (Area)'!AM$7)*50</f>
        <v>1.9248465924486411</v>
      </c>
      <c r="AO6" s="52">
        <f>(Tableau1[[#This Row],[2200517ALG_global_neg38]]/'Données brutes NEG (Area)'!AN$7)*50</f>
        <v>1.7566988755522606</v>
      </c>
      <c r="AP6" s="52">
        <f>(Tableau1[[#This Row],[2200517ALG_global_neg39]]/'Données brutes NEG (Area)'!AO$7)*50</f>
        <v>15.689617635756214</v>
      </c>
      <c r="AQ6" s="52">
        <f>(Tableau1[[#This Row],[2200517ALG_global_neg40]]/'Données brutes NEG (Area)'!AP$7)*50</f>
        <v>29.278286309478897</v>
      </c>
      <c r="AR6" s="52">
        <f>(Tableau1[[#This Row],[2200517ALG_global_neg41]]/'Données brutes NEG (Area)'!AQ$7)*50</f>
        <v>2.3365642677971175</v>
      </c>
      <c r="AS6" s="52">
        <f>(Tableau1[[#This Row],[2200517ALG_global_neg42]]/'Données brutes NEG (Area)'!AR$7)*50</f>
        <v>1.8383128159999114</v>
      </c>
      <c r="AT6" s="52">
        <f>(Tableau1[[#This Row],[2200517ALG_global_neg43]]/'Données brutes NEG (Area)'!AS$7)*50</f>
        <v>1.5954836245794901</v>
      </c>
      <c r="AU6" s="52">
        <f>(Tableau1[[#This Row],[2200517ALG_global_neg44]]/'Données brutes NEG (Area)'!AT$7)*50</f>
        <v>5.6080683090125625</v>
      </c>
      <c r="AV6" s="52">
        <f>(Tableau1[[#This Row],[2200517ALG_global_neg45]]/'Données brutes NEG (Area)'!AU$7)*50</f>
        <v>4.4958540347757054</v>
      </c>
      <c r="AW6" s="52">
        <f>(Tableau1[[#This Row],[2200517ALG_global_neg46]]/'Données brutes NEG (Area)'!AV$7)*50</f>
        <v>3.6939830104930351</v>
      </c>
      <c r="AX6" s="52">
        <f>(Tableau1[[#This Row],[2200517ALG_global_neg47]]/'Données brutes NEG (Area)'!AW$7)*50</f>
        <v>13.580002252710832</v>
      </c>
      <c r="AY6" s="52">
        <f>(Tableau1[[#This Row],[2200517ALG_global_neg48]]/'Données brutes NEG (Area)'!AX$7)*50</f>
        <v>2.6599589092232452</v>
      </c>
      <c r="AZ6" s="52">
        <f>(Tableau1[[#This Row],[2200517ALG_global_neg49]]/'Données brutes NEG (Area)'!AY$7)*50</f>
        <v>6.3902874848400222</v>
      </c>
      <c r="BA6" s="52">
        <f>(Tableau1[[#This Row],[2200517ALG_global_neg50]]/'Données brutes NEG (Area)'!AZ$7)*50</f>
        <v>2.622581973565949</v>
      </c>
      <c r="BB6" s="52">
        <f>(Tableau1[[#This Row],[2200517ALG_global_neg51]]/'Données brutes NEG (Area)'!BA$7)*50</f>
        <v>5.4510748038834791</v>
      </c>
      <c r="BC6" s="52">
        <f>(Tableau1[[#This Row],[2200517ALG_global_neg52]]/'Données brutes NEG (Area)'!BB$7)*50</f>
        <v>3.7568350813673885</v>
      </c>
      <c r="BD6" s="52">
        <f>(Tableau1[[#This Row],[2200517ALG_global_neg53]]/'Données brutes NEG (Area)'!BC$7)*50</f>
        <v>8.7619500139566213</v>
      </c>
      <c r="BE6" s="52">
        <f>(Tableau1[[#This Row],[2200517ALG_global_neg54]]/'Données brutes NEG (Area)'!BD$7)*50</f>
        <v>3.0208156793512115</v>
      </c>
      <c r="BF6" s="52">
        <f>(Tableau1[[#This Row],[2200517ALG_global_neg55]]/'Données brutes NEG (Area)'!BE$7)*50</f>
        <v>3.0786774723326769</v>
      </c>
      <c r="BG6" s="52">
        <f>(Tableau1[[#This Row],[2200517ALG_global_neg56]]/'Données brutes NEG (Area)'!BF$7)*50</f>
        <v>4.1531967405142414</v>
      </c>
      <c r="BH6" s="52">
        <f>(Tableau1[[#This Row],[2200517ALG_global_neg57]]/'Données brutes NEG (Area)'!BG$7)*50</f>
        <v>3.3546368325328619</v>
      </c>
      <c r="BI6" s="52">
        <f>(Tableau1[[#This Row],[2200517ALG_global_neg58]]/'Données brutes NEG (Area)'!BH$7)*50</f>
        <v>5.4046179517651831</v>
      </c>
      <c r="BJ6" s="52">
        <f>(Tableau1[[#This Row],[2200517ALG_global_neg59]]/'Données brutes NEG (Area)'!BI$7)*50</f>
        <v>3.5222790361085736</v>
      </c>
      <c r="BK6" s="52">
        <f>(Tableau1[[#This Row],[2200517ALG_global_neg60]]/'Données brutes NEG (Area)'!BJ$7)*50</f>
        <v>6.8797646976839157</v>
      </c>
      <c r="BL6" s="52">
        <f>(Tableau1[[#This Row],[2200517ALG_global_neg61]]/'Données brutes NEG (Area)'!BK$7)*50</f>
        <v>2.7581905790305918</v>
      </c>
      <c r="BM6" s="52">
        <f>(Tableau1[[#This Row],[2200517ALG_global_neg62]]/'Données brutes NEG (Area)'!BL$7)*50</f>
        <v>8.7496339427513981</v>
      </c>
      <c r="BN6" s="52">
        <f>(Tableau1[[#This Row],[2200517ALG_global_neg63]]/'Données brutes NEG (Area)'!BM$7)*50</f>
        <v>4.4713990258047707</v>
      </c>
      <c r="BO6" s="52">
        <f>(Tableau1[[#This Row],[2200517ALG_global_neg64]]/'Données brutes NEG (Area)'!BN$7)*50</f>
        <v>3.5862099697811756</v>
      </c>
      <c r="BP6" s="52">
        <f>(Tableau1[[#This Row],[2200517ALG_global_neg65]]/'Données brutes NEG (Area)'!BO$7)*50</f>
        <v>1.7348440403072811</v>
      </c>
      <c r="BQ6" s="52">
        <f>(Tableau1[[#This Row],[2200517ALG_global_neg66]]/'Données brutes NEG (Area)'!BP$7)*50</f>
        <v>5.2678588838244185</v>
      </c>
    </row>
    <row r="7" spans="1:69" x14ac:dyDescent="0.25">
      <c r="A7" s="19" t="s">
        <v>118</v>
      </c>
      <c r="B7" s="19" t="s">
        <v>122</v>
      </c>
      <c r="C7" s="19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</row>
    <row r="8" spans="1:69" x14ac:dyDescent="0.25">
      <c r="A8" t="s">
        <v>118</v>
      </c>
      <c r="B8" t="s">
        <v>123</v>
      </c>
      <c r="C8" t="s">
        <v>122</v>
      </c>
      <c r="D8" s="52">
        <f>(Tableau1[[#This Row],[2200517ALG_global_neg01]]/'Données brutes NEG (Area)'!C$7)*50</f>
        <v>40.155069086563685</v>
      </c>
      <c r="E8" s="52">
        <f>(Tableau1[[#This Row],[2200517ALG_global_neg02]]/'Données brutes NEG (Area)'!D$7)*50</f>
        <v>28.292025304649698</v>
      </c>
      <c r="F8" s="52">
        <f>(Tableau1[[#This Row],[2200517ALG_global_neg03]]/'Données brutes NEG (Area)'!E$7)*50</f>
        <v>30.101938406466612</v>
      </c>
      <c r="G8" s="52">
        <f>(Tableau1[[#This Row],[2200517ALG_global_neg04]]/'Données brutes NEG (Area)'!F$7)*50</f>
        <v>25.989972006575041</v>
      </c>
      <c r="H8" s="52">
        <f>(Tableau1[[#This Row],[2200517ALG_global_neg05]]/'Données brutes NEG (Area)'!G$7)*50</f>
        <v>31.485165379862039</v>
      </c>
      <c r="I8" s="52">
        <f>(Tableau1[[#This Row],[2200517ALG_global_neg06]]/'Données brutes NEG (Area)'!H$7)*50</f>
        <v>27.4623410176638</v>
      </c>
      <c r="J8" s="52">
        <f>(Tableau1[[#This Row],[2200517ALG_global_neg07]]/'Données brutes NEG (Area)'!I$7)*50</f>
        <v>29.968617747367588</v>
      </c>
      <c r="K8" s="52">
        <f>(Tableau1[[#This Row],[2200517ALG_global_neg08]]/'Données brutes NEG (Area)'!J$7)*50</f>
        <v>39.430535363886968</v>
      </c>
      <c r="L8" s="52">
        <f>(Tableau1[[#This Row],[2200517ALG_global_neg09]]/'Données brutes NEG (Area)'!K$7)*50</f>
        <v>25.760479137950696</v>
      </c>
      <c r="M8" s="52">
        <f>(Tableau1[[#This Row],[2200517ALG_global_neg10]]/'Données brutes NEG (Area)'!L$7)*50</f>
        <v>17.14615336636351</v>
      </c>
      <c r="N8" s="52">
        <f>(Tableau1[[#This Row],[2200517ALG_global_neg11]]/'Données brutes NEG (Area)'!M$7)*50</f>
        <v>25.656064299800541</v>
      </c>
      <c r="O8" s="52">
        <f>(Tableau1[[#This Row],[2200517ALG_global_neg12]]/'Données brutes NEG (Area)'!N$7)*50</f>
        <v>25.669668504460752</v>
      </c>
      <c r="P8" s="52">
        <f>(Tableau1[[#This Row],[2200517ALG_global_neg13]]/'Données brutes NEG (Area)'!O$7)*50</f>
        <v>33.000344189083911</v>
      </c>
      <c r="Q8" s="52">
        <f>(Tableau1[[#This Row],[2200517ALG_global_neg14]]/'Données brutes NEG (Area)'!P$7)*50</f>
        <v>27.16899974628851</v>
      </c>
      <c r="R8" s="52">
        <f>(Tableau1[[#This Row],[2200517ALG_global_neg15]]/'Données brutes NEG (Area)'!Q$7)*50</f>
        <v>29.53783202572831</v>
      </c>
      <c r="S8" s="52">
        <f>(Tableau1[[#This Row],[2200517ALG_global_neg16]]/'Données brutes NEG (Area)'!R$7)*50</f>
        <v>33.641098116225919</v>
      </c>
      <c r="T8" s="52">
        <f>(Tableau1[[#This Row],[2200517ALG_global_neg17]]/'Données brutes NEG (Area)'!S$7)*50</f>
        <v>22.984447714038421</v>
      </c>
      <c r="U8" s="52">
        <f>(Tableau1[[#This Row],[2200517ALG_global_neg18]]/'Données brutes NEG (Area)'!T$7)*50</f>
        <v>14.061840189921943</v>
      </c>
      <c r="V8" s="52">
        <f>(Tableau1[[#This Row],[2200517ALG_global_neg19]]/'Données brutes NEG (Area)'!U$7)*50</f>
        <v>23.633392120786475</v>
      </c>
      <c r="W8" s="52">
        <f>(Tableau1[[#This Row],[2200517ALG_global_neg20]]/'Données brutes NEG (Area)'!V$7)*50</f>
        <v>25.713048350801916</v>
      </c>
      <c r="X8" s="52">
        <f>(Tableau1[[#This Row],[2200517ALG_global_neg21]]/'Données brutes NEG (Area)'!W$7)*50</f>
        <v>37.912919637341446</v>
      </c>
      <c r="Y8" s="52">
        <f>(Tableau1[[#This Row],[2200517ALG_global_neg22]]/'Données brutes NEG (Area)'!X$7)*50</f>
        <v>23.516901300391442</v>
      </c>
      <c r="Z8" s="52">
        <f>(Tableau1[[#This Row],[2200517ALG_global_neg23]]/'Données brutes NEG (Area)'!Y$7)*50</f>
        <v>26.955532705274603</v>
      </c>
      <c r="AA8" s="52">
        <f>(Tableau1[[#This Row],[2200517ALG_global_neg24]]/'Données brutes NEG (Area)'!Z$7)*50</f>
        <v>29.114385580751378</v>
      </c>
      <c r="AB8" s="52">
        <f>(Tableau1[[#This Row],[2200517ALG_global_neg25]]/'Données brutes NEG (Area)'!AA$7)*50</f>
        <v>23.976410478702554</v>
      </c>
      <c r="AC8" s="52">
        <f>(Tableau1[[#This Row],[2200517ALG_global_neg26]]/'Données brutes NEG (Area)'!AB$7)*50</f>
        <v>35.391628339367429</v>
      </c>
      <c r="AD8" s="52">
        <f>(Tableau1[[#This Row],[2200517ALG_global_neg27]]/'Données brutes NEG (Area)'!AC$7)*50</f>
        <v>29.451523298101485</v>
      </c>
      <c r="AE8" s="52">
        <f>(Tableau1[[#This Row],[2200517ALG_global_neg28]]/'Données brutes NEG (Area)'!AD$7)*50</f>
        <v>27.089049439221757</v>
      </c>
      <c r="AF8" s="52">
        <f>(Tableau1[[#This Row],[2200517ALG_global_neg29]]/'Données brutes NEG (Area)'!AE$7)*50</f>
        <v>17.687399961141704</v>
      </c>
      <c r="AG8" s="52">
        <f>(Tableau1[[#This Row],[2200517ALG_global_neg30]]/'Données brutes NEG (Area)'!AF$7)*50</f>
        <v>28.968779250405706</v>
      </c>
      <c r="AH8" s="52">
        <f>(Tableau1[[#This Row],[2200517ALG_global_neg31]]/'Données brutes NEG (Area)'!AG$7)*50</f>
        <v>22.845541862236811</v>
      </c>
      <c r="AI8" s="52">
        <f>(Tableau1[[#This Row],[2200517ALG_global_neg32]]/'Données brutes NEG (Area)'!AH$7)*50</f>
        <v>39.577053536982724</v>
      </c>
      <c r="AJ8" s="52">
        <f>(Tableau1[[#This Row],[2200517ALG_global_neg33]]/'Données brutes NEG (Area)'!AI$7)*50</f>
        <v>14.394902319852321</v>
      </c>
      <c r="AK8" s="52">
        <f>(Tableau1[[#This Row],[2200517ALG_global_neg34]]/'Données brutes NEG (Area)'!AJ$7)*50</f>
        <v>18.240789181310969</v>
      </c>
      <c r="AL8" s="52">
        <f>(Tableau1[[#This Row],[2200517ALG_global_neg35]]/'Données brutes NEG (Area)'!AK$7)*50</f>
        <v>22.91538782645069</v>
      </c>
      <c r="AM8" s="52">
        <f>(Tableau1[[#This Row],[2200517ALG_global_neg36]]/'Données brutes NEG (Area)'!AL$7)*50</f>
        <v>26.703178383114732</v>
      </c>
      <c r="AN8" s="52">
        <f>(Tableau1[[#This Row],[2200517ALG_global_neg37]]/'Données brutes NEG (Area)'!AM$7)*50</f>
        <v>34.335665588016099</v>
      </c>
      <c r="AO8" s="52">
        <f>(Tableau1[[#This Row],[2200517ALG_global_neg38]]/'Données brutes NEG (Area)'!AN$7)*50</f>
        <v>22.79495644003838</v>
      </c>
      <c r="AP8" s="52">
        <f>(Tableau1[[#This Row],[2200517ALG_global_neg39]]/'Données brutes NEG (Area)'!AO$7)*50</f>
        <v>30.335046429095808</v>
      </c>
      <c r="AQ8" s="52">
        <f>(Tableau1[[#This Row],[2200517ALG_global_neg40]]/'Données brutes NEG (Area)'!AP$7)*50</f>
        <v>690.82062181597587</v>
      </c>
      <c r="AR8" s="52">
        <f>(Tableau1[[#This Row],[2200517ALG_global_neg41]]/'Données brutes NEG (Area)'!AQ$7)*50</f>
        <v>24.970814842296491</v>
      </c>
      <c r="AS8" s="52">
        <f>(Tableau1[[#This Row],[2200517ALG_global_neg42]]/'Données brutes NEG (Area)'!AR$7)*50</f>
        <v>18.418030975591531</v>
      </c>
      <c r="AT8" s="52">
        <f>(Tableau1[[#This Row],[2200517ALG_global_neg43]]/'Données brutes NEG (Area)'!AS$7)*50</f>
        <v>15.086239435459017</v>
      </c>
      <c r="AU8" s="52">
        <f>(Tableau1[[#This Row],[2200517ALG_global_neg44]]/'Données brutes NEG (Area)'!AT$7)*50</f>
        <v>27.984630017500162</v>
      </c>
      <c r="AV8" s="52">
        <f>(Tableau1[[#This Row],[2200517ALG_global_neg45]]/'Données brutes NEG (Area)'!AU$7)*50</f>
        <v>18.331885762114688</v>
      </c>
      <c r="AW8" s="52">
        <f>(Tableau1[[#This Row],[2200517ALG_global_neg46]]/'Données brutes NEG (Area)'!AV$7)*50</f>
        <v>27.505872906823186</v>
      </c>
      <c r="AX8" s="52">
        <f>(Tableau1[[#This Row],[2200517ALG_global_neg47]]/'Données brutes NEG (Area)'!AW$7)*50</f>
        <v>26.481674341680417</v>
      </c>
      <c r="AY8" s="52">
        <f>(Tableau1[[#This Row],[2200517ALG_global_neg48]]/'Données brutes NEG (Area)'!AX$7)*50</f>
        <v>13.506686678747498</v>
      </c>
      <c r="AZ8" s="52">
        <f>(Tableau1[[#This Row],[2200517ALG_global_neg49]]/'Données brutes NEG (Area)'!AY$7)*50</f>
        <v>33.578979487789127</v>
      </c>
      <c r="BA8" s="52">
        <f>(Tableau1[[#This Row],[2200517ALG_global_neg50]]/'Données brutes NEG (Area)'!AZ$7)*50</f>
        <v>26.424956762130218</v>
      </c>
      <c r="BB8" s="52">
        <f>(Tableau1[[#This Row],[2200517ALG_global_neg51]]/'Données brutes NEG (Area)'!BA$7)*50</f>
        <v>35.844359848678636</v>
      </c>
      <c r="BC8" s="52">
        <f>(Tableau1[[#This Row],[2200517ALG_global_neg52]]/'Données brutes NEG (Area)'!BB$7)*50</f>
        <v>19.551573782568308</v>
      </c>
      <c r="BD8" s="52">
        <f>(Tableau1[[#This Row],[2200517ALG_global_neg53]]/'Données brutes NEG (Area)'!BC$7)*50</f>
        <v>33.784951907394017</v>
      </c>
      <c r="BE8" s="52">
        <f>(Tableau1[[#This Row],[2200517ALG_global_neg54]]/'Données brutes NEG (Area)'!BD$7)*50</f>
        <v>15.935416493493012</v>
      </c>
      <c r="BF8" s="52">
        <f>(Tableau1[[#This Row],[2200517ALG_global_neg55]]/'Données brutes NEG (Area)'!BE$7)*50</f>
        <v>15.040983609598991</v>
      </c>
      <c r="BG8" s="52">
        <f>(Tableau1[[#This Row],[2200517ALG_global_neg56]]/'Données brutes NEG (Area)'!BF$7)*50</f>
        <v>21.304649968980787</v>
      </c>
      <c r="BH8" s="52">
        <f>(Tableau1[[#This Row],[2200517ALG_global_neg57]]/'Données brutes NEG (Area)'!BG$7)*50</f>
        <v>18.077258278773975</v>
      </c>
      <c r="BI8" s="52">
        <f>(Tableau1[[#This Row],[2200517ALG_global_neg58]]/'Données brutes NEG (Area)'!BH$7)*50</f>
        <v>24.323436284975543</v>
      </c>
      <c r="BJ8" s="52">
        <f>(Tableau1[[#This Row],[2200517ALG_global_neg59]]/'Données brutes NEG (Area)'!BI$7)*50</f>
        <v>21.849153602103176</v>
      </c>
      <c r="BK8" s="52">
        <f>(Tableau1[[#This Row],[2200517ALG_global_neg60]]/'Données brutes NEG (Area)'!BJ$7)*50</f>
        <v>25.645432910269399</v>
      </c>
      <c r="BL8" s="52">
        <f>(Tableau1[[#This Row],[2200517ALG_global_neg61]]/'Données brutes NEG (Area)'!BK$7)*50</f>
        <v>15.298782891550303</v>
      </c>
      <c r="BM8" s="52">
        <f>(Tableau1[[#This Row],[2200517ALG_global_neg62]]/'Données brutes NEG (Area)'!BL$7)*50</f>
        <v>25.642577331312911</v>
      </c>
      <c r="BN8" s="52">
        <f>(Tableau1[[#This Row],[2200517ALG_global_neg63]]/'Données brutes NEG (Area)'!BM$7)*50</f>
        <v>23.34000701877082</v>
      </c>
      <c r="BO8" s="52">
        <f>(Tableau1[[#This Row],[2200517ALG_global_neg64]]/'Données brutes NEG (Area)'!BN$7)*50</f>
        <v>26.566052931397184</v>
      </c>
      <c r="BP8" s="52">
        <f>(Tableau1[[#This Row],[2200517ALG_global_neg65]]/'Données brutes NEG (Area)'!BO$7)*50</f>
        <v>18.949271558791022</v>
      </c>
      <c r="BQ8" s="52">
        <f>(Tableau1[[#This Row],[2200517ALG_global_neg66]]/'Données brutes NEG (Area)'!BP$7)*50</f>
        <v>23.728679359861225</v>
      </c>
    </row>
    <row r="9" spans="1:69" x14ac:dyDescent="0.25">
      <c r="A9" t="s">
        <v>118</v>
      </c>
      <c r="B9" t="s">
        <v>124</v>
      </c>
      <c r="C9" t="s">
        <v>122</v>
      </c>
      <c r="D9" s="52">
        <f>(Tableau1[[#This Row],[2200517ALG_global_neg01]]/'Données brutes NEG (Area)'!C$7)*50</f>
        <v>162.2865618422758</v>
      </c>
      <c r="E9" s="52">
        <f>(Tableau1[[#This Row],[2200517ALG_global_neg02]]/'Données brutes NEG (Area)'!D$7)*50</f>
        <v>71.986280706278265</v>
      </c>
      <c r="F9" s="52">
        <f>(Tableau1[[#This Row],[2200517ALG_global_neg03]]/'Données brutes NEG (Area)'!E$7)*50</f>
        <v>58.063611441457773</v>
      </c>
      <c r="G9" s="52">
        <f>(Tableau1[[#This Row],[2200517ALG_global_neg04]]/'Données brutes NEG (Area)'!F$7)*50</f>
        <v>66.126847303966812</v>
      </c>
      <c r="H9" s="52">
        <f>(Tableau1[[#This Row],[2200517ALG_global_neg05]]/'Données brutes NEG (Area)'!G$7)*50</f>
        <v>108.83054878889067</v>
      </c>
      <c r="I9" s="52">
        <f>(Tableau1[[#This Row],[2200517ALG_global_neg06]]/'Données brutes NEG (Area)'!H$7)*50</f>
        <v>82.318021563540583</v>
      </c>
      <c r="J9" s="52">
        <f>(Tableau1[[#This Row],[2200517ALG_global_neg07]]/'Données brutes NEG (Area)'!I$7)*50</f>
        <v>123.94497549894481</v>
      </c>
      <c r="K9" s="52">
        <f>(Tableau1[[#This Row],[2200517ALG_global_neg08]]/'Données brutes NEG (Area)'!J$7)*50</f>
        <v>100.49942744561302</v>
      </c>
      <c r="L9" s="52">
        <f>(Tableau1[[#This Row],[2200517ALG_global_neg09]]/'Données brutes NEG (Area)'!K$7)*50</f>
        <v>85.975822274764994</v>
      </c>
      <c r="M9" s="52">
        <f>(Tableau1[[#This Row],[2200517ALG_global_neg10]]/'Données brutes NEG (Area)'!L$7)*50</f>
        <v>37.866395493736306</v>
      </c>
      <c r="N9" s="52">
        <f>(Tableau1[[#This Row],[2200517ALG_global_neg11]]/'Données brutes NEG (Area)'!M$7)*50</f>
        <v>123.84530584135831</v>
      </c>
      <c r="O9" s="52">
        <f>(Tableau1[[#This Row],[2200517ALG_global_neg12]]/'Données brutes NEG (Area)'!N$7)*50</f>
        <v>62.252803605526729</v>
      </c>
      <c r="P9" s="52">
        <f>(Tableau1[[#This Row],[2200517ALG_global_neg13]]/'Données brutes NEG (Area)'!O$7)*50</f>
        <v>116.11037173879126</v>
      </c>
      <c r="Q9" s="52">
        <f>(Tableau1[[#This Row],[2200517ALG_global_neg14]]/'Données brutes NEG (Area)'!P$7)*50</f>
        <v>77.549674267350582</v>
      </c>
      <c r="R9" s="52">
        <f>(Tableau1[[#This Row],[2200517ALG_global_neg15]]/'Données brutes NEG (Area)'!Q$7)*50</f>
        <v>100.32867903031604</v>
      </c>
      <c r="S9" s="52">
        <f>(Tableau1[[#This Row],[2200517ALG_global_neg16]]/'Données brutes NEG (Area)'!R$7)*50</f>
        <v>75.293757881515944</v>
      </c>
      <c r="T9" s="52">
        <f>(Tableau1[[#This Row],[2200517ALG_global_neg17]]/'Données brutes NEG (Area)'!S$7)*50</f>
        <v>50.106986137383124</v>
      </c>
      <c r="U9" s="52">
        <f>(Tableau1[[#This Row],[2200517ALG_global_neg18]]/'Données brutes NEG (Area)'!T$7)*50</f>
        <v>33.997454671826006</v>
      </c>
      <c r="V9" s="52">
        <f>(Tableau1[[#This Row],[2200517ALG_global_neg19]]/'Données brutes NEG (Area)'!U$7)*50</f>
        <v>49.408533857164066</v>
      </c>
      <c r="W9" s="52">
        <f>(Tableau1[[#This Row],[2200517ALG_global_neg20]]/'Données brutes NEG (Area)'!V$7)*50</f>
        <v>55.702194345573176</v>
      </c>
      <c r="X9" s="52">
        <f>(Tableau1[[#This Row],[2200517ALG_global_neg21]]/'Données brutes NEG (Area)'!W$7)*50</f>
        <v>75.104052079514162</v>
      </c>
      <c r="Y9" s="52">
        <f>(Tableau1[[#This Row],[2200517ALG_global_neg22]]/'Données brutes NEG (Area)'!X$7)*50</f>
        <v>48.113381054503996</v>
      </c>
      <c r="Z9" s="52">
        <f>(Tableau1[[#This Row],[2200517ALG_global_neg23]]/'Données brutes NEG (Area)'!Y$7)*50</f>
        <v>61.677427454302837</v>
      </c>
      <c r="AA9" s="52">
        <f>(Tableau1[[#This Row],[2200517ALG_global_neg24]]/'Données brutes NEG (Area)'!Z$7)*50</f>
        <v>89.06777657509835</v>
      </c>
      <c r="AB9" s="52">
        <f>(Tableau1[[#This Row],[2200517ALG_global_neg25]]/'Données brutes NEG (Area)'!AA$7)*50</f>
        <v>63.357743507463717</v>
      </c>
      <c r="AC9" s="52">
        <f>(Tableau1[[#This Row],[2200517ALG_global_neg26]]/'Données brutes NEG (Area)'!AB$7)*50</f>
        <v>118.91519605302602</v>
      </c>
      <c r="AD9" s="52">
        <f>(Tableau1[[#This Row],[2200517ALG_global_neg27]]/'Données brutes NEG (Area)'!AC$7)*50</f>
        <v>75.683249903077765</v>
      </c>
      <c r="AE9" s="52">
        <f>(Tableau1[[#This Row],[2200517ALG_global_neg28]]/'Données brutes NEG (Area)'!AD$7)*50</f>
        <v>103.76075166229866</v>
      </c>
      <c r="AF9" s="52">
        <f>(Tableau1[[#This Row],[2200517ALG_global_neg29]]/'Données brutes NEG (Area)'!AE$7)*50</f>
        <v>48.483118841204025</v>
      </c>
      <c r="AG9" s="52">
        <f>(Tableau1[[#This Row],[2200517ALG_global_neg30]]/'Données brutes NEG (Area)'!AF$7)*50</f>
        <v>115.89882147946626</v>
      </c>
      <c r="AH9" s="52">
        <f>(Tableau1[[#This Row],[2200517ALG_global_neg31]]/'Données brutes NEG (Area)'!AG$7)*50</f>
        <v>74.472036268333369</v>
      </c>
      <c r="AI9" s="52">
        <f>(Tableau1[[#This Row],[2200517ALG_global_neg32]]/'Données brutes NEG (Area)'!AH$7)*50</f>
        <v>92.415107998940229</v>
      </c>
      <c r="AJ9" s="52">
        <f>(Tableau1[[#This Row],[2200517ALG_global_neg33]]/'Données brutes NEG (Area)'!AI$7)*50</f>
        <v>43.091558340898636</v>
      </c>
      <c r="AK9" s="52">
        <f>(Tableau1[[#This Row],[2200517ALG_global_neg34]]/'Données brutes NEG (Area)'!AJ$7)*50</f>
        <v>46.920717533518726</v>
      </c>
      <c r="AL9" s="52">
        <f>(Tableau1[[#This Row],[2200517ALG_global_neg35]]/'Données brutes NEG (Area)'!AK$7)*50</f>
        <v>63.384735519366743</v>
      </c>
      <c r="AM9" s="52">
        <f>(Tableau1[[#This Row],[2200517ALG_global_neg36]]/'Données brutes NEG (Area)'!AL$7)*50</f>
        <v>98.441246436973401</v>
      </c>
      <c r="AN9" s="52">
        <f>(Tableau1[[#This Row],[2200517ALG_global_neg37]]/'Données brutes NEG (Area)'!AM$7)*50</f>
        <v>46.745223031854792</v>
      </c>
      <c r="AO9" s="52">
        <f>(Tableau1[[#This Row],[2200517ALG_global_neg38]]/'Données brutes NEG (Area)'!AN$7)*50</f>
        <v>45.317558674896965</v>
      </c>
      <c r="AP9" s="52">
        <f>(Tableau1[[#This Row],[2200517ALG_global_neg39]]/'Données brutes NEG (Area)'!AO$7)*50</f>
        <v>156.58947356572705</v>
      </c>
      <c r="AQ9" s="52">
        <f>(Tableau1[[#This Row],[2200517ALG_global_neg40]]/'Données brutes NEG (Area)'!AP$7)*50</f>
        <v>300.27666713558477</v>
      </c>
      <c r="AR9" s="52">
        <f>(Tableau1[[#This Row],[2200517ALG_global_neg41]]/'Données brutes NEG (Area)'!AQ$7)*50</f>
        <v>64.988527090965135</v>
      </c>
      <c r="AS9" s="52">
        <f>(Tableau1[[#This Row],[2200517ALG_global_neg42]]/'Données brutes NEG (Area)'!AR$7)*50</f>
        <v>31.829794115930909</v>
      </c>
      <c r="AT9" s="52">
        <f>(Tableau1[[#This Row],[2200517ALG_global_neg43]]/'Données brutes NEG (Area)'!AS$7)*50</f>
        <v>27.614366341529145</v>
      </c>
      <c r="AU9" s="52">
        <f>(Tableau1[[#This Row],[2200517ALG_global_neg44]]/'Données brutes NEG (Area)'!AT$7)*50</f>
        <v>99.141577277263423</v>
      </c>
      <c r="AV9" s="52">
        <f>(Tableau1[[#This Row],[2200517ALG_global_neg45]]/'Données brutes NEG (Area)'!AU$7)*50</f>
        <v>65.287177851078084</v>
      </c>
      <c r="AW9" s="52">
        <f>(Tableau1[[#This Row],[2200517ALG_global_neg46]]/'Données brutes NEG (Area)'!AV$7)*50</f>
        <v>79.15590104107774</v>
      </c>
      <c r="AX9" s="52">
        <f>(Tableau1[[#This Row],[2200517ALG_global_neg47]]/'Données brutes NEG (Area)'!AW$7)*50</f>
        <v>110.3811904816842</v>
      </c>
      <c r="AY9" s="52">
        <f>(Tableau1[[#This Row],[2200517ALG_global_neg48]]/'Données brutes NEG (Area)'!AX$7)*50</f>
        <v>65.615377274383476</v>
      </c>
      <c r="AZ9" s="52">
        <f>(Tableau1[[#This Row],[2200517ALG_global_neg49]]/'Données brutes NEG (Area)'!AY$7)*50</f>
        <v>107.82140891715026</v>
      </c>
      <c r="BA9" s="52">
        <f>(Tableau1[[#This Row],[2200517ALG_global_neg50]]/'Données brutes NEG (Area)'!AZ$7)*50</f>
        <v>73.526403873722018</v>
      </c>
      <c r="BB9" s="52">
        <f>(Tableau1[[#This Row],[2200517ALG_global_neg51]]/'Données brutes NEG (Area)'!BA$7)*50</f>
        <v>123.13730698598782</v>
      </c>
      <c r="BC9" s="52">
        <f>(Tableau1[[#This Row],[2200517ALG_global_neg52]]/'Données brutes NEG (Area)'!BB$7)*50</f>
        <v>65.181619847472831</v>
      </c>
      <c r="BD9" s="52">
        <f>(Tableau1[[#This Row],[2200517ALG_global_neg53]]/'Données brutes NEG (Area)'!BC$7)*50</f>
        <v>124.18721029560984</v>
      </c>
      <c r="BE9" s="52">
        <f>(Tableau1[[#This Row],[2200517ALG_global_neg54]]/'Données brutes NEG (Area)'!BD$7)*50</f>
        <v>47.086143521419771</v>
      </c>
      <c r="BF9" s="52">
        <f>(Tableau1[[#This Row],[2200517ALG_global_neg55]]/'Données brutes NEG (Area)'!BE$7)*50</f>
        <v>40.654623780148988</v>
      </c>
      <c r="BG9" s="52">
        <f>(Tableau1[[#This Row],[2200517ALG_global_neg56]]/'Données brutes NEG (Area)'!BF$7)*50</f>
        <v>70.371853925419487</v>
      </c>
      <c r="BH9" s="52">
        <f>(Tableau1[[#This Row],[2200517ALG_global_neg57]]/'Données brutes NEG (Area)'!BG$7)*50</f>
        <v>62.420097536956234</v>
      </c>
      <c r="BI9" s="52">
        <f>(Tableau1[[#This Row],[2200517ALG_global_neg58]]/'Données brutes NEG (Area)'!BH$7)*50</f>
        <v>81.584615908847454</v>
      </c>
      <c r="BJ9" s="52">
        <f>(Tableau1[[#This Row],[2200517ALG_global_neg59]]/'Données brutes NEG (Area)'!BI$7)*50</f>
        <v>68.448862513444524</v>
      </c>
      <c r="BK9" s="52">
        <f>(Tableau1[[#This Row],[2200517ALG_global_neg60]]/'Données brutes NEG (Area)'!BJ$7)*50</f>
        <v>76.02332403279668</v>
      </c>
      <c r="BL9" s="52">
        <f>(Tableau1[[#This Row],[2200517ALG_global_neg61]]/'Données brutes NEG (Area)'!BK$7)*50</f>
        <v>30.130932590338809</v>
      </c>
      <c r="BM9" s="52">
        <f>(Tableau1[[#This Row],[2200517ALG_global_neg62]]/'Données brutes NEG (Area)'!BL$7)*50</f>
        <v>104.87315111504225</v>
      </c>
      <c r="BN9" s="52">
        <f>(Tableau1[[#This Row],[2200517ALG_global_neg63]]/'Données brutes NEG (Area)'!BM$7)*50</f>
        <v>73.857515467073824</v>
      </c>
      <c r="BO9" s="52">
        <f>(Tableau1[[#This Row],[2200517ALG_global_neg64]]/'Données brutes NEG (Area)'!BN$7)*50</f>
        <v>69.034130303017733</v>
      </c>
      <c r="BP9" s="52">
        <f>(Tableau1[[#This Row],[2200517ALG_global_neg65]]/'Données brutes NEG (Area)'!BO$7)*50</f>
        <v>48.381967909266635</v>
      </c>
      <c r="BQ9" s="52">
        <f>(Tableau1[[#This Row],[2200517ALG_global_neg66]]/'Données brutes NEG (Area)'!BP$7)*50</f>
        <v>73.385756176123408</v>
      </c>
    </row>
    <row r="10" spans="1:69" x14ac:dyDescent="0.25">
      <c r="A10" t="s">
        <v>118</v>
      </c>
      <c r="B10" t="s">
        <v>125</v>
      </c>
      <c r="C10" t="s">
        <v>122</v>
      </c>
      <c r="D10" s="52">
        <f>(Tableau1[[#This Row],[2200517ALG_global_neg01]]/'Données brutes NEG (Area)'!C$7)*50</f>
        <v>30.183374300341946</v>
      </c>
      <c r="E10" s="52">
        <f>(Tableau1[[#This Row],[2200517ALG_global_neg02]]/'Données brutes NEG (Area)'!D$7)*50</f>
        <v>19.969116457169648</v>
      </c>
      <c r="F10" s="52">
        <f>(Tableau1[[#This Row],[2200517ALG_global_neg03]]/'Données brutes NEG (Area)'!E$7)*50</f>
        <v>21.897614502847379</v>
      </c>
      <c r="G10" s="52">
        <f>(Tableau1[[#This Row],[2200517ALG_global_neg04]]/'Données brutes NEG (Area)'!F$7)*50</f>
        <v>22.892419133766456</v>
      </c>
      <c r="H10" s="52">
        <f>(Tableau1[[#This Row],[2200517ALG_global_neg05]]/'Données brutes NEG (Area)'!G$7)*50</f>
        <v>20.352621278438757</v>
      </c>
      <c r="I10" s="52">
        <f>(Tableau1[[#This Row],[2200517ALG_global_neg06]]/'Données brutes NEG (Area)'!H$7)*50</f>
        <v>21.253168391390421</v>
      </c>
      <c r="J10" s="52">
        <f>(Tableau1[[#This Row],[2200517ALG_global_neg07]]/'Données brutes NEG (Area)'!I$7)*50</f>
        <v>30.877289264003345</v>
      </c>
      <c r="K10" s="52">
        <f>(Tableau1[[#This Row],[2200517ALG_global_neg08]]/'Données brutes NEG (Area)'!J$7)*50</f>
        <v>40.667789077546225</v>
      </c>
      <c r="L10" s="52">
        <f>(Tableau1[[#This Row],[2200517ALG_global_neg09]]/'Données brutes NEG (Area)'!K$7)*50</f>
        <v>32.741802366434044</v>
      </c>
      <c r="M10" s="52">
        <f>(Tableau1[[#This Row],[2200517ALG_global_neg10]]/'Données brutes NEG (Area)'!L$7)*50</f>
        <v>12.9532317887424</v>
      </c>
      <c r="N10" s="52">
        <f>(Tableau1[[#This Row],[2200517ALG_global_neg11]]/'Données brutes NEG (Area)'!M$7)*50</f>
        <v>40.228992176545262</v>
      </c>
      <c r="O10" s="52">
        <f>(Tableau1[[#This Row],[2200517ALG_global_neg12]]/'Données brutes NEG (Area)'!N$7)*50</f>
        <v>17.870166339267165</v>
      </c>
      <c r="P10" s="52">
        <f>(Tableau1[[#This Row],[2200517ALG_global_neg13]]/'Données brutes NEG (Area)'!O$7)*50</f>
        <v>34.852830219750111</v>
      </c>
      <c r="Q10" s="52">
        <f>(Tableau1[[#This Row],[2200517ALG_global_neg14]]/'Données brutes NEG (Area)'!P$7)*50</f>
        <v>25.038161457168385</v>
      </c>
      <c r="R10" s="52">
        <f>(Tableau1[[#This Row],[2200517ALG_global_neg15]]/'Données brutes NEG (Area)'!Q$7)*50</f>
        <v>28.29905031047436</v>
      </c>
      <c r="S10" s="52">
        <f>(Tableau1[[#This Row],[2200517ALG_global_neg16]]/'Données brutes NEG (Area)'!R$7)*50</f>
        <v>42.493002870716104</v>
      </c>
      <c r="T10" s="52">
        <f>(Tableau1[[#This Row],[2200517ALG_global_neg17]]/'Données brutes NEG (Area)'!S$7)*50</f>
        <v>17.16190919013469</v>
      </c>
      <c r="U10" s="52">
        <f>(Tableau1[[#This Row],[2200517ALG_global_neg18]]/'Données brutes NEG (Area)'!T$7)*50</f>
        <v>9.1575085740892632</v>
      </c>
      <c r="V10" s="52">
        <f>(Tableau1[[#This Row],[2200517ALG_global_neg19]]/'Données brutes NEG (Area)'!U$7)*50</f>
        <v>17.707291563086802</v>
      </c>
      <c r="W10" s="52">
        <f>(Tableau1[[#This Row],[2200517ALG_global_neg20]]/'Données brutes NEG (Area)'!V$7)*50</f>
        <v>17.224730286224897</v>
      </c>
      <c r="X10" s="52">
        <f>(Tableau1[[#This Row],[2200517ALG_global_neg21]]/'Données brutes NEG (Area)'!W$7)*50</f>
        <v>31.709627194288998</v>
      </c>
      <c r="Y10" s="52">
        <f>(Tableau1[[#This Row],[2200517ALG_global_neg22]]/'Données brutes NEG (Area)'!X$7)*50</f>
        <v>23.475763935334438</v>
      </c>
      <c r="Z10" s="52">
        <f>(Tableau1[[#This Row],[2200517ALG_global_neg23]]/'Données brutes NEG (Area)'!Y$7)*50</f>
        <v>36.385615858522222</v>
      </c>
      <c r="AA10" s="52">
        <f>(Tableau1[[#This Row],[2200517ALG_global_neg24]]/'Données brutes NEG (Area)'!Z$7)*50</f>
        <v>24.197641565005782</v>
      </c>
      <c r="AB10" s="52">
        <f>(Tableau1[[#This Row],[2200517ALG_global_neg25]]/'Données brutes NEG (Area)'!AA$7)*50</f>
        <v>16.643056379083855</v>
      </c>
      <c r="AC10" s="52">
        <f>(Tableau1[[#This Row],[2200517ALG_global_neg26]]/'Données brutes NEG (Area)'!AB$7)*50</f>
        <v>28.523271010968948</v>
      </c>
      <c r="AD10" s="52">
        <f>(Tableau1[[#This Row],[2200517ALG_global_neg27]]/'Données brutes NEG (Area)'!AC$7)*50</f>
        <v>17.80068719844185</v>
      </c>
      <c r="AE10" s="52">
        <f>(Tableau1[[#This Row],[2200517ALG_global_neg28]]/'Données brutes NEG (Area)'!AD$7)*50</f>
        <v>48.388885204754878</v>
      </c>
      <c r="AF10" s="52">
        <f>(Tableau1[[#This Row],[2200517ALG_global_neg29]]/'Données brutes NEG (Area)'!AE$7)*50</f>
        <v>15.622897865344351</v>
      </c>
      <c r="AG10" s="52">
        <f>(Tableau1[[#This Row],[2200517ALG_global_neg30]]/'Données brutes NEG (Area)'!AF$7)*50</f>
        <v>33.037397188700766</v>
      </c>
      <c r="AH10" s="52">
        <f>(Tableau1[[#This Row],[2200517ALG_global_neg31]]/'Données brutes NEG (Area)'!AG$7)*50</f>
        <v>17.277041623085299</v>
      </c>
      <c r="AI10" s="52">
        <f>(Tableau1[[#This Row],[2200517ALG_global_neg32]]/'Données brutes NEG (Area)'!AH$7)*50</f>
        <v>28.976382542921471</v>
      </c>
      <c r="AJ10" s="52">
        <f>(Tableau1[[#This Row],[2200517ALG_global_neg33]]/'Données brutes NEG (Area)'!AI$7)*50</f>
        <v>15.757901450951234</v>
      </c>
      <c r="AK10" s="52">
        <f>(Tableau1[[#This Row],[2200517ALG_global_neg34]]/'Données brutes NEG (Area)'!AJ$7)*50</f>
        <v>23.082518693978642</v>
      </c>
      <c r="AL10" s="52">
        <f>(Tableau1[[#This Row],[2200517ALG_global_neg35]]/'Données brutes NEG (Area)'!AK$7)*50</f>
        <v>26.955150495040449</v>
      </c>
      <c r="AM10" s="52">
        <f>(Tableau1[[#This Row],[2200517ALG_global_neg36]]/'Données brutes NEG (Area)'!AL$7)*50</f>
        <v>20.560823729787536</v>
      </c>
      <c r="AN10" s="52">
        <f>(Tableau1[[#This Row],[2200517ALG_global_neg37]]/'Données brutes NEG (Area)'!AM$7)*50</f>
        <v>23.51113582996593</v>
      </c>
      <c r="AO10" s="52">
        <f>(Tableau1[[#This Row],[2200517ALG_global_neg38]]/'Données brutes NEG (Area)'!AN$7)*50</f>
        <v>17.251615256959738</v>
      </c>
      <c r="AP10" s="52">
        <f>(Tableau1[[#This Row],[2200517ALG_global_neg39]]/'Données brutes NEG (Area)'!AO$7)*50</f>
        <v>29.767555048552147</v>
      </c>
      <c r="AQ10" s="52">
        <f>(Tableau1[[#This Row],[2200517ALG_global_neg40]]/'Données brutes NEG (Area)'!AP$7)*50</f>
        <v>178.48094530719089</v>
      </c>
      <c r="AR10" s="52">
        <f>(Tableau1[[#This Row],[2200517ALG_global_neg41]]/'Données brutes NEG (Area)'!AQ$7)*50</f>
        <v>30.531951244892575</v>
      </c>
      <c r="AS10" s="52">
        <f>(Tableau1[[#This Row],[2200517ALG_global_neg42]]/'Données brutes NEG (Area)'!AR$7)*50</f>
        <v>12.28245434471334</v>
      </c>
      <c r="AT10" s="52">
        <f>(Tableau1[[#This Row],[2200517ALG_global_neg43]]/'Données brutes NEG (Area)'!AS$7)*50</f>
        <v>22.311194282663322</v>
      </c>
      <c r="AU10" s="52">
        <f>(Tableau1[[#This Row],[2200517ALG_global_neg44]]/'Données brutes NEG (Area)'!AT$7)*50</f>
        <v>25.493075085190224</v>
      </c>
      <c r="AV10" s="52">
        <f>(Tableau1[[#This Row],[2200517ALG_global_neg45]]/'Données brutes NEG (Area)'!AU$7)*50</f>
        <v>19.929269304676456</v>
      </c>
      <c r="AW10" s="52">
        <f>(Tableau1[[#This Row],[2200517ALG_global_neg46]]/'Données brutes NEG (Area)'!AV$7)*50</f>
        <v>22.313416664084578</v>
      </c>
      <c r="AX10" s="52">
        <f>(Tableau1[[#This Row],[2200517ALG_global_neg47]]/'Données brutes NEG (Area)'!AW$7)*50</f>
        <v>20.118057921318986</v>
      </c>
      <c r="AY10" s="52">
        <f>(Tableau1[[#This Row],[2200517ALG_global_neg48]]/'Données brutes NEG (Area)'!AX$7)*50</f>
        <v>17.961534678653994</v>
      </c>
      <c r="AZ10" s="52">
        <f>(Tableau1[[#This Row],[2200517ALG_global_neg49]]/'Données brutes NEG (Area)'!AY$7)*50</f>
        <v>48.393245189938497</v>
      </c>
      <c r="BA10" s="52">
        <f>(Tableau1[[#This Row],[2200517ALG_global_neg50]]/'Données brutes NEG (Area)'!AZ$7)*50</f>
        <v>18.651091250389822</v>
      </c>
      <c r="BB10" s="52">
        <f>(Tableau1[[#This Row],[2200517ALG_global_neg51]]/'Données brutes NEG (Area)'!BA$7)*50</f>
        <v>29.374130822775097</v>
      </c>
      <c r="BC10" s="52">
        <f>(Tableau1[[#This Row],[2200517ALG_global_neg52]]/'Données brutes NEG (Area)'!BB$7)*50</f>
        <v>21.291139753449059</v>
      </c>
      <c r="BD10" s="52">
        <f>(Tableau1[[#This Row],[2200517ALG_global_neg53]]/'Données brutes NEG (Area)'!BC$7)*50</f>
        <v>33.598813434167084</v>
      </c>
      <c r="BE10" s="52">
        <f>(Tableau1[[#This Row],[2200517ALG_global_neg54]]/'Données brutes NEG (Area)'!BD$7)*50</f>
        <v>13.976725026177341</v>
      </c>
      <c r="BF10" s="52">
        <f>(Tableau1[[#This Row],[2200517ALG_global_neg55]]/'Données brutes NEG (Area)'!BE$7)*50</f>
        <v>13.734773686388943</v>
      </c>
      <c r="BG10" s="52">
        <f>(Tableau1[[#This Row],[2200517ALG_global_neg56]]/'Données brutes NEG (Area)'!BF$7)*50</f>
        <v>14.860725891993546</v>
      </c>
      <c r="BH10" s="52">
        <f>(Tableau1[[#This Row],[2200517ALG_global_neg57]]/'Données brutes NEG (Area)'!BG$7)*50</f>
        <v>10.726621896826142</v>
      </c>
      <c r="BI10" s="52">
        <f>(Tableau1[[#This Row],[2200517ALG_global_neg58]]/'Données brutes NEG (Area)'!BH$7)*50</f>
        <v>50.915763930459413</v>
      </c>
      <c r="BJ10" s="52">
        <f>(Tableau1[[#This Row],[2200517ALG_global_neg59]]/'Données brutes NEG (Area)'!BI$7)*50</f>
        <v>16.309746729991311</v>
      </c>
      <c r="BK10" s="52">
        <f>(Tableau1[[#This Row],[2200517ALG_global_neg60]]/'Données brutes NEG (Area)'!BJ$7)*50</f>
        <v>22.801871438253364</v>
      </c>
      <c r="BL10" s="52">
        <f>(Tableau1[[#This Row],[2200517ALG_global_neg61]]/'Données brutes NEG (Area)'!BK$7)*50</f>
        <v>12.423286989827398</v>
      </c>
      <c r="BM10" s="52">
        <f>(Tableau1[[#This Row],[2200517ALG_global_neg62]]/'Données brutes NEG (Area)'!BL$7)*50</f>
        <v>21.695112340927949</v>
      </c>
      <c r="BN10" s="52">
        <f>(Tableau1[[#This Row],[2200517ALG_global_neg63]]/'Données brutes NEG (Area)'!BM$7)*50</f>
        <v>16.378865705140651</v>
      </c>
      <c r="BO10" s="52">
        <f>(Tableau1[[#This Row],[2200517ALG_global_neg64]]/'Données brutes NEG (Area)'!BN$7)*50</f>
        <v>18.984790159579358</v>
      </c>
      <c r="BP10" s="52">
        <f>(Tableau1[[#This Row],[2200517ALG_global_neg65]]/'Données brutes NEG (Area)'!BO$7)*50</f>
        <v>10.944134308216441</v>
      </c>
      <c r="BQ10" s="52">
        <f>(Tableau1[[#This Row],[2200517ALG_global_neg66]]/'Données brutes NEG (Area)'!BP$7)*50</f>
        <v>18.250948428016201</v>
      </c>
    </row>
    <row r="11" spans="1:69" x14ac:dyDescent="0.25">
      <c r="A11" t="s">
        <v>118</v>
      </c>
      <c r="B11" t="s">
        <v>329</v>
      </c>
      <c r="C11" t="s">
        <v>122</v>
      </c>
      <c r="D11" s="52">
        <f>(Tableau1[[#This Row],[2200517ALG_global_neg01]]/'Données brutes NEG (Area)'!C$7)*50</f>
        <v>2.445154802727644</v>
      </c>
      <c r="E11" s="52">
        <f>(Tableau1[[#This Row],[2200517ALG_global_neg02]]/'Données brutes NEG (Area)'!D$7)*50</f>
        <v>0.92152897450345161</v>
      </c>
      <c r="F11" s="52">
        <f>(Tableau1[[#This Row],[2200517ALG_global_neg03]]/'Données brutes NEG (Area)'!E$7)*50</f>
        <v>0.93479444061541694</v>
      </c>
      <c r="G11" s="52">
        <f>(Tableau1[[#This Row],[2200517ALG_global_neg04]]/'Données brutes NEG (Area)'!F$7)*50</f>
        <v>1.1958318112757846</v>
      </c>
      <c r="H11" s="52">
        <f>(Tableau1[[#This Row],[2200517ALG_global_neg05]]/'Données brutes NEG (Area)'!G$7)*50</f>
        <v>1.1806261712225934</v>
      </c>
      <c r="I11" s="52">
        <f>(Tableau1[[#This Row],[2200517ALG_global_neg06]]/'Données brutes NEG (Area)'!H$7)*50</f>
        <v>1.6347090628155818</v>
      </c>
      <c r="J11" s="52">
        <f>(Tableau1[[#This Row],[2200517ALG_global_neg07]]/'Données brutes NEG (Area)'!I$7)*50</f>
        <v>2.4020326502314253</v>
      </c>
      <c r="K11" s="52">
        <f>(Tableau1[[#This Row],[2200517ALG_global_neg08]]/'Données brutes NEG (Area)'!J$7)*50</f>
        <v>1.7415470203906536</v>
      </c>
      <c r="L11" s="52">
        <f>(Tableau1[[#This Row],[2200517ALG_global_neg09]]/'Données brutes NEG (Area)'!K$7)*50</f>
        <v>1.9603252106454816</v>
      </c>
      <c r="M11" s="52">
        <f>(Tableau1[[#This Row],[2200517ALG_global_neg10]]/'Données brutes NEG (Area)'!L$7)*50</f>
        <v>0.65643571510664389</v>
      </c>
      <c r="N11" s="52">
        <f>(Tableau1[[#This Row],[2200517ALG_global_neg11]]/'Données brutes NEG (Area)'!M$7)*50</f>
        <v>2.7534795064658444</v>
      </c>
      <c r="O11" s="52">
        <f>(Tableau1[[#This Row],[2200517ALG_global_neg12]]/'Données brutes NEG (Area)'!N$7)*50</f>
        <v>1.2147708511185555</v>
      </c>
      <c r="P11" s="52">
        <f>(Tableau1[[#This Row],[2200517ALG_global_neg13]]/'Données brutes NEG (Area)'!O$7)*50</f>
        <v>2.4723591635819298</v>
      </c>
      <c r="Q11" s="52">
        <f>(Tableau1[[#This Row],[2200517ALG_global_neg14]]/'Données brutes NEG (Area)'!P$7)*50</f>
        <v>2.7440649852907621</v>
      </c>
      <c r="R11" s="52">
        <f>(Tableau1[[#This Row],[2200517ALG_global_neg15]]/'Données brutes NEG (Area)'!Q$7)*50</f>
        <v>2.0817254521845885</v>
      </c>
      <c r="S11" s="52">
        <f>(Tableau1[[#This Row],[2200517ALG_global_neg16]]/'Données brutes NEG (Area)'!R$7)*50</f>
        <v>1.886745141690177</v>
      </c>
      <c r="T11" s="52">
        <f>(Tableau1[[#This Row],[2200517ALG_global_neg17]]/'Données brutes NEG (Area)'!S$7)*50</f>
        <v>1.0679490185144083</v>
      </c>
      <c r="U11" s="52" t="s">
        <v>326</v>
      </c>
      <c r="V11" s="52">
        <f>(Tableau1[[#This Row],[2200517ALG_global_neg19]]/'Données brutes NEG (Area)'!U$7)*50</f>
        <v>1.2395027604414772</v>
      </c>
      <c r="W11" s="52">
        <f>(Tableau1[[#This Row],[2200517ALG_global_neg20]]/'Données brutes NEG (Area)'!V$7)*50</f>
        <v>0.92533079220942782</v>
      </c>
      <c r="X11" s="52">
        <f>(Tableau1[[#This Row],[2200517ALG_global_neg21]]/'Données brutes NEG (Area)'!W$7)*50</f>
        <v>2.0056660376046476</v>
      </c>
      <c r="Y11" s="52">
        <f>(Tableau1[[#This Row],[2200517ALG_global_neg22]]/'Données brutes NEG (Area)'!X$7)*50</f>
        <v>0.95721293778201177</v>
      </c>
      <c r="Z11" s="52">
        <f>(Tableau1[[#This Row],[2200517ALG_global_neg23]]/'Données brutes NEG (Area)'!Y$7)*50</f>
        <v>1.4211757956990636</v>
      </c>
      <c r="AA11" s="52">
        <f>(Tableau1[[#This Row],[2200517ALG_global_neg24]]/'Données brutes NEG (Area)'!Z$7)*50</f>
        <v>1.5108516097665452</v>
      </c>
      <c r="AB11" s="52">
        <f>(Tableau1[[#This Row],[2200517ALG_global_neg25]]/'Données brutes NEG (Area)'!AA$7)*50</f>
        <v>0.69949257022338773</v>
      </c>
      <c r="AC11" s="52">
        <f>(Tableau1[[#This Row],[2200517ALG_global_neg26]]/'Données brutes NEG (Area)'!AB$7)*50</f>
        <v>2.2245632088152547</v>
      </c>
      <c r="AD11" s="52">
        <f>(Tableau1[[#This Row],[2200517ALG_global_neg27]]/'Données brutes NEG (Area)'!AC$7)*50</f>
        <v>1.1336975229017205</v>
      </c>
      <c r="AE11" s="52">
        <f>(Tableau1[[#This Row],[2200517ALG_global_neg28]]/'Données brutes NEG (Area)'!AD$7)*50</f>
        <v>3.2913198462699147</v>
      </c>
      <c r="AF11" s="52">
        <f>(Tableau1[[#This Row],[2200517ALG_global_neg29]]/'Données brutes NEG (Area)'!AE$7)*50</f>
        <v>1.7918933531844439</v>
      </c>
      <c r="AG11" s="52">
        <f>(Tableau1[[#This Row],[2200517ALG_global_neg30]]/'Données brutes NEG (Area)'!AF$7)*50</f>
        <v>1.8756098797614671</v>
      </c>
      <c r="AH11" s="52">
        <f>(Tableau1[[#This Row],[2200517ALG_global_neg31]]/'Données brutes NEG (Area)'!AG$7)*50</f>
        <v>1.1045210570221693</v>
      </c>
      <c r="AI11" s="52">
        <f>(Tableau1[[#This Row],[2200517ALG_global_neg32]]/'Données brutes NEG (Area)'!AH$7)*50</f>
        <v>1.3102976652520906</v>
      </c>
      <c r="AJ11" s="52">
        <f>(Tableau1[[#This Row],[2200517ALG_global_neg33]]/'Données brutes NEG (Area)'!AI$7)*50</f>
        <v>0.81638612816155454</v>
      </c>
      <c r="AK11" s="52">
        <f>(Tableau1[[#This Row],[2200517ALG_global_neg34]]/'Données brutes NEG (Area)'!AJ$7)*50</f>
        <v>1.0720384208692029</v>
      </c>
      <c r="AL11" s="52">
        <f>(Tableau1[[#This Row],[2200517ALG_global_neg35]]/'Données brutes NEG (Area)'!AK$7)*50</f>
        <v>1.8149599876111311</v>
      </c>
      <c r="AM11" s="52">
        <f>(Tableau1[[#This Row],[2200517ALG_global_neg36]]/'Données brutes NEG (Area)'!AL$7)*50</f>
        <v>1.6539966335475109</v>
      </c>
      <c r="AN11" s="52">
        <f>(Tableau1[[#This Row],[2200517ALG_global_neg37]]/'Données brutes NEG (Area)'!AM$7)*50</f>
        <v>0.97154318666165229</v>
      </c>
      <c r="AO11" s="52">
        <f>(Tableau1[[#This Row],[2200517ALG_global_neg38]]/'Données brutes NEG (Area)'!AN$7)*50</f>
        <v>0.82215685964232987</v>
      </c>
      <c r="AP11" s="52">
        <f>(Tableau1[[#This Row],[2200517ALG_global_neg39]]/'Données brutes NEG (Area)'!AO$7)*50</f>
        <v>2.3456454890992631</v>
      </c>
      <c r="AQ11" s="52">
        <f>(Tableau1[[#This Row],[2200517ALG_global_neg40]]/'Données brutes NEG (Area)'!AP$7)*50</f>
        <v>19.835775981469187</v>
      </c>
      <c r="AR11" s="52">
        <f>(Tableau1[[#This Row],[2200517ALG_global_neg41]]/'Données brutes NEG (Area)'!AQ$7)*50</f>
        <v>1.1582552469759584</v>
      </c>
      <c r="AS11" s="52">
        <f>(Tableau1[[#This Row],[2200517ALG_global_neg42]]/'Données brutes NEG (Area)'!AR$7)*50</f>
        <v>0.77619498738138992</v>
      </c>
      <c r="AT11" s="52">
        <f>(Tableau1[[#This Row],[2200517ALG_global_neg43]]/'Données brutes NEG (Area)'!AS$7)*50</f>
        <v>1.1112355988373861</v>
      </c>
      <c r="AU11" s="52">
        <f>(Tableau1[[#This Row],[2200517ALG_global_neg44]]/'Données brutes NEG (Area)'!AT$7)*50</f>
        <v>3.2716580528038066</v>
      </c>
      <c r="AV11" s="52">
        <f>(Tableau1[[#This Row],[2200517ALG_global_neg45]]/'Données brutes NEG (Area)'!AU$7)*50</f>
        <v>1.2491189579661437</v>
      </c>
      <c r="AW11" s="52">
        <f>(Tableau1[[#This Row],[2200517ALG_global_neg46]]/'Données brutes NEG (Area)'!AV$7)*50</f>
        <v>2.1951323514399173</v>
      </c>
      <c r="AX11" s="52">
        <f>(Tableau1[[#This Row],[2200517ALG_global_neg47]]/'Données brutes NEG (Area)'!AW$7)*50</f>
        <v>1.2088716585320225</v>
      </c>
      <c r="AY11" s="52">
        <f>(Tableau1[[#This Row],[2200517ALG_global_neg48]]/'Données brutes NEG (Area)'!AX$7)*50</f>
        <v>1.127030273987579</v>
      </c>
      <c r="AZ11" s="52">
        <f>(Tableau1[[#This Row],[2200517ALG_global_neg49]]/'Données brutes NEG (Area)'!AY$7)*50</f>
        <v>2.7062259137391504</v>
      </c>
      <c r="BA11" s="52">
        <f>(Tableau1[[#This Row],[2200517ALG_global_neg50]]/'Données brutes NEG (Area)'!AZ$7)*50</f>
        <v>0.93755708507344737</v>
      </c>
      <c r="BB11" s="52">
        <f>(Tableau1[[#This Row],[2200517ALG_global_neg51]]/'Données brutes NEG (Area)'!BA$7)*50</f>
        <v>2.5656478113512802</v>
      </c>
      <c r="BC11" s="52">
        <f>(Tableau1[[#This Row],[2200517ALG_global_neg52]]/'Données brutes NEG (Area)'!BB$7)*50</f>
        <v>1.4449617636310927</v>
      </c>
      <c r="BD11" s="52">
        <f>(Tableau1[[#This Row],[2200517ALG_global_neg53]]/'Données brutes NEG (Area)'!BC$7)*50</f>
        <v>2.4693226518065847</v>
      </c>
      <c r="BE11" s="52">
        <f>(Tableau1[[#This Row],[2200517ALG_global_neg54]]/'Données brutes NEG (Area)'!BD$7)*50</f>
        <v>1.239531202744977</v>
      </c>
      <c r="BF11" s="52">
        <f>(Tableau1[[#This Row],[2200517ALG_global_neg55]]/'Données brutes NEG (Area)'!BE$7)*50</f>
        <v>1.15373508761761</v>
      </c>
      <c r="BG11" s="52">
        <f>(Tableau1[[#This Row],[2200517ALG_global_neg56]]/'Données brutes NEG (Area)'!BF$7)*50</f>
        <v>0.95752409076338285</v>
      </c>
      <c r="BH11" s="52">
        <f>(Tableau1[[#This Row],[2200517ALG_global_neg57]]/'Données brutes NEG (Area)'!BG$7)*50</f>
        <v>0.47154207541656273</v>
      </c>
      <c r="BI11" s="52">
        <f>(Tableau1[[#This Row],[2200517ALG_global_neg58]]/'Données brutes NEG (Area)'!BH$7)*50</f>
        <v>2.1206442392114324</v>
      </c>
      <c r="BJ11" s="52">
        <f>(Tableau1[[#This Row],[2200517ALG_global_neg59]]/'Données brutes NEG (Area)'!BI$7)*50</f>
        <v>1.1169593051554831</v>
      </c>
      <c r="BK11" s="52">
        <f>(Tableau1[[#This Row],[2200517ALG_global_neg60]]/'Données brutes NEG (Area)'!BJ$7)*50</f>
        <v>1.3458471846741349</v>
      </c>
      <c r="BL11" s="52">
        <f>(Tableau1[[#This Row],[2200517ALG_global_neg61]]/'Données brutes NEG (Area)'!BK$7)*50</f>
        <v>0.6564364768269626</v>
      </c>
      <c r="BM11" s="52">
        <f>(Tableau1[[#This Row],[2200517ALG_global_neg62]]/'Données brutes NEG (Area)'!BL$7)*50</f>
        <v>2.0587471189316853</v>
      </c>
      <c r="BN11" s="52">
        <f>(Tableau1[[#This Row],[2200517ALG_global_neg63]]/'Données brutes NEG (Area)'!BM$7)*50</f>
        <v>1.3954558694304826</v>
      </c>
      <c r="BO11" s="52">
        <f>(Tableau1[[#This Row],[2200517ALG_global_neg64]]/'Données brutes NEG (Area)'!BN$7)*50</f>
        <v>1.5553188701471046</v>
      </c>
      <c r="BP11" s="52">
        <f>(Tableau1[[#This Row],[2200517ALG_global_neg65]]/'Données brutes NEG (Area)'!BO$7)*50</f>
        <v>0.53525030695262632</v>
      </c>
      <c r="BQ11" s="52">
        <f>(Tableau1[[#This Row],[2200517ALG_global_neg66]]/'Données brutes NEG (Area)'!BP$7)*50</f>
        <v>1.586503562711657</v>
      </c>
    </row>
    <row r="12" spans="1:69" x14ac:dyDescent="0.25">
      <c r="A12" t="s">
        <v>118</v>
      </c>
      <c r="B12" t="s">
        <v>330</v>
      </c>
      <c r="C12" t="s">
        <v>122</v>
      </c>
      <c r="D12" s="52">
        <f>(Tableau1[[#This Row],[2200517ALG_global_neg01]]/'Données brutes NEG (Area)'!C$7)*50</f>
        <v>2.2208622780441405</v>
      </c>
      <c r="E12" s="52">
        <f>(Tableau1[[#This Row],[2200517ALG_global_neg02]]/'Données brutes NEG (Area)'!D$7)*50</f>
        <v>1.0333646275707979</v>
      </c>
      <c r="F12" s="52">
        <f>(Tableau1[[#This Row],[2200517ALG_global_neg03]]/'Données brutes NEG (Area)'!E$7)*50</f>
        <v>0.73380976626278571</v>
      </c>
      <c r="G12" s="52">
        <f>(Tableau1[[#This Row],[2200517ALG_global_neg04]]/'Données brutes NEG (Area)'!F$7)*50</f>
        <v>0.76804866999428134</v>
      </c>
      <c r="H12" s="52">
        <f>(Tableau1[[#This Row],[2200517ALG_global_neg05]]/'Données brutes NEG (Area)'!G$7)*50</f>
        <v>1.1748004226984006</v>
      </c>
      <c r="I12" s="52">
        <f>(Tableau1[[#This Row],[2200517ALG_global_neg06]]/'Données brutes NEG (Area)'!H$7)*50</f>
        <v>1.0686219853802958</v>
      </c>
      <c r="J12" s="52">
        <f>(Tableau1[[#This Row],[2200517ALG_global_neg07]]/'Données brutes NEG (Area)'!I$7)*50</f>
        <v>1.4627534884832676</v>
      </c>
      <c r="K12" s="52">
        <f>(Tableau1[[#This Row],[2200517ALG_global_neg08]]/'Données brutes NEG (Area)'!J$7)*50</f>
        <v>1.695928035569114</v>
      </c>
      <c r="L12" s="52">
        <f>(Tableau1[[#This Row],[2200517ALG_global_neg09]]/'Données brutes NEG (Area)'!K$7)*50</f>
        <v>0.9382753973444633</v>
      </c>
      <c r="M12" s="52">
        <f>(Tableau1[[#This Row],[2200517ALG_global_neg10]]/'Données brutes NEG (Area)'!L$7)*50</f>
        <v>0.51825502641826815</v>
      </c>
      <c r="N12" s="52">
        <f>(Tableau1[[#This Row],[2200517ALG_global_neg11]]/'Données brutes NEG (Area)'!M$7)*50</f>
        <v>1.4354147658544552</v>
      </c>
      <c r="O12" s="52">
        <f>(Tableau1[[#This Row],[2200517ALG_global_neg12]]/'Données brutes NEG (Area)'!N$7)*50</f>
        <v>0.84291476310450353</v>
      </c>
      <c r="P12" s="52">
        <f>(Tableau1[[#This Row],[2200517ALG_global_neg13]]/'Données brutes NEG (Area)'!O$7)*50</f>
        <v>1.3365463365733536</v>
      </c>
      <c r="Q12" s="52">
        <f>(Tableau1[[#This Row],[2200517ALG_global_neg14]]/'Données brutes NEG (Area)'!P$7)*50</f>
        <v>0.97076881937918424</v>
      </c>
      <c r="R12" s="52">
        <f>(Tableau1[[#This Row],[2200517ALG_global_neg15]]/'Données brutes NEG (Area)'!Q$7)*50</f>
        <v>1.259432672218709</v>
      </c>
      <c r="S12" s="52">
        <f>(Tableau1[[#This Row],[2200517ALG_global_neg16]]/'Données brutes NEG (Area)'!R$7)*50</f>
        <v>1.1121080446458835</v>
      </c>
      <c r="T12" s="52">
        <f>(Tableau1[[#This Row],[2200517ALG_global_neg17]]/'Données brutes NEG (Area)'!S$7)*50</f>
        <v>0.76764161649955898</v>
      </c>
      <c r="U12" s="52" t="s">
        <v>326</v>
      </c>
      <c r="V12" s="52">
        <f>(Tableau1[[#This Row],[2200517ALG_global_neg19]]/'Données brutes NEG (Area)'!U$7)*50</f>
        <v>0.51781082897750308</v>
      </c>
      <c r="W12" s="52">
        <f>(Tableau1[[#This Row],[2200517ALG_global_neg20]]/'Données brutes NEG (Area)'!V$7)*50</f>
        <v>0.71719402852927561</v>
      </c>
      <c r="X12" s="52">
        <f>(Tableau1[[#This Row],[2200517ALG_global_neg21]]/'Données brutes NEG (Area)'!W$7)*50</f>
        <v>0.86643627782074895</v>
      </c>
      <c r="Y12" s="52">
        <f>(Tableau1[[#This Row],[2200517ALG_global_neg22]]/'Données brutes NEG (Area)'!X$7)*50</f>
        <v>0.68108655916765137</v>
      </c>
      <c r="Z12" s="52">
        <f>(Tableau1[[#This Row],[2200517ALG_global_neg23]]/'Données brutes NEG (Area)'!Y$7)*50</f>
        <v>0.73206156140692324</v>
      </c>
      <c r="AA12" s="52">
        <f>(Tableau1[[#This Row],[2200517ALG_global_neg24]]/'Données brutes NEG (Area)'!Z$7)*50</f>
        <v>1.1690827286727081</v>
      </c>
      <c r="AB12" s="52">
        <f>(Tableau1[[#This Row],[2200517ALG_global_neg25]]/'Données brutes NEG (Area)'!AA$7)*50</f>
        <v>0.98813082682870546</v>
      </c>
      <c r="AC12" s="52">
        <f>(Tableau1[[#This Row],[2200517ALG_global_neg26]]/'Données brutes NEG (Area)'!AB$7)*50</f>
        <v>1.6449316648880159</v>
      </c>
      <c r="AD12" s="52">
        <f>(Tableau1[[#This Row],[2200517ALG_global_neg27]]/'Données brutes NEG (Area)'!AC$7)*50</f>
        <v>0.66256461058402583</v>
      </c>
      <c r="AE12" s="52">
        <f>(Tableau1[[#This Row],[2200517ALG_global_neg28]]/'Données brutes NEG (Area)'!AD$7)*50</f>
        <v>1.0715558614257046</v>
      </c>
      <c r="AF12" s="52">
        <f>(Tableau1[[#This Row],[2200517ALG_global_neg29]]/'Données brutes NEG (Area)'!AE$7)*50</f>
        <v>0.57836748549347983</v>
      </c>
      <c r="AG12" s="52">
        <f>(Tableau1[[#This Row],[2200517ALG_global_neg30]]/'Données brutes NEG (Area)'!AF$7)*50</f>
        <v>1.1918178752948787</v>
      </c>
      <c r="AH12" s="52">
        <f>(Tableau1[[#This Row],[2200517ALG_global_neg31]]/'Données brutes NEG (Area)'!AG$7)*50</f>
        <v>1.2789350886528672</v>
      </c>
      <c r="AI12" s="52">
        <f>(Tableau1[[#This Row],[2200517ALG_global_neg32]]/'Données brutes NEG (Area)'!AH$7)*50</f>
        <v>1.1526423368860423</v>
      </c>
      <c r="AJ12" s="52">
        <f>(Tableau1[[#This Row],[2200517ALG_global_neg33]]/'Données brutes NEG (Area)'!AI$7)*50</f>
        <v>0.40412869123529094</v>
      </c>
      <c r="AK12" s="52">
        <f>(Tableau1[[#This Row],[2200517ALG_global_neg34]]/'Données brutes NEG (Area)'!AJ$7)*50</f>
        <v>0.4361955201473246</v>
      </c>
      <c r="AL12" s="52">
        <f>(Tableau1[[#This Row],[2200517ALG_global_neg35]]/'Données brutes NEG (Area)'!AK$7)*50</f>
        <v>0.5844318835080613</v>
      </c>
      <c r="AM12" s="52">
        <f>(Tableau1[[#This Row],[2200517ALG_global_neg36]]/'Données brutes NEG (Area)'!AL$7)*50</f>
        <v>1.1745807232593544</v>
      </c>
      <c r="AN12" s="52">
        <f>(Tableau1[[#This Row],[2200517ALG_global_neg37]]/'Données brutes NEG (Area)'!AM$7)*50</f>
        <v>0.70385552673573037</v>
      </c>
      <c r="AO12" s="52">
        <f>(Tableau1[[#This Row],[2200517ALG_global_neg38]]/'Données brutes NEG (Area)'!AN$7)*50</f>
        <v>0.55677739866136311</v>
      </c>
      <c r="AP12" s="52">
        <f>(Tableau1[[#This Row],[2200517ALG_global_neg39]]/'Données brutes NEG (Area)'!AO$7)*50</f>
        <v>1.6849760192847292</v>
      </c>
      <c r="AQ12" s="52">
        <f>(Tableau1[[#This Row],[2200517ALG_global_neg40]]/'Données brutes NEG (Area)'!AP$7)*50</f>
        <v>6.0483647089240797</v>
      </c>
      <c r="AR12" s="52">
        <f>(Tableau1[[#This Row],[2200517ALG_global_neg41]]/'Données brutes NEG (Area)'!AQ$7)*50</f>
        <v>1.0185998362580817</v>
      </c>
      <c r="AS12" s="52">
        <f>(Tableau1[[#This Row],[2200517ALG_global_neg42]]/'Données brutes NEG (Area)'!AR$7)*50</f>
        <v>0.4623364025857381</v>
      </c>
      <c r="AT12" s="52">
        <f>(Tableau1[[#This Row],[2200517ALG_global_neg43]]/'Données brutes NEG (Area)'!AS$7)*50</f>
        <v>0.34153896103173625</v>
      </c>
      <c r="AU12" s="52">
        <f>(Tableau1[[#This Row],[2200517ALG_global_neg44]]/'Données brutes NEG (Area)'!AT$7)*50</f>
        <v>1.2696586965876957</v>
      </c>
      <c r="AV12" s="52">
        <f>(Tableau1[[#This Row],[2200517ALG_global_neg45]]/'Données brutes NEG (Area)'!AU$7)*50</f>
        <v>0.66148448553103401</v>
      </c>
      <c r="AW12" s="52">
        <f>(Tableau1[[#This Row],[2200517ALG_global_neg46]]/'Données brutes NEG (Area)'!AV$7)*50</f>
        <v>0.97678057791620532</v>
      </c>
      <c r="AX12" s="52">
        <f>(Tableau1[[#This Row],[2200517ALG_global_neg47]]/'Données brutes NEG (Area)'!AW$7)*50</f>
        <v>1.8742457413993892</v>
      </c>
      <c r="AY12" s="52">
        <f>(Tableau1[[#This Row],[2200517ALG_global_neg48]]/'Données brutes NEG (Area)'!AX$7)*50</f>
        <v>0.46235876010295734</v>
      </c>
      <c r="AZ12" s="52">
        <f>(Tableau1[[#This Row],[2200517ALG_global_neg49]]/'Données brutes NEG (Area)'!AY$7)*50</f>
        <v>1.105368224593003</v>
      </c>
      <c r="BA12" s="52">
        <f>(Tableau1[[#This Row],[2200517ALG_global_neg50]]/'Données brutes NEG (Area)'!AZ$7)*50</f>
        <v>1.0029118792820428</v>
      </c>
      <c r="BB12" s="52">
        <f>(Tableau1[[#This Row],[2200517ALG_global_neg51]]/'Données brutes NEG (Area)'!BA$7)*50</f>
        <v>0.99662621206771917</v>
      </c>
      <c r="BC12" s="52">
        <f>(Tableau1[[#This Row],[2200517ALG_global_neg52]]/'Données brutes NEG (Area)'!BB$7)*50</f>
        <v>0.65449680380789266</v>
      </c>
      <c r="BD12" s="52">
        <f>(Tableau1[[#This Row],[2200517ALG_global_neg53]]/'Données brutes NEG (Area)'!BC$7)*50</f>
        <v>1.5462299908341617</v>
      </c>
      <c r="BE12" s="52">
        <f>(Tableau1[[#This Row],[2200517ALG_global_neg54]]/'Données brutes NEG (Area)'!BD$7)*50</f>
        <v>0.50744893609573705</v>
      </c>
      <c r="BF12" s="52">
        <f>(Tableau1[[#This Row],[2200517ALG_global_neg55]]/'Données brutes NEG (Area)'!BE$7)*50</f>
        <v>0.51569103200918431</v>
      </c>
      <c r="BG12" s="52">
        <f>(Tableau1[[#This Row],[2200517ALG_global_neg56]]/'Données brutes NEG (Area)'!BF$7)*50</f>
        <v>0.74272837713328266</v>
      </c>
      <c r="BH12" s="52">
        <f>(Tableau1[[#This Row],[2200517ALG_global_neg57]]/'Données brutes NEG (Area)'!BG$7)*50</f>
        <v>0.82686360965999794</v>
      </c>
      <c r="BI12" s="52">
        <f>(Tableau1[[#This Row],[2200517ALG_global_neg58]]/'Données brutes NEG (Area)'!BH$7)*50</f>
        <v>0.77698137555878311</v>
      </c>
      <c r="BJ12" s="52">
        <f>(Tableau1[[#This Row],[2200517ALG_global_neg59]]/'Données brutes NEG (Area)'!BI$7)*50</f>
        <v>1.5601751280137628</v>
      </c>
      <c r="BK12" s="52">
        <f>(Tableau1[[#This Row],[2200517ALG_global_neg60]]/'Données brutes NEG (Area)'!BJ$7)*50</f>
        <v>0.97412355782926596</v>
      </c>
      <c r="BL12" s="52">
        <f>(Tableau1[[#This Row],[2200517ALG_global_neg61]]/'Données brutes NEG (Area)'!BK$7)*50</f>
        <v>0.47816598380746184</v>
      </c>
      <c r="BM12" s="52">
        <f>(Tableau1[[#This Row],[2200517ALG_global_neg62]]/'Données brutes NEG (Area)'!BL$7)*50</f>
        <v>1.4244451228849973</v>
      </c>
      <c r="BN12" s="52">
        <f>(Tableau1[[#This Row],[2200517ALG_global_neg63]]/'Données brutes NEG (Area)'!BM$7)*50</f>
        <v>0.83384270347704736</v>
      </c>
      <c r="BO12" s="52">
        <f>(Tableau1[[#This Row],[2200517ALG_global_neg64]]/'Données brutes NEG (Area)'!BN$7)*50</f>
        <v>0.96659643655116145</v>
      </c>
      <c r="BP12" s="52">
        <f>(Tableau1[[#This Row],[2200517ALG_global_neg65]]/'Données brutes NEG (Area)'!BO$7)*50</f>
        <v>0.66498995738893774</v>
      </c>
      <c r="BQ12" s="52">
        <f>(Tableau1[[#This Row],[2200517ALG_global_neg66]]/'Données brutes NEG (Area)'!BP$7)*50</f>
        <v>0.67270843394299862</v>
      </c>
    </row>
    <row r="13" spans="1:69" x14ac:dyDescent="0.25">
      <c r="A13" t="s">
        <v>118</v>
      </c>
      <c r="B13" t="s">
        <v>331</v>
      </c>
      <c r="C13" t="s">
        <v>122</v>
      </c>
      <c r="D13" s="52">
        <f>(Tableau1[[#This Row],[2200517ALG_global_neg01]]/'Données brutes NEG (Area)'!C$7)*50</f>
        <v>2.0711020556932405</v>
      </c>
      <c r="E13" s="52">
        <f>(Tableau1[[#This Row],[2200517ALG_global_neg02]]/'Données brutes NEG (Area)'!D$7)*50</f>
        <v>1.2916582448254406</v>
      </c>
      <c r="F13" s="52">
        <f>(Tableau1[[#This Row],[2200517ALG_global_neg03]]/'Données brutes NEG (Area)'!E$7)*50</f>
        <v>8.6409808785357747</v>
      </c>
      <c r="G13" s="52">
        <f>(Tableau1[[#This Row],[2200517ALG_global_neg04]]/'Données brutes NEG (Area)'!F$7)*50</f>
        <v>6.3179087591741121</v>
      </c>
      <c r="H13" s="52">
        <f>(Tableau1[[#This Row],[2200517ALG_global_neg05]]/'Données brutes NEG (Area)'!G$7)*50</f>
        <v>2.1033537638686819</v>
      </c>
      <c r="I13" s="52">
        <f>(Tableau1[[#This Row],[2200517ALG_global_neg06]]/'Données brutes NEG (Area)'!H$7)*50</f>
        <v>1.5474000464181348</v>
      </c>
      <c r="J13" s="52">
        <f>(Tableau1[[#This Row],[2200517ALG_global_neg07]]/'Données brutes NEG (Area)'!I$7)*50</f>
        <v>2.3684737409322127</v>
      </c>
      <c r="K13" s="52">
        <f>(Tableau1[[#This Row],[2200517ALG_global_neg08]]/'Données brutes NEG (Area)'!J$7)*50</f>
        <v>2.7806481156775491</v>
      </c>
      <c r="L13" s="52">
        <f>(Tableau1[[#This Row],[2200517ALG_global_neg09]]/'Données brutes NEG (Area)'!K$7)*50</f>
        <v>2.899652755931462</v>
      </c>
      <c r="M13" s="52">
        <f>(Tableau1[[#This Row],[2200517ALG_global_neg10]]/'Données brutes NEG (Area)'!L$7)*50</f>
        <v>1.9702173279418966</v>
      </c>
      <c r="N13" s="52">
        <f>(Tableau1[[#This Row],[2200517ALG_global_neg11]]/'Données brutes NEG (Area)'!M$7)*50</f>
        <v>3.4855683133701416</v>
      </c>
      <c r="O13" s="52">
        <f>(Tableau1[[#This Row],[2200517ALG_global_neg12]]/'Données brutes NEG (Area)'!N$7)*50</f>
        <v>6.3321203482088864</v>
      </c>
      <c r="P13" s="52">
        <f>(Tableau1[[#This Row],[2200517ALG_global_neg13]]/'Données brutes NEG (Area)'!O$7)*50</f>
        <v>5.8944451930130555</v>
      </c>
      <c r="Q13" s="52">
        <f>(Tableau1[[#This Row],[2200517ALG_global_neg14]]/'Données brutes NEG (Area)'!P$7)*50</f>
        <v>2.5337572689158874</v>
      </c>
      <c r="R13" s="52">
        <f>(Tableau1[[#This Row],[2200517ALG_global_neg15]]/'Données brutes NEG (Area)'!Q$7)*50</f>
        <v>5.3569491539801968</v>
      </c>
      <c r="S13" s="52">
        <f>(Tableau1[[#This Row],[2200517ALG_global_neg16]]/'Données brutes NEG (Area)'!R$7)*50</f>
        <v>9.3795468364831027</v>
      </c>
      <c r="T13" s="52">
        <f>(Tableau1[[#This Row],[2200517ALG_global_neg17]]/'Données brutes NEG (Area)'!S$7)*50</f>
        <v>4.8554736168998529</v>
      </c>
      <c r="U13" s="52">
        <f>(Tableau1[[#This Row],[2200517ALG_global_neg18]]/'Données brutes NEG (Area)'!T$7)*50</f>
        <v>1.8349703217310398</v>
      </c>
      <c r="V13" s="52">
        <f>(Tableau1[[#This Row],[2200517ALG_global_neg19]]/'Données brutes NEG (Area)'!U$7)*50</f>
        <v>7.1158378757836234</v>
      </c>
      <c r="W13" s="52">
        <f>(Tableau1[[#This Row],[2200517ALG_global_neg20]]/'Données brutes NEG (Area)'!V$7)*50</f>
        <v>5.8081529373021583</v>
      </c>
      <c r="X13" s="52">
        <f>(Tableau1[[#This Row],[2200517ALG_global_neg21]]/'Données brutes NEG (Area)'!W$7)*50</f>
        <v>4.6831543935361308</v>
      </c>
      <c r="Y13" s="52">
        <f>(Tableau1[[#This Row],[2200517ALG_global_neg22]]/'Données brutes NEG (Area)'!X$7)*50</f>
        <v>3.1347078217758604</v>
      </c>
      <c r="Z13" s="52">
        <f>(Tableau1[[#This Row],[2200517ALG_global_neg23]]/'Données brutes NEG (Area)'!Y$7)*50</f>
        <v>3.4890094693814664</v>
      </c>
      <c r="AA13" s="52">
        <f>(Tableau1[[#This Row],[2200517ALG_global_neg24]]/'Données brutes NEG (Area)'!Z$7)*50</f>
        <v>2.3581567055200194</v>
      </c>
      <c r="AB13" s="52">
        <f>(Tableau1[[#This Row],[2200517ALG_global_neg25]]/'Données brutes NEG (Area)'!AA$7)*50</f>
        <v>6.2438547833241769</v>
      </c>
      <c r="AC13" s="52">
        <f>(Tableau1[[#This Row],[2200517ALG_global_neg26]]/'Données brutes NEG (Area)'!AB$7)*50</f>
        <v>4.0374584797671389</v>
      </c>
      <c r="AD13" s="52">
        <f>(Tableau1[[#This Row],[2200517ALG_global_neg27]]/'Données brutes NEG (Area)'!AC$7)*50</f>
        <v>2.6117508905452524</v>
      </c>
      <c r="AE13" s="52">
        <f>(Tableau1[[#This Row],[2200517ALG_global_neg28]]/'Données brutes NEG (Area)'!AD$7)*50</f>
        <v>4.8219752683794237</v>
      </c>
      <c r="AF13" s="52">
        <f>(Tableau1[[#This Row],[2200517ALG_global_neg29]]/'Données brutes NEG (Area)'!AE$7)*50</f>
        <v>2.9140494785147313</v>
      </c>
      <c r="AG13" s="52">
        <f>(Tableau1[[#This Row],[2200517ALG_global_neg30]]/'Données brutes NEG (Area)'!AF$7)*50</f>
        <v>5.806094284759145</v>
      </c>
      <c r="AH13" s="52">
        <f>(Tableau1[[#This Row],[2200517ALG_global_neg31]]/'Données brutes NEG (Area)'!AG$7)*50</f>
        <v>2.2594602176730758</v>
      </c>
      <c r="AI13" s="52">
        <f>(Tableau1[[#This Row],[2200517ALG_global_neg32]]/'Données brutes NEG (Area)'!AH$7)*50</f>
        <v>9.2754373875737315</v>
      </c>
      <c r="AJ13" s="52">
        <f>(Tableau1[[#This Row],[2200517ALG_global_neg33]]/'Données brutes NEG (Area)'!AI$7)*50</f>
        <v>2.467764075753224</v>
      </c>
      <c r="AK13" s="52">
        <f>(Tableau1[[#This Row],[2200517ALG_global_neg34]]/'Données brutes NEG (Area)'!AJ$7)*50</f>
        <v>1.5448664509589813</v>
      </c>
      <c r="AL13" s="52">
        <f>(Tableau1[[#This Row],[2200517ALG_global_neg35]]/'Données brutes NEG (Area)'!AK$7)*50</f>
        <v>3.9781790477257162</v>
      </c>
      <c r="AM13" s="52">
        <f>(Tableau1[[#This Row],[2200517ALG_global_neg36]]/'Données brutes NEG (Area)'!AL$7)*50</f>
        <v>3.4955643678293464</v>
      </c>
      <c r="AN13" s="52">
        <f>(Tableau1[[#This Row],[2200517ALG_global_neg37]]/'Données brutes NEG (Area)'!AM$7)*50</f>
        <v>8.008842730542618</v>
      </c>
      <c r="AO13" s="52">
        <f>(Tableau1[[#This Row],[2200517ALG_global_neg38]]/'Données brutes NEG (Area)'!AN$7)*50</f>
        <v>2.0567159350734219</v>
      </c>
      <c r="AP13" s="52">
        <f>(Tableau1[[#This Row],[2200517ALG_global_neg39]]/'Données brutes NEG (Area)'!AO$7)*50</f>
        <v>6.0504607172737206</v>
      </c>
      <c r="AQ13" s="52">
        <f>(Tableau1[[#This Row],[2200517ALG_global_neg40]]/'Données brutes NEG (Area)'!AP$7)*50</f>
        <v>5.1916661047569566</v>
      </c>
      <c r="AR13" s="52">
        <f>(Tableau1[[#This Row],[2200517ALG_global_neg41]]/'Données brutes NEG (Area)'!AQ$7)*50</f>
        <v>3.4243116429075946</v>
      </c>
      <c r="AS13" s="52">
        <f>(Tableau1[[#This Row],[2200517ALG_global_neg42]]/'Données brutes NEG (Area)'!AR$7)*50</f>
        <v>3.5506365323669056</v>
      </c>
      <c r="AT13" s="52">
        <f>(Tableau1[[#This Row],[2200517ALG_global_neg43]]/'Données brutes NEG (Area)'!AS$7)*50</f>
        <v>2.0280544259661881</v>
      </c>
      <c r="AU13" s="52">
        <f>(Tableau1[[#This Row],[2200517ALG_global_neg44]]/'Données brutes NEG (Area)'!AT$7)*50</f>
        <v>1.9107769922561542</v>
      </c>
      <c r="AV13" s="52">
        <f>(Tableau1[[#This Row],[2200517ALG_global_neg45]]/'Données brutes NEG (Area)'!AU$7)*50</f>
        <v>2.3206633904583227</v>
      </c>
      <c r="AW13" s="52">
        <f>(Tableau1[[#This Row],[2200517ALG_global_neg46]]/'Données brutes NEG (Area)'!AV$7)*50</f>
        <v>2.7915617578559209</v>
      </c>
      <c r="AX13" s="52">
        <f>(Tableau1[[#This Row],[2200517ALG_global_neg47]]/'Données brutes NEG (Area)'!AW$7)*50</f>
        <v>2.7215768079290141</v>
      </c>
      <c r="AY13" s="52">
        <f>(Tableau1[[#This Row],[2200517ALG_global_neg48]]/'Données brutes NEG (Area)'!AX$7)*50</f>
        <v>2.527305778240247</v>
      </c>
      <c r="AZ13" s="52">
        <f>(Tableau1[[#This Row],[2200517ALG_global_neg49]]/'Données brutes NEG (Area)'!AY$7)*50</f>
        <v>7.0337317661138545</v>
      </c>
      <c r="BA13" s="52">
        <f>(Tableau1[[#This Row],[2200517ALG_global_neg50]]/'Données brutes NEG (Area)'!AZ$7)*50</f>
        <v>2.9755314354904692</v>
      </c>
      <c r="BB13" s="52">
        <f>(Tableau1[[#This Row],[2200517ALG_global_neg51]]/'Données brutes NEG (Area)'!BA$7)*50</f>
        <v>2.2620990229504576</v>
      </c>
      <c r="BC13" s="52">
        <f>(Tableau1[[#This Row],[2200517ALG_global_neg52]]/'Données brutes NEG (Area)'!BB$7)*50</f>
        <v>2.5129025595680394</v>
      </c>
      <c r="BD13" s="52">
        <f>(Tableau1[[#This Row],[2200517ALG_global_neg53]]/'Données brutes NEG (Area)'!BC$7)*50</f>
        <v>1.8513317575951407</v>
      </c>
      <c r="BE13" s="52">
        <f>(Tableau1[[#This Row],[2200517ALG_global_neg54]]/'Données brutes NEG (Area)'!BD$7)*50</f>
        <v>0.65081907190289667</v>
      </c>
      <c r="BF13" s="52">
        <f>(Tableau1[[#This Row],[2200517ALG_global_neg55]]/'Données brutes NEG (Area)'!BE$7)*50</f>
        <v>1.0880047177257368</v>
      </c>
      <c r="BG13" s="52">
        <f>(Tableau1[[#This Row],[2200517ALG_global_neg56]]/'Données brutes NEG (Area)'!BF$7)*50</f>
        <v>1.2953990108109408</v>
      </c>
      <c r="BH13" s="52">
        <f>(Tableau1[[#This Row],[2200517ALG_global_neg57]]/'Données brutes NEG (Area)'!BG$7)*50</f>
        <v>0.45808982060973813</v>
      </c>
      <c r="BI13" s="52">
        <f>(Tableau1[[#This Row],[2200517ALG_global_neg58]]/'Données brutes NEG (Area)'!BH$7)*50</f>
        <v>3.4361204203965943</v>
      </c>
      <c r="BJ13" s="52">
        <f>(Tableau1[[#This Row],[2200517ALG_global_neg59]]/'Données brutes NEG (Area)'!BI$7)*50</f>
        <v>1.7181726288348933</v>
      </c>
      <c r="BK13" s="52">
        <f>(Tableau1[[#This Row],[2200517ALG_global_neg60]]/'Données brutes NEG (Area)'!BJ$7)*50</f>
        <v>1.6962433981491349</v>
      </c>
      <c r="BL13" s="52">
        <f>(Tableau1[[#This Row],[2200517ALG_global_neg61]]/'Données brutes NEG (Area)'!BK$7)*50</f>
        <v>3.6276432280069466</v>
      </c>
      <c r="BM13" s="52">
        <f>(Tableau1[[#This Row],[2200517ALG_global_neg62]]/'Données brutes NEG (Area)'!BL$7)*50</f>
        <v>4.0470526053318405</v>
      </c>
      <c r="BN13" s="52">
        <f>(Tableau1[[#This Row],[2200517ALG_global_neg63]]/'Données brutes NEG (Area)'!BM$7)*50</f>
        <v>0.68250848795582864</v>
      </c>
      <c r="BO13" s="52">
        <f>(Tableau1[[#This Row],[2200517ALG_global_neg64]]/'Données brutes NEG (Area)'!BN$7)*50</f>
        <v>0.9743388302961844</v>
      </c>
      <c r="BP13" s="52">
        <f>(Tableau1[[#This Row],[2200517ALG_global_neg65]]/'Données brutes NEG (Area)'!BO$7)*50</f>
        <v>0.59118253450975888</v>
      </c>
      <c r="BQ13" s="52">
        <f>(Tableau1[[#This Row],[2200517ALG_global_neg66]]/'Données brutes NEG (Area)'!BP$7)*50</f>
        <v>2.8536602243190194</v>
      </c>
    </row>
    <row r="14" spans="1:69" x14ac:dyDescent="0.25">
      <c r="A14" t="s">
        <v>118</v>
      </c>
      <c r="B14" t="s">
        <v>332</v>
      </c>
      <c r="C14" t="s">
        <v>122</v>
      </c>
      <c r="D14" s="52">
        <f>(Tableau1[[#This Row],[2200517ALG_global_neg01]]/'Données brutes NEG (Area)'!C$7)*50</f>
        <v>1.09676498256072</v>
      </c>
      <c r="E14" s="52">
        <f>(Tableau1[[#This Row],[2200517ALG_global_neg02]]/'Données brutes NEG (Area)'!D$7)*50</f>
        <v>1.3521071370505158</v>
      </c>
      <c r="F14" s="52">
        <f>(Tableau1[[#This Row],[2200517ALG_global_neg03]]/'Données brutes NEG (Area)'!E$7)*50</f>
        <v>5.66921094125804</v>
      </c>
      <c r="G14" s="52">
        <f>(Tableau1[[#This Row],[2200517ALG_global_neg04]]/'Données brutes NEG (Area)'!F$7)*50</f>
        <v>3.8190833703023008</v>
      </c>
      <c r="H14" s="52">
        <f>(Tableau1[[#This Row],[2200517ALG_global_neg05]]/'Données brutes NEG (Area)'!G$7)*50</f>
        <v>1.4829145032748818</v>
      </c>
      <c r="I14" s="52">
        <f>(Tableau1[[#This Row],[2200517ALG_global_neg06]]/'Données brutes NEG (Area)'!H$7)*50</f>
        <v>1.4921140277095819</v>
      </c>
      <c r="J14" s="52">
        <f>(Tableau1[[#This Row],[2200517ALG_global_neg07]]/'Données brutes NEG (Area)'!I$7)*50</f>
        <v>1.5610216860227428</v>
      </c>
      <c r="K14" s="52">
        <f>(Tableau1[[#This Row],[2200517ALG_global_neg08]]/'Données brutes NEG (Area)'!J$7)*50</f>
        <v>1.3468164500720092</v>
      </c>
      <c r="L14" s="52">
        <f>(Tableau1[[#This Row],[2200517ALG_global_neg09]]/'Données brutes NEG (Area)'!K$7)*50</f>
        <v>1.4096623486303659</v>
      </c>
      <c r="M14" s="52">
        <f>(Tableau1[[#This Row],[2200517ALG_global_neg10]]/'Données brutes NEG (Area)'!L$7)*50</f>
        <v>1.7206480374966002</v>
      </c>
      <c r="N14" s="52">
        <f>(Tableau1[[#This Row],[2200517ALG_global_neg11]]/'Données brutes NEG (Area)'!M$7)*50</f>
        <v>3.3651494528753609</v>
      </c>
      <c r="O14" s="52">
        <f>(Tableau1[[#This Row],[2200517ALG_global_neg12]]/'Données brutes NEG (Area)'!N$7)*50</f>
        <v>3.6477462673867795</v>
      </c>
      <c r="P14" s="52">
        <f>(Tableau1[[#This Row],[2200517ALG_global_neg13]]/'Données brutes NEG (Area)'!O$7)*50</f>
        <v>4.8729558037372609</v>
      </c>
      <c r="Q14" s="52">
        <f>(Tableau1[[#This Row],[2200517ALG_global_neg14]]/'Données brutes NEG (Area)'!P$7)*50</f>
        <v>2.2031486178139388</v>
      </c>
      <c r="R14" s="52">
        <f>(Tableau1[[#This Row],[2200517ALG_global_neg15]]/'Données brutes NEG (Area)'!Q$7)*50</f>
        <v>2.8895313958907218</v>
      </c>
      <c r="S14" s="52">
        <f>(Tableau1[[#This Row],[2200517ALG_global_neg16]]/'Données brutes NEG (Area)'!R$7)*50</f>
        <v>6.408573261683653</v>
      </c>
      <c r="T14" s="52">
        <f>(Tableau1[[#This Row],[2200517ALG_global_neg17]]/'Données brutes NEG (Area)'!S$7)*50</f>
        <v>6.6901401491179433</v>
      </c>
      <c r="U14" s="52">
        <f>(Tableau1[[#This Row],[2200517ALG_global_neg18]]/'Données brutes NEG (Area)'!T$7)*50</f>
        <v>1.0516626049066784</v>
      </c>
      <c r="V14" s="52">
        <f>(Tableau1[[#This Row],[2200517ALG_global_neg19]]/'Données brutes NEG (Area)'!U$7)*50</f>
        <v>3.1484632595238158</v>
      </c>
      <c r="W14" s="52">
        <f>(Tableau1[[#This Row],[2200517ALG_global_neg20]]/'Données brutes NEG (Area)'!V$7)*50</f>
        <v>2.8991719675335359</v>
      </c>
      <c r="X14" s="52">
        <f>(Tableau1[[#This Row],[2200517ALG_global_neg21]]/'Données brutes NEG (Area)'!W$7)*50</f>
        <v>3.7636926150087575</v>
      </c>
      <c r="Y14" s="52">
        <f>(Tableau1[[#This Row],[2200517ALG_global_neg22]]/'Données brutes NEG (Area)'!X$7)*50</f>
        <v>3.4644604735853251</v>
      </c>
      <c r="Z14" s="52">
        <f>(Tableau1[[#This Row],[2200517ALG_global_neg23]]/'Données brutes NEG (Area)'!Y$7)*50</f>
        <v>2.2305400222308829</v>
      </c>
      <c r="AA14" s="52">
        <f>(Tableau1[[#This Row],[2200517ALG_global_neg24]]/'Données brutes NEG (Area)'!Z$7)*50</f>
        <v>1.5222725779719901</v>
      </c>
      <c r="AB14" s="52">
        <f>(Tableau1[[#This Row],[2200517ALG_global_neg25]]/'Données brutes NEG (Area)'!AA$7)*50</f>
        <v>2.9108310214671826</v>
      </c>
      <c r="AC14" s="52">
        <f>(Tableau1[[#This Row],[2200517ALG_global_neg26]]/'Données brutes NEG (Area)'!AB$7)*50</f>
        <v>3.0203403141428309</v>
      </c>
      <c r="AD14" s="52">
        <f>(Tableau1[[#This Row],[2200517ALG_global_neg27]]/'Données brutes NEG (Area)'!AC$7)*50</f>
        <v>1.8968549272008473</v>
      </c>
      <c r="AE14" s="52">
        <f>(Tableau1[[#This Row],[2200517ALG_global_neg28]]/'Données brutes NEG (Area)'!AD$7)*50</f>
        <v>1.3802125253826059</v>
      </c>
      <c r="AF14" s="52">
        <f>(Tableau1[[#This Row],[2200517ALG_global_neg29]]/'Données brutes NEG (Area)'!AE$7)*50</f>
        <v>1.563973226192759</v>
      </c>
      <c r="AG14" s="52">
        <f>(Tableau1[[#This Row],[2200517ALG_global_neg30]]/'Données brutes NEG (Area)'!AF$7)*50</f>
        <v>2.8751669247125045</v>
      </c>
      <c r="AH14" s="52">
        <f>(Tableau1[[#This Row],[2200517ALG_global_neg31]]/'Données brutes NEG (Area)'!AG$7)*50</f>
        <v>2.5825816355001434</v>
      </c>
      <c r="AI14" s="52">
        <f>(Tableau1[[#This Row],[2200517ALG_global_neg32]]/'Données brutes NEG (Area)'!AH$7)*50</f>
        <v>6.584126805211465</v>
      </c>
      <c r="AJ14" s="52">
        <f>(Tableau1[[#This Row],[2200517ALG_global_neg33]]/'Données brutes NEG (Area)'!AI$7)*50</f>
        <v>2.952402189687668</v>
      </c>
      <c r="AK14" s="52">
        <f>(Tableau1[[#This Row],[2200517ALG_global_neg34]]/'Données brutes NEG (Area)'!AJ$7)*50</f>
        <v>0.95657532729929251</v>
      </c>
      <c r="AL14" s="52">
        <f>(Tableau1[[#This Row],[2200517ALG_global_neg35]]/'Données brutes NEG (Area)'!AK$7)*50</f>
        <v>1.9936264184626147</v>
      </c>
      <c r="AM14" s="52">
        <f>(Tableau1[[#This Row],[2200517ALG_global_neg36]]/'Données brutes NEG (Area)'!AL$7)*50</f>
        <v>1.7925922940444354</v>
      </c>
      <c r="AN14" s="52">
        <f>(Tableau1[[#This Row],[2200517ALG_global_neg37]]/'Données brutes NEG (Area)'!AM$7)*50</f>
        <v>4.8560376615313405</v>
      </c>
      <c r="AO14" s="52">
        <f>(Tableau1[[#This Row],[2200517ALG_global_neg38]]/'Données brutes NEG (Area)'!AN$7)*50</f>
        <v>1.409778243053522</v>
      </c>
      <c r="AP14" s="52">
        <f>(Tableau1[[#This Row],[2200517ALG_global_neg39]]/'Données brutes NEG (Area)'!AO$7)*50</f>
        <v>4.5507476112447387</v>
      </c>
      <c r="AQ14" s="52">
        <f>(Tableau1[[#This Row],[2200517ALG_global_neg40]]/'Données brutes NEG (Area)'!AP$7)*50</f>
        <v>5.0910480805451073</v>
      </c>
      <c r="AR14" s="52">
        <f>(Tableau1[[#This Row],[2200517ALG_global_neg41]]/'Données brutes NEG (Area)'!AQ$7)*50</f>
        <v>3.0144890465198695</v>
      </c>
      <c r="AS14" s="52">
        <f>(Tableau1[[#This Row],[2200517ALG_global_neg42]]/'Données brutes NEG (Area)'!AR$7)*50</f>
        <v>3.7663750722041311</v>
      </c>
      <c r="AT14" s="52">
        <f>(Tableau1[[#This Row],[2200517ALG_global_neg43]]/'Données brutes NEG (Area)'!AS$7)*50</f>
        <v>1.1007518559090352</v>
      </c>
      <c r="AU14" s="52">
        <f>(Tableau1[[#This Row],[2200517ALG_global_neg44]]/'Données brutes NEG (Area)'!AT$7)*50</f>
        <v>1.3420528095323352</v>
      </c>
      <c r="AV14" s="52">
        <f>(Tableau1[[#This Row],[2200517ALG_global_neg45]]/'Données brutes NEG (Area)'!AU$7)*50</f>
        <v>1.4238518922127037</v>
      </c>
      <c r="AW14" s="52">
        <f>(Tableau1[[#This Row],[2200517ALG_global_neg46]]/'Données brutes NEG (Area)'!AV$7)*50</f>
        <v>1.4035829987150976</v>
      </c>
      <c r="AX14" s="52">
        <f>(Tableau1[[#This Row],[2200517ALG_global_neg47]]/'Données brutes NEG (Area)'!AW$7)*50</f>
        <v>1.1818649194203004</v>
      </c>
      <c r="AY14" s="52">
        <f>(Tableau1[[#This Row],[2200517ALG_global_neg48]]/'Données brutes NEG (Area)'!AX$7)*50</f>
        <v>1.6846359792830419</v>
      </c>
      <c r="AZ14" s="52">
        <f>(Tableau1[[#This Row],[2200517ALG_global_neg49]]/'Données brutes NEG (Area)'!AY$7)*50</f>
        <v>2.5924634560223674</v>
      </c>
      <c r="BA14" s="52">
        <f>(Tableau1[[#This Row],[2200517ALG_global_neg50]]/'Données brutes NEG (Area)'!AZ$7)*50</f>
        <v>2.0966686553242582</v>
      </c>
      <c r="BB14" s="52">
        <f>(Tableau1[[#This Row],[2200517ALG_global_neg51]]/'Données brutes NEG (Area)'!BA$7)*50</f>
        <v>2.0505958019135764</v>
      </c>
      <c r="BC14" s="52">
        <f>(Tableau1[[#This Row],[2200517ALG_global_neg52]]/'Données brutes NEG (Area)'!BB$7)*50</f>
        <v>1.7005060806952088</v>
      </c>
      <c r="BD14" s="52">
        <f>(Tableau1[[#This Row],[2200517ALG_global_neg53]]/'Données brutes NEG (Area)'!BC$7)*50</f>
        <v>2.1618748472635234</v>
      </c>
      <c r="BE14" s="52">
        <f>(Tableau1[[#This Row],[2200517ALG_global_neg54]]/'Données brutes NEG (Area)'!BD$7)*50</f>
        <v>0.72914810183976897</v>
      </c>
      <c r="BF14" s="52">
        <f>(Tableau1[[#This Row],[2200517ALG_global_neg55]]/'Données brutes NEG (Area)'!BE$7)*50</f>
        <v>0.94488696212468049</v>
      </c>
      <c r="BG14" s="52">
        <f>(Tableau1[[#This Row],[2200517ALG_global_neg56]]/'Données brutes NEG (Area)'!BF$7)*50</f>
        <v>1.1739799940053035</v>
      </c>
      <c r="BH14" s="52">
        <f>(Tableau1[[#This Row],[2200517ALG_global_neg57]]/'Données brutes NEG (Area)'!BG$7)*50</f>
        <v>0.8153794420397048</v>
      </c>
      <c r="BI14" s="52">
        <f>(Tableau1[[#This Row],[2200517ALG_global_neg58]]/'Données brutes NEG (Area)'!BH$7)*50</f>
        <v>2.481162205895048</v>
      </c>
      <c r="BJ14" s="52">
        <f>(Tableau1[[#This Row],[2200517ALG_global_neg59]]/'Données brutes NEG (Area)'!BI$7)*50</f>
        <v>2.0060780291849558</v>
      </c>
      <c r="BK14" s="52">
        <f>(Tableau1[[#This Row],[2200517ALG_global_neg60]]/'Données brutes NEG (Area)'!BJ$7)*50</f>
        <v>0.94611425726658649</v>
      </c>
      <c r="BL14" s="52">
        <f>(Tableau1[[#This Row],[2200517ALG_global_neg61]]/'Données brutes NEG (Area)'!BK$7)*50</f>
        <v>2.1036954195933162</v>
      </c>
      <c r="BM14" s="52">
        <f>(Tableau1[[#This Row],[2200517ALG_global_neg62]]/'Données brutes NEG (Area)'!BL$7)*50</f>
        <v>2.3051041270020245</v>
      </c>
      <c r="BN14" s="52">
        <f>(Tableau1[[#This Row],[2200517ALG_global_neg63]]/'Données brutes NEG (Area)'!BM$7)*50</f>
        <v>0.69626439857060218</v>
      </c>
      <c r="BO14" s="52">
        <f>(Tableau1[[#This Row],[2200517ALG_global_neg64]]/'Données brutes NEG (Area)'!BN$7)*50</f>
        <v>0.74514742135113421</v>
      </c>
      <c r="BP14" s="52">
        <f>(Tableau1[[#This Row],[2200517ALG_global_neg65]]/'Données brutes NEG (Area)'!BO$7)*50</f>
        <v>0.83435918439079793</v>
      </c>
      <c r="BQ14" s="52">
        <f>(Tableau1[[#This Row],[2200517ALG_global_neg66]]/'Données brutes NEG (Area)'!BP$7)*50</f>
        <v>2.026459203658129</v>
      </c>
    </row>
    <row r="15" spans="1:69" x14ac:dyDescent="0.25">
      <c r="A15" s="19" t="s">
        <v>127</v>
      </c>
      <c r="B15" s="19" t="s">
        <v>126</v>
      </c>
      <c r="C15" s="19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</row>
    <row r="16" spans="1:69" x14ac:dyDescent="0.25">
      <c r="A16" t="s">
        <v>129</v>
      </c>
      <c r="B16" t="s">
        <v>128</v>
      </c>
      <c r="C16" t="s">
        <v>132</v>
      </c>
      <c r="D16" s="52">
        <f>(Tableau1[[#This Row],[2200517ALG_global_neg01]]/'Données brutes NEG (Area)'!C$23)*15</f>
        <v>13.247579905660139</v>
      </c>
      <c r="E16" s="52">
        <f>(Tableau1[[#This Row],[2200517ALG_global_neg02]]/'Données brutes NEG (Area)'!D$23)*15</f>
        <v>5.687977589924488</v>
      </c>
      <c r="F16" s="52">
        <f>(Tableau1[[#This Row],[2200517ALG_global_neg03]]/'Données brutes NEG (Area)'!E$23)*15</f>
        <v>6.0399474989187176</v>
      </c>
      <c r="G16" s="52">
        <f>(Tableau1[[#This Row],[2200517ALG_global_neg04]]/'Données brutes NEG (Area)'!F$23)*15</f>
        <v>11.389780246227087</v>
      </c>
      <c r="H16" s="52">
        <f>(Tableau1[[#This Row],[2200517ALG_global_neg05]]/'Données brutes NEG (Area)'!G$23)*15</f>
        <v>8.9579325591873307</v>
      </c>
      <c r="I16" s="52">
        <f>(Tableau1[[#This Row],[2200517ALG_global_neg06]]/'Données brutes NEG (Area)'!H$23)*15</f>
        <v>5.9252981614036555</v>
      </c>
      <c r="J16" s="52">
        <f>(Tableau1[[#This Row],[2200517ALG_global_neg07]]/'Données brutes NEG (Area)'!I$23)*15</f>
        <v>4.9410228653206678</v>
      </c>
      <c r="K16" s="52">
        <f>(Tableau1[[#This Row],[2200517ALG_global_neg08]]/'Données brutes NEG (Area)'!J$23)*15</f>
        <v>7.524018458071442</v>
      </c>
      <c r="L16" s="52">
        <f>(Tableau1[[#This Row],[2200517ALG_global_neg09]]/'Données brutes NEG (Area)'!K$23)*15</f>
        <v>3.5724925715375391</v>
      </c>
      <c r="M16" s="52">
        <f>(Tableau1[[#This Row],[2200517ALG_global_neg10]]/'Données brutes NEG (Area)'!L$23)*15</f>
        <v>4.4481090967468209</v>
      </c>
      <c r="N16" s="52">
        <f>(Tableau1[[#This Row],[2200517ALG_global_neg11]]/'Données brutes NEG (Area)'!M$23)*15</f>
        <v>11.959628731551014</v>
      </c>
      <c r="O16" s="52">
        <f>(Tableau1[[#This Row],[2200517ALG_global_neg12]]/'Données brutes NEG (Area)'!N$23)*15</f>
        <v>5.7349900314009483</v>
      </c>
      <c r="P16" s="52">
        <f>(Tableau1[[#This Row],[2200517ALG_global_neg13]]/'Données brutes NEG (Area)'!O$23)*15</f>
        <v>6.5207548485537776</v>
      </c>
      <c r="Q16" s="52">
        <f>(Tableau1[[#This Row],[2200517ALG_global_neg14]]/'Données brutes NEG (Area)'!P$23)*15</f>
        <v>4.1825154544535028</v>
      </c>
      <c r="R16" s="52">
        <f>(Tableau1[[#This Row],[2200517ALG_global_neg15]]/'Données brutes NEG (Area)'!Q$23)*15</f>
        <v>6.1147833783481307</v>
      </c>
      <c r="S16" s="52">
        <f>(Tableau1[[#This Row],[2200517ALG_global_neg16]]/'Données brutes NEG (Area)'!R$23)*15</f>
        <v>5.4405805917660297</v>
      </c>
      <c r="T16" s="52">
        <f>(Tableau1[[#This Row],[2200517ALG_global_neg17]]/'Données brutes NEG (Area)'!S$23)*15</f>
        <v>4.5608003869043774</v>
      </c>
      <c r="U16" s="52">
        <f>(Tableau1[[#This Row],[2200517ALG_global_neg18]]/'Données brutes NEG (Area)'!T$23)*15</f>
        <v>3.4812641659389501</v>
      </c>
      <c r="V16" s="52">
        <f>(Tableau1[[#This Row],[2200517ALG_global_neg19]]/'Données brutes NEG (Area)'!U$23)*15</f>
        <v>4.2693775432926691</v>
      </c>
      <c r="W16" s="52">
        <f>(Tableau1[[#This Row],[2200517ALG_global_neg20]]/'Données brutes NEG (Area)'!V$23)*15</f>
        <v>7.9751466427491451</v>
      </c>
      <c r="X16" s="52">
        <f>(Tableau1[[#This Row],[2200517ALG_global_neg21]]/'Données brutes NEG (Area)'!W$23)*15</f>
        <v>4.7724641512035175</v>
      </c>
      <c r="Y16" s="52">
        <f>(Tableau1[[#This Row],[2200517ALG_global_neg22]]/'Données brutes NEG (Area)'!X$23)*15</f>
        <v>3.457978750409767</v>
      </c>
      <c r="Z16" s="52">
        <f>(Tableau1[[#This Row],[2200517ALG_global_neg23]]/'Données brutes NEG (Area)'!Y$23)*15</f>
        <v>3.9887831616898834</v>
      </c>
      <c r="AA16" s="52">
        <f>(Tableau1[[#This Row],[2200517ALG_global_neg24]]/'Données brutes NEG (Area)'!Z$23)*15</f>
        <v>4.2044352279298067</v>
      </c>
      <c r="AB16" s="52">
        <f>(Tableau1[[#This Row],[2200517ALG_global_neg25]]/'Données brutes NEG (Area)'!AA$23)*15</f>
        <v>9.0587374497387927</v>
      </c>
      <c r="AC16" s="52">
        <f>(Tableau1[[#This Row],[2200517ALG_global_neg26]]/'Données brutes NEG (Area)'!AB$23)*15</f>
        <v>6.4093607900025225</v>
      </c>
      <c r="AD16" s="52">
        <f>(Tableau1[[#This Row],[2200517ALG_global_neg27]]/'Données brutes NEG (Area)'!AC$23)*15</f>
        <v>5.1569490279893841</v>
      </c>
      <c r="AE16" s="52">
        <f>(Tableau1[[#This Row],[2200517ALG_global_neg28]]/'Données brutes NEG (Area)'!AD$23)*15</f>
        <v>2.7955584463259351</v>
      </c>
      <c r="AF16" s="52">
        <f>(Tableau1[[#This Row],[2200517ALG_global_neg29]]/'Données brutes NEG (Area)'!AE$23)*15</f>
        <v>4.3076246213393947</v>
      </c>
      <c r="AG16" s="52">
        <f>(Tableau1[[#This Row],[2200517ALG_global_neg30]]/'Données brutes NEG (Area)'!AF$23)*15</f>
        <v>9.0464584078565728</v>
      </c>
      <c r="AH16" s="52">
        <f>(Tableau1[[#This Row],[2200517ALG_global_neg31]]/'Données brutes NEG (Area)'!AG$23)*15</f>
        <v>5.6824494747932697</v>
      </c>
      <c r="AI16" s="52">
        <f>(Tableau1[[#This Row],[2200517ALG_global_neg32]]/'Données brutes NEG (Area)'!AH$23)*15</f>
        <v>9.3406175667861877</v>
      </c>
      <c r="AJ16" s="52">
        <f>(Tableau1[[#This Row],[2200517ALG_global_neg33]]/'Données brutes NEG (Area)'!AI$23)*15</f>
        <v>2.9490781690426378</v>
      </c>
      <c r="AK16" s="52">
        <f>(Tableau1[[#This Row],[2200517ALG_global_neg34]]/'Données brutes NEG (Area)'!AJ$23)*15</f>
        <v>2.0135934738491401</v>
      </c>
      <c r="AL16" s="52">
        <f>(Tableau1[[#This Row],[2200517ALG_global_neg35]]/'Données brutes NEG (Area)'!AK$23)*15</f>
        <v>4.0871351906493869</v>
      </c>
      <c r="AM16" s="52">
        <f>(Tableau1[[#This Row],[2200517ALG_global_neg36]]/'Données brutes NEG (Area)'!AL$23)*15</f>
        <v>6.7983655976396156</v>
      </c>
      <c r="AN16" s="52">
        <f>(Tableau1[[#This Row],[2200517ALG_global_neg37]]/'Données brutes NEG (Area)'!AM$23)*15</f>
        <v>5.6985455445581694</v>
      </c>
      <c r="AO16" s="52">
        <f>(Tableau1[[#This Row],[2200517ALG_global_neg38]]/'Données brutes NEG (Area)'!AN$23)*15</f>
        <v>5.1448840585377296</v>
      </c>
      <c r="AP16" s="52">
        <f>(Tableau1[[#This Row],[2200517ALG_global_neg39]]/'Données brutes NEG (Area)'!AO$23)*15</f>
        <v>8.1437829745074914</v>
      </c>
      <c r="AQ16" s="52">
        <f>(Tableau1[[#This Row],[2200517ALG_global_neg40]]/'Données brutes NEG (Area)'!AP$23)*15</f>
        <v>6.2167765502143864</v>
      </c>
      <c r="AR16" s="52">
        <f>(Tableau1[[#This Row],[2200517ALG_global_neg41]]/'Données brutes NEG (Area)'!AQ$23)*15</f>
        <v>12.139338107244972</v>
      </c>
      <c r="AS16" s="52">
        <f>(Tableau1[[#This Row],[2200517ALG_global_neg42]]/'Données brutes NEG (Area)'!AR$23)*15</f>
        <v>11.437463274346282</v>
      </c>
      <c r="AT16" s="52">
        <f>(Tableau1[[#This Row],[2200517ALG_global_neg43]]/'Données brutes NEG (Area)'!AS$23)*15</f>
        <v>2.8952942238619004</v>
      </c>
      <c r="AU16" s="52">
        <f>(Tableau1[[#This Row],[2200517ALG_global_neg44]]/'Données brutes NEG (Area)'!AT$23)*15</f>
        <v>3.5648059827691498</v>
      </c>
      <c r="AV16" s="52">
        <f>(Tableau1[[#This Row],[2200517ALG_global_neg45]]/'Données brutes NEG (Area)'!AU$23)*15</f>
        <v>7.3215507052888462</v>
      </c>
      <c r="AW16" s="52">
        <f>(Tableau1[[#This Row],[2200517ALG_global_neg46]]/'Données brutes NEG (Area)'!AV$23)*15</f>
        <v>7.9564487493538891</v>
      </c>
      <c r="AX16" s="52">
        <f>(Tableau1[[#This Row],[2200517ALG_global_neg47]]/'Données brutes NEG (Area)'!AW$23)*15</f>
        <v>10.413687374348381</v>
      </c>
      <c r="AY16" s="52">
        <f>(Tableau1[[#This Row],[2200517ALG_global_neg48]]/'Données brutes NEG (Area)'!AX$23)*15</f>
        <v>5.8164396575635804</v>
      </c>
      <c r="AZ16" s="52">
        <f>(Tableau1[[#This Row],[2200517ALG_global_neg49]]/'Données brutes NEG (Area)'!AY$23)*15</f>
        <v>7.8085381561511715</v>
      </c>
      <c r="BA16" s="52">
        <f>(Tableau1[[#This Row],[2200517ALG_global_neg50]]/'Données brutes NEG (Area)'!AZ$23)*15</f>
        <v>6.849077069405797</v>
      </c>
      <c r="BB16" s="52">
        <f>(Tableau1[[#This Row],[2200517ALG_global_neg51]]/'Données brutes NEG (Area)'!BA$23)*15</f>
        <v>7.1963725500179132</v>
      </c>
      <c r="BC16" s="52">
        <f>(Tableau1[[#This Row],[2200517ALG_global_neg52]]/'Données brutes NEG (Area)'!BB$23)*15</f>
        <v>7.4242489485679481</v>
      </c>
      <c r="BD16" s="52">
        <f>(Tableau1[[#This Row],[2200517ALG_global_neg53]]/'Données brutes NEG (Area)'!BC$23)*15</f>
        <v>10.180611669274729</v>
      </c>
      <c r="BE16" s="52">
        <f>(Tableau1[[#This Row],[2200517ALG_global_neg54]]/'Données brutes NEG (Area)'!BD$23)*15</f>
        <v>6.8852812919885977</v>
      </c>
      <c r="BF16" s="52">
        <f>(Tableau1[[#This Row],[2200517ALG_global_neg55]]/'Données brutes NEG (Area)'!BE$23)*15</f>
        <v>3.0628288697286501</v>
      </c>
      <c r="BG16" s="52">
        <f>(Tableau1[[#This Row],[2200517ALG_global_neg56]]/'Données brutes NEG (Area)'!BF$23)*15</f>
        <v>5.7767322858396621</v>
      </c>
      <c r="BH16" s="52">
        <f>(Tableau1[[#This Row],[2200517ALG_global_neg57]]/'Données brutes NEG (Area)'!BG$23)*15</f>
        <v>3.492439611024031</v>
      </c>
      <c r="BI16" s="52">
        <f>(Tableau1[[#This Row],[2200517ALG_global_neg58]]/'Données brutes NEG (Area)'!BH$23)*15</f>
        <v>2.4670125441420665</v>
      </c>
      <c r="BJ16" s="52">
        <f>(Tableau1[[#This Row],[2200517ALG_global_neg59]]/'Données brutes NEG (Area)'!BI$23)*15</f>
        <v>7.996156175806779</v>
      </c>
      <c r="BK16" s="52">
        <f>(Tableau1[[#This Row],[2200517ALG_global_neg60]]/'Données brutes NEG (Area)'!BJ$23)*15</f>
        <v>6.1724399861345232</v>
      </c>
      <c r="BL16" s="52">
        <f>(Tableau1[[#This Row],[2200517ALG_global_neg61]]/'Données brutes NEG (Area)'!BK$23)*15</f>
        <v>8.3520347766999983</v>
      </c>
      <c r="BM16" s="52">
        <f>(Tableau1[[#This Row],[2200517ALG_global_neg62]]/'Données brutes NEG (Area)'!BL$23)*15</f>
        <v>3.166599905121962</v>
      </c>
      <c r="BN16" s="52">
        <f>(Tableau1[[#This Row],[2200517ALG_global_neg63]]/'Données brutes NEG (Area)'!BM$23)*15</f>
        <v>6.0870151276377475</v>
      </c>
      <c r="BO16" s="52">
        <f>(Tableau1[[#This Row],[2200517ALG_global_neg64]]/'Données brutes NEG (Area)'!BN$23)*15</f>
        <v>5.7366990191914011</v>
      </c>
      <c r="BP16" s="52">
        <f>(Tableau1[[#This Row],[2200517ALG_global_neg65]]/'Données brutes NEG (Area)'!BO$23)*15</f>
        <v>5.2496262580889681</v>
      </c>
      <c r="BQ16" s="52">
        <f>(Tableau1[[#This Row],[2200517ALG_global_neg66]]/'Données brutes NEG (Area)'!BP$23)*15</f>
        <v>2.388218743035436</v>
      </c>
    </row>
    <row r="17" spans="1:69" x14ac:dyDescent="0.25">
      <c r="A17" t="s">
        <v>129</v>
      </c>
      <c r="B17" t="s">
        <v>333</v>
      </c>
      <c r="C17" t="s">
        <v>132</v>
      </c>
      <c r="D17" s="52">
        <f>(Tableau1[[#This Row],[2200517ALG_global_neg01]]/'Données brutes NEG (Area)'!C$23)*15</f>
        <v>9.0891808891925727</v>
      </c>
      <c r="E17" s="52">
        <f>(Tableau1[[#This Row],[2200517ALG_global_neg02]]/'Données brutes NEG (Area)'!D$23)*15</f>
        <v>4.7330796712467187</v>
      </c>
      <c r="F17" s="52">
        <f>(Tableau1[[#This Row],[2200517ALG_global_neg03]]/'Données brutes NEG (Area)'!E$23)*15</f>
        <v>5.0370526595266334</v>
      </c>
      <c r="G17" s="52">
        <f>(Tableau1[[#This Row],[2200517ALG_global_neg04]]/'Données brutes NEG (Area)'!F$23)*15</f>
        <v>7.7046901391579761</v>
      </c>
      <c r="H17" s="52">
        <f>(Tableau1[[#This Row],[2200517ALG_global_neg05]]/'Données brutes NEG (Area)'!G$23)*15</f>
        <v>5.1570156488750731</v>
      </c>
      <c r="I17" s="52">
        <f>(Tableau1[[#This Row],[2200517ALG_global_neg06]]/'Données brutes NEG (Area)'!H$23)*15</f>
        <v>3.6211131359069828</v>
      </c>
      <c r="J17" s="52">
        <f>(Tableau1[[#This Row],[2200517ALG_global_neg07]]/'Données brutes NEG (Area)'!I$23)*15</f>
        <v>3.0509091214538384</v>
      </c>
      <c r="K17" s="52">
        <f>(Tableau1[[#This Row],[2200517ALG_global_neg08]]/'Données brutes NEG (Area)'!J$23)*15</f>
        <v>8.7502691664404111</v>
      </c>
      <c r="L17" s="52">
        <f>(Tableau1[[#This Row],[2200517ALG_global_neg09]]/'Données brutes NEG (Area)'!K$23)*15</f>
        <v>4.6216681333418776</v>
      </c>
      <c r="M17" s="52">
        <f>(Tableau1[[#This Row],[2200517ALG_global_neg10]]/'Données brutes NEG (Area)'!L$23)*15</f>
        <v>3.0822353710137951</v>
      </c>
      <c r="N17" s="52">
        <f>(Tableau1[[#This Row],[2200517ALG_global_neg11]]/'Données brutes NEG (Area)'!M$23)*15</f>
        <v>7.9432488772871803</v>
      </c>
      <c r="O17" s="52">
        <f>(Tableau1[[#This Row],[2200517ALG_global_neg12]]/'Données brutes NEG (Area)'!N$23)*15</f>
        <v>3.3382480802086687</v>
      </c>
      <c r="P17" s="52">
        <f>(Tableau1[[#This Row],[2200517ALG_global_neg13]]/'Données brutes NEG (Area)'!O$23)*15</f>
        <v>6.6531903907234522</v>
      </c>
      <c r="Q17" s="52">
        <f>(Tableau1[[#This Row],[2200517ALG_global_neg14]]/'Données brutes NEG (Area)'!P$23)*15</f>
        <v>2.5618695703865995</v>
      </c>
      <c r="R17" s="52">
        <f>(Tableau1[[#This Row],[2200517ALG_global_neg15]]/'Données brutes NEG (Area)'!Q$23)*15</f>
        <v>4.0462838846685569</v>
      </c>
      <c r="S17" s="52">
        <f>(Tableau1[[#This Row],[2200517ALG_global_neg16]]/'Données brutes NEG (Area)'!R$23)*15</f>
        <v>7.8752614072784137</v>
      </c>
      <c r="T17" s="52">
        <f>(Tableau1[[#This Row],[2200517ALG_global_neg17]]/'Données brutes NEG (Area)'!S$23)*15</f>
        <v>3.9993800345286332</v>
      </c>
      <c r="U17" s="52">
        <f>(Tableau1[[#This Row],[2200517ALG_global_neg18]]/'Données brutes NEG (Area)'!T$23)*15</f>
        <v>2.1987499632053531</v>
      </c>
      <c r="V17" s="52">
        <f>(Tableau1[[#This Row],[2200517ALG_global_neg19]]/'Données brutes NEG (Area)'!U$23)*15</f>
        <v>2.0498733231935637</v>
      </c>
      <c r="W17" s="52">
        <f>(Tableau1[[#This Row],[2200517ALG_global_neg20]]/'Données brutes NEG (Area)'!V$23)*15</f>
        <v>3.5495019518628732</v>
      </c>
      <c r="X17" s="52">
        <f>(Tableau1[[#This Row],[2200517ALG_global_neg21]]/'Données brutes NEG (Area)'!W$23)*15</f>
        <v>4.9298493099456087</v>
      </c>
      <c r="Y17" s="52">
        <f>(Tableau1[[#This Row],[2200517ALG_global_neg22]]/'Données brutes NEG (Area)'!X$23)*15</f>
        <v>3.362878341050219</v>
      </c>
      <c r="Z17" s="52">
        <f>(Tableau1[[#This Row],[2200517ALG_global_neg23]]/'Données brutes NEG (Area)'!Y$23)*15</f>
        <v>4.5618724905303338</v>
      </c>
      <c r="AA17" s="52">
        <f>(Tableau1[[#This Row],[2200517ALG_global_neg24]]/'Données brutes NEG (Area)'!Z$23)*15</f>
        <v>2.7772723762598157</v>
      </c>
      <c r="AB17" s="52">
        <f>(Tableau1[[#This Row],[2200517ALG_global_neg25]]/'Données brutes NEG (Area)'!AA$23)*15</f>
        <v>5.129530932947338</v>
      </c>
      <c r="AC17" s="52">
        <f>(Tableau1[[#This Row],[2200517ALG_global_neg26]]/'Données brutes NEG (Area)'!AB$23)*15</f>
        <v>3.6200484323964095</v>
      </c>
      <c r="AD17" s="52">
        <f>(Tableau1[[#This Row],[2200517ALG_global_neg27]]/'Données brutes NEG (Area)'!AC$23)*15</f>
        <v>3.8734528853452779</v>
      </c>
      <c r="AE17" s="52">
        <f>(Tableau1[[#This Row],[2200517ALG_global_neg28]]/'Données brutes NEG (Area)'!AD$23)*15</f>
        <v>5.6649418087211147</v>
      </c>
      <c r="AF17" s="52">
        <f>(Tableau1[[#This Row],[2200517ALG_global_neg29]]/'Données brutes NEG (Area)'!AE$23)*15</f>
        <v>2.3939706440980704</v>
      </c>
      <c r="AG17" s="52">
        <f>(Tableau1[[#This Row],[2200517ALG_global_neg30]]/'Données brutes NEG (Area)'!AF$23)*15</f>
        <v>5.2262847641630499</v>
      </c>
      <c r="AH17" s="52">
        <f>(Tableau1[[#This Row],[2200517ALG_global_neg31]]/'Données brutes NEG (Area)'!AG$23)*15</f>
        <v>3.7621215507457966</v>
      </c>
      <c r="AI17" s="52">
        <f>(Tableau1[[#This Row],[2200517ALG_global_neg32]]/'Données brutes NEG (Area)'!AH$23)*15</f>
        <v>6.4064925935478652</v>
      </c>
      <c r="AJ17" s="52">
        <f>(Tableau1[[#This Row],[2200517ALG_global_neg33]]/'Données brutes NEG (Area)'!AI$23)*15</f>
        <v>2.498770466569455</v>
      </c>
      <c r="AK17" s="52">
        <f>(Tableau1[[#This Row],[2200517ALG_global_neg34]]/'Données brutes NEG (Area)'!AJ$23)*15</f>
        <v>2.0533231016863498</v>
      </c>
      <c r="AL17" s="52">
        <f>(Tableau1[[#This Row],[2200517ALG_global_neg35]]/'Données brutes NEG (Area)'!AK$23)*15</f>
        <v>5.6835760296077931</v>
      </c>
      <c r="AM17" s="52">
        <f>(Tableau1[[#This Row],[2200517ALG_global_neg36]]/'Données brutes NEG (Area)'!AL$23)*15</f>
        <v>3.2159132779171928</v>
      </c>
      <c r="AN17" s="52">
        <f>(Tableau1[[#This Row],[2200517ALG_global_neg37]]/'Données brutes NEG (Area)'!AM$23)*15</f>
        <v>4.6187023917128291</v>
      </c>
      <c r="AO17" s="52">
        <f>(Tableau1[[#This Row],[2200517ALG_global_neg38]]/'Données brutes NEG (Area)'!AN$23)*15</f>
        <v>4.4365694622310423</v>
      </c>
      <c r="AP17" s="52">
        <f>(Tableau1[[#This Row],[2200517ALG_global_neg39]]/'Données brutes NEG (Area)'!AO$23)*15</f>
        <v>5.4511327684267972</v>
      </c>
      <c r="AQ17" s="52">
        <f>(Tableau1[[#This Row],[2200517ALG_global_neg40]]/'Données brutes NEG (Area)'!AP$23)*15</f>
        <v>3.0924901862737766</v>
      </c>
      <c r="AR17" s="52">
        <f>(Tableau1[[#This Row],[2200517ALG_global_neg41]]/'Données brutes NEG (Area)'!AQ$23)*15</f>
        <v>17.119023783783327</v>
      </c>
      <c r="AS17" s="52">
        <f>(Tableau1[[#This Row],[2200517ALG_global_neg42]]/'Données brutes NEG (Area)'!AR$23)*15</f>
        <v>5.2472554636472521</v>
      </c>
      <c r="AT17" s="52">
        <f>(Tableau1[[#This Row],[2200517ALG_global_neg43]]/'Données brutes NEG (Area)'!AS$23)*15</f>
        <v>4.7521562668959305</v>
      </c>
      <c r="AU17" s="52">
        <f>(Tableau1[[#This Row],[2200517ALG_global_neg44]]/'Données brutes NEG (Area)'!AT$23)*15</f>
        <v>2.8614965167299542</v>
      </c>
      <c r="AV17" s="52">
        <f>(Tableau1[[#This Row],[2200517ALG_global_neg45]]/'Données brutes NEG (Area)'!AU$23)*15</f>
        <v>4.3787206859193928</v>
      </c>
      <c r="AW17" s="52">
        <f>(Tableau1[[#This Row],[2200517ALG_global_neg46]]/'Données brutes NEG (Area)'!AV$23)*15</f>
        <v>3.852859743353485</v>
      </c>
      <c r="AX17" s="52">
        <f>(Tableau1[[#This Row],[2200517ALG_global_neg47]]/'Données brutes NEG (Area)'!AW$23)*15</f>
        <v>3.1079513531856104</v>
      </c>
      <c r="AY17" s="52">
        <f>(Tableau1[[#This Row],[2200517ALG_global_neg48]]/'Données brutes NEG (Area)'!AX$23)*15</f>
        <v>4.6060755069817567</v>
      </c>
      <c r="AZ17" s="52">
        <f>(Tableau1[[#This Row],[2200517ALG_global_neg49]]/'Données brutes NEG (Area)'!AY$23)*15</f>
        <v>8.7088186664442713</v>
      </c>
      <c r="BA17" s="52">
        <f>(Tableau1[[#This Row],[2200517ALG_global_neg50]]/'Données brutes NEG (Area)'!AZ$23)*15</f>
        <v>4.7996819548195973</v>
      </c>
      <c r="BB17" s="52">
        <f>(Tableau1[[#This Row],[2200517ALG_global_neg51]]/'Données brutes NEG (Area)'!BA$23)*15</f>
        <v>6.125466668764922</v>
      </c>
      <c r="BC17" s="52">
        <f>(Tableau1[[#This Row],[2200517ALG_global_neg52]]/'Données brutes NEG (Area)'!BB$23)*15</f>
        <v>3.7634808371680899</v>
      </c>
      <c r="BD17" s="52">
        <f>(Tableau1[[#This Row],[2200517ALG_global_neg53]]/'Données brutes NEG (Area)'!BC$23)*15</f>
        <v>6.0324610264410383</v>
      </c>
      <c r="BE17" s="52">
        <f>(Tableau1[[#This Row],[2200517ALG_global_neg54]]/'Données brutes NEG (Area)'!BD$23)*15</f>
        <v>5.0404758379917052</v>
      </c>
      <c r="BF17" s="52">
        <f>(Tableau1[[#This Row],[2200517ALG_global_neg55]]/'Données brutes NEG (Area)'!BE$23)*15</f>
        <v>2.2378105788892522</v>
      </c>
      <c r="BG17" s="52">
        <f>(Tableau1[[#This Row],[2200517ALG_global_neg56]]/'Données brutes NEG (Area)'!BF$23)*15</f>
        <v>2.9514000510717207</v>
      </c>
      <c r="BH17" s="52">
        <f>(Tableau1[[#This Row],[2200517ALG_global_neg57]]/'Données brutes NEG (Area)'!BG$23)*15</f>
        <v>1.4694437296062224</v>
      </c>
      <c r="BI17" s="52">
        <f>(Tableau1[[#This Row],[2200517ALG_global_neg58]]/'Données brutes NEG (Area)'!BH$23)*15</f>
        <v>4.8099571138327066</v>
      </c>
      <c r="BJ17" s="52">
        <f>(Tableau1[[#This Row],[2200517ALG_global_neg59]]/'Données brutes NEG (Area)'!BI$23)*15</f>
        <v>4.7352423854313965</v>
      </c>
      <c r="BK17" s="52">
        <f>(Tableau1[[#This Row],[2200517ALG_global_neg60]]/'Données brutes NEG (Area)'!BJ$23)*15</f>
        <v>3.9278845010743244</v>
      </c>
      <c r="BL17" s="52">
        <f>(Tableau1[[#This Row],[2200517ALG_global_neg61]]/'Données brutes NEG (Area)'!BK$23)*15</f>
        <v>4.6415849935452824</v>
      </c>
      <c r="BM17" s="52">
        <f>(Tableau1[[#This Row],[2200517ALG_global_neg62]]/'Données brutes NEG (Area)'!BL$23)*15</f>
        <v>1.9301841650490605</v>
      </c>
      <c r="BN17" s="52">
        <f>(Tableau1[[#This Row],[2200517ALG_global_neg63]]/'Données brutes NEG (Area)'!BM$23)*15</f>
        <v>3.2879611251734677</v>
      </c>
      <c r="BO17" s="52">
        <f>(Tableau1[[#This Row],[2200517ALG_global_neg64]]/'Données brutes NEG (Area)'!BN$23)*15</f>
        <v>5.7651991223194052</v>
      </c>
      <c r="BP17" s="52">
        <f>(Tableau1[[#This Row],[2200517ALG_global_neg65]]/'Données brutes NEG (Area)'!BO$23)*15</f>
        <v>3.5117132118642873</v>
      </c>
      <c r="BQ17" s="52">
        <f>(Tableau1[[#This Row],[2200517ALG_global_neg66]]/'Données brutes NEG (Area)'!BP$23)*15</f>
        <v>1.5977406953420996</v>
      </c>
    </row>
    <row r="18" spans="1:69" x14ac:dyDescent="0.25">
      <c r="A18" t="s">
        <v>129</v>
      </c>
      <c r="B18" t="s">
        <v>143</v>
      </c>
      <c r="C18" t="s">
        <v>132</v>
      </c>
      <c r="D18" s="52">
        <f>(Tableau1[[#This Row],[2200517ALG_global_neg01]]/'Données brutes NEG (Area)'!C$23)*15</f>
        <v>13.787694668045102</v>
      </c>
      <c r="E18" s="52">
        <f>(Tableau1[[#This Row],[2200517ALG_global_neg02]]/'Données brutes NEG (Area)'!D$23)*15</f>
        <v>6.545668761220826</v>
      </c>
      <c r="F18" s="52">
        <f>(Tableau1[[#This Row],[2200517ALG_global_neg03]]/'Données brutes NEG (Area)'!E$23)*15</f>
        <v>6.7770475849930838</v>
      </c>
      <c r="G18" s="52">
        <f>(Tableau1[[#This Row],[2200517ALG_global_neg04]]/'Données brutes NEG (Area)'!F$23)*15</f>
        <v>9.6189282539152252</v>
      </c>
      <c r="H18" s="52">
        <f>(Tableau1[[#This Row],[2200517ALG_global_neg05]]/'Données brutes NEG (Area)'!G$23)*15</f>
        <v>9.2148115371339543</v>
      </c>
      <c r="I18" s="52">
        <f>(Tableau1[[#This Row],[2200517ALG_global_neg06]]/'Données brutes NEG (Area)'!H$23)*15</f>
        <v>6.6085249741357126</v>
      </c>
      <c r="J18" s="52">
        <f>(Tableau1[[#This Row],[2200517ALG_global_neg07]]/'Données brutes NEG (Area)'!I$23)*15</f>
        <v>5.0944164392594304</v>
      </c>
      <c r="K18" s="52">
        <f>(Tableau1[[#This Row],[2200517ALG_global_neg08]]/'Données brutes NEG (Area)'!J$23)*15</f>
        <v>10.470932502694419</v>
      </c>
      <c r="L18" s="52">
        <f>(Tableau1[[#This Row],[2200517ALG_global_neg09]]/'Données brutes NEG (Area)'!K$23)*15</f>
        <v>4.5841155166943066</v>
      </c>
      <c r="M18" s="52">
        <f>(Tableau1[[#This Row],[2200517ALG_global_neg10]]/'Données brutes NEG (Area)'!L$23)*15</f>
        <v>5.7170367631038799</v>
      </c>
      <c r="N18" s="52">
        <f>(Tableau1[[#This Row],[2200517ALG_global_neg11]]/'Données brutes NEG (Area)'!M$23)*15</f>
        <v>7.5751289727950919</v>
      </c>
      <c r="O18" s="52">
        <f>(Tableau1[[#This Row],[2200517ALG_global_neg12]]/'Données brutes NEG (Area)'!N$23)*15</f>
        <v>4.6591192368259451</v>
      </c>
      <c r="P18" s="52">
        <f>(Tableau1[[#This Row],[2200517ALG_global_neg13]]/'Données brutes NEG (Area)'!O$23)*15</f>
        <v>7.2450949952929893</v>
      </c>
      <c r="Q18" s="52">
        <f>(Tableau1[[#This Row],[2200517ALG_global_neg14]]/'Données brutes NEG (Area)'!P$23)*15</f>
        <v>6.1509286868135993</v>
      </c>
      <c r="R18" s="52">
        <f>(Tableau1[[#This Row],[2200517ALG_global_neg15]]/'Données brutes NEG (Area)'!Q$23)*15</f>
        <v>5.8000579822682852</v>
      </c>
      <c r="S18" s="52">
        <f>(Tableau1[[#This Row],[2200517ALG_global_neg16]]/'Données brutes NEG (Area)'!R$23)*15</f>
        <v>6.9830010208264257</v>
      </c>
      <c r="T18" s="52">
        <f>(Tableau1[[#This Row],[2200517ALG_global_neg17]]/'Données brutes NEG (Area)'!S$23)*15</f>
        <v>5.6622077946306977</v>
      </c>
      <c r="U18" s="52">
        <f>(Tableau1[[#This Row],[2200517ALG_global_neg18]]/'Données brutes NEG (Area)'!T$23)*15</f>
        <v>4.2471815300685858</v>
      </c>
      <c r="V18" s="52">
        <f>(Tableau1[[#This Row],[2200517ALG_global_neg19]]/'Données brutes NEG (Area)'!U$23)*15</f>
        <v>5.2485966403749886</v>
      </c>
      <c r="W18" s="52">
        <f>(Tableau1[[#This Row],[2200517ALG_global_neg20]]/'Données brutes NEG (Area)'!V$23)*15</f>
        <v>8.0689871022894497</v>
      </c>
      <c r="X18" s="52">
        <f>(Tableau1[[#This Row],[2200517ALG_global_neg21]]/'Données brutes NEG (Area)'!W$23)*15</f>
        <v>6.1218438431364461</v>
      </c>
      <c r="Y18" s="52">
        <f>(Tableau1[[#This Row],[2200517ALG_global_neg22]]/'Données brutes NEG (Area)'!X$23)*15</f>
        <v>4.2196940114164363</v>
      </c>
      <c r="Z18" s="52">
        <f>(Tableau1[[#This Row],[2200517ALG_global_neg23]]/'Données brutes NEG (Area)'!Y$23)*15</f>
        <v>4.6387954675479266</v>
      </c>
      <c r="AA18" s="52">
        <f>(Tableau1[[#This Row],[2200517ALG_global_neg24]]/'Données brutes NEG (Area)'!Z$23)*15</f>
        <v>5.257990209650595</v>
      </c>
      <c r="AB18" s="52">
        <f>(Tableau1[[#This Row],[2200517ALG_global_neg25]]/'Données brutes NEG (Area)'!AA$23)*15</f>
        <v>8.4309107768527838</v>
      </c>
      <c r="AC18" s="52">
        <f>(Tableau1[[#This Row],[2200517ALG_global_neg26]]/'Données brutes NEG (Area)'!AB$23)*15</f>
        <v>9.8346271480287353</v>
      </c>
      <c r="AD18" s="52">
        <f>(Tableau1[[#This Row],[2200517ALG_global_neg27]]/'Données brutes NEG (Area)'!AC$23)*15</f>
        <v>4.8220616261729541</v>
      </c>
      <c r="AE18" s="52">
        <f>(Tableau1[[#This Row],[2200517ALG_global_neg28]]/'Données brutes NEG (Area)'!AD$23)*15</f>
        <v>4.582395137245193</v>
      </c>
      <c r="AF18" s="52">
        <f>(Tableau1[[#This Row],[2200517ALG_global_neg29]]/'Données brutes NEG (Area)'!AE$23)*15</f>
        <v>6.7987376663891492</v>
      </c>
      <c r="AG18" s="52">
        <f>(Tableau1[[#This Row],[2200517ALG_global_neg30]]/'Données brutes NEG (Area)'!AF$23)*15</f>
        <v>7.3791906008067834</v>
      </c>
      <c r="AH18" s="52">
        <f>(Tableau1[[#This Row],[2200517ALG_global_neg31]]/'Données brutes NEG (Area)'!AG$23)*15</f>
        <v>7.1331825002684806</v>
      </c>
      <c r="AI18" s="52">
        <f>(Tableau1[[#This Row],[2200517ALG_global_neg32]]/'Données brutes NEG (Area)'!AH$23)*15</f>
        <v>11.434021298080408</v>
      </c>
      <c r="AJ18" s="52">
        <f>(Tableau1[[#This Row],[2200517ALG_global_neg33]]/'Données brutes NEG (Area)'!AI$23)*15</f>
        <v>4.7978215295621141</v>
      </c>
      <c r="AK18" s="52">
        <f>(Tableau1[[#This Row],[2200517ALG_global_neg34]]/'Données brutes NEG (Area)'!AJ$23)*15</f>
        <v>2.8349291315845058</v>
      </c>
      <c r="AL18" s="52">
        <f>(Tableau1[[#This Row],[2200517ALG_global_neg35]]/'Données brutes NEG (Area)'!AK$23)*15</f>
        <v>5.108322003368392</v>
      </c>
      <c r="AM18" s="52">
        <f>(Tableau1[[#This Row],[2200517ALG_global_neg36]]/'Données brutes NEG (Area)'!AL$23)*15</f>
        <v>6.4014006066814115</v>
      </c>
      <c r="AN18" s="52">
        <f>(Tableau1[[#This Row],[2200517ALG_global_neg37]]/'Données brutes NEG (Area)'!AM$23)*15</f>
        <v>6.2529957356476613</v>
      </c>
      <c r="AO18" s="52">
        <f>(Tableau1[[#This Row],[2200517ALG_global_neg38]]/'Données brutes NEG (Area)'!AN$23)*15</f>
        <v>5.4805680740617637</v>
      </c>
      <c r="AP18" s="52">
        <f>(Tableau1[[#This Row],[2200517ALG_global_neg39]]/'Données brutes NEG (Area)'!AO$23)*15</f>
        <v>7.1468372225303103</v>
      </c>
      <c r="AQ18" s="52">
        <f>(Tableau1[[#This Row],[2200517ALG_global_neg40]]/'Données brutes NEG (Area)'!AP$23)*15</f>
        <v>7.7507741720837391</v>
      </c>
      <c r="AR18" s="52">
        <f>(Tableau1[[#This Row],[2200517ALG_global_neg41]]/'Données brutes NEG (Area)'!AQ$23)*15</f>
        <v>19.098694298807334</v>
      </c>
      <c r="AS18" s="52">
        <f>(Tableau1[[#This Row],[2200517ALG_global_neg42]]/'Données brutes NEG (Area)'!AR$23)*15</f>
        <v>13.321785940289736</v>
      </c>
      <c r="AT18" s="52">
        <f>(Tableau1[[#This Row],[2200517ALG_global_neg43]]/'Données brutes NEG (Area)'!AS$23)*15</f>
        <v>4.3308108917767925</v>
      </c>
      <c r="AU18" s="52">
        <f>(Tableau1[[#This Row],[2200517ALG_global_neg44]]/'Données brutes NEG (Area)'!AT$23)*15</f>
        <v>4.2047939420723619</v>
      </c>
      <c r="AV18" s="52">
        <f>(Tableau1[[#This Row],[2200517ALG_global_neg45]]/'Données brutes NEG (Area)'!AU$23)*15</f>
        <v>10.936682680207046</v>
      </c>
      <c r="AW18" s="52">
        <f>(Tableau1[[#This Row],[2200517ALG_global_neg46]]/'Données brutes NEG (Area)'!AV$23)*15</f>
        <v>8.8630896464930213</v>
      </c>
      <c r="AX18" s="52">
        <f>(Tableau1[[#This Row],[2200517ALG_global_neg47]]/'Données brutes NEG (Area)'!AW$23)*15</f>
        <v>9.1782808833585232</v>
      </c>
      <c r="AY18" s="52">
        <f>(Tableau1[[#This Row],[2200517ALG_global_neg48]]/'Données brutes NEG (Area)'!AX$23)*15</f>
        <v>4.6885164446734713</v>
      </c>
      <c r="AZ18" s="52">
        <f>(Tableau1[[#This Row],[2200517ALG_global_neg49]]/'Données brutes NEG (Area)'!AY$23)*15</f>
        <v>10.182497163788096</v>
      </c>
      <c r="BA18" s="52">
        <f>(Tableau1[[#This Row],[2200517ALG_global_neg50]]/'Données brutes NEG (Area)'!AZ$23)*15</f>
        <v>8.4030425504661661</v>
      </c>
      <c r="BB18" s="52">
        <f>(Tableau1[[#This Row],[2200517ALG_global_neg51]]/'Données brutes NEG (Area)'!BA$23)*15</f>
        <v>6.4137020336714308</v>
      </c>
      <c r="BC18" s="52">
        <f>(Tableau1[[#This Row],[2200517ALG_global_neg52]]/'Données brutes NEG (Area)'!BB$23)*15</f>
        <v>8.1580739416205503</v>
      </c>
      <c r="BD18" s="52">
        <f>(Tableau1[[#This Row],[2200517ALG_global_neg53]]/'Données brutes NEG (Area)'!BC$23)*15</f>
        <v>8.6042949397219388</v>
      </c>
      <c r="BE18" s="52">
        <f>(Tableau1[[#This Row],[2200517ALG_global_neg54]]/'Données brutes NEG (Area)'!BD$23)*15</f>
        <v>5.354796515168835</v>
      </c>
      <c r="BF18" s="52">
        <f>(Tableau1[[#This Row],[2200517ALG_global_neg55]]/'Données brutes NEG (Area)'!BE$23)*15</f>
        <v>3.5618317626697604</v>
      </c>
      <c r="BG18" s="52">
        <f>(Tableau1[[#This Row],[2200517ALG_global_neg56]]/'Données brutes NEG (Area)'!BF$23)*15</f>
        <v>5.8216183785472326</v>
      </c>
      <c r="BH18" s="52">
        <f>(Tableau1[[#This Row],[2200517ALG_global_neg57]]/'Données brutes NEG (Area)'!BG$23)*15</f>
        <v>5.0598904459365075</v>
      </c>
      <c r="BI18" s="52">
        <f>(Tableau1[[#This Row],[2200517ALG_global_neg58]]/'Données brutes NEG (Area)'!BH$23)*15</f>
        <v>4.3252790817955278</v>
      </c>
      <c r="BJ18" s="52">
        <f>(Tableau1[[#This Row],[2200517ALG_global_neg59]]/'Données brutes NEG (Area)'!BI$23)*15</f>
        <v>8.8009456121672187</v>
      </c>
      <c r="BK18" s="52">
        <f>(Tableau1[[#This Row],[2200517ALG_global_neg60]]/'Données brutes NEG (Area)'!BJ$23)*15</f>
        <v>7.4233425561282793</v>
      </c>
      <c r="BL18" s="52">
        <f>(Tableau1[[#This Row],[2200517ALG_global_neg61]]/'Données brutes NEG (Area)'!BK$23)*15</f>
        <v>6.7237257626560964</v>
      </c>
      <c r="BM18" s="52">
        <f>(Tableau1[[#This Row],[2200517ALG_global_neg62]]/'Données brutes NEG (Area)'!BL$23)*15</f>
        <v>3.0826255802808582</v>
      </c>
      <c r="BN18" s="52">
        <f>(Tableau1[[#This Row],[2200517ALG_global_neg63]]/'Données brutes NEG (Area)'!BM$23)*15</f>
        <v>5.7265260169677052</v>
      </c>
      <c r="BO18" s="52">
        <f>(Tableau1[[#This Row],[2200517ALG_global_neg64]]/'Données brutes NEG (Area)'!BN$23)*15</f>
        <v>4.6853769821495286</v>
      </c>
      <c r="BP18" s="52">
        <f>(Tableau1[[#This Row],[2200517ALG_global_neg65]]/'Données brutes NEG (Area)'!BO$23)*15</f>
        <v>4.8202310181220955</v>
      </c>
      <c r="BQ18" s="52">
        <f>(Tableau1[[#This Row],[2200517ALG_global_neg66]]/'Données brutes NEG (Area)'!BP$23)*15</f>
        <v>2.9620355268756207</v>
      </c>
    </row>
    <row r="19" spans="1:69" x14ac:dyDescent="0.25">
      <c r="A19" t="s">
        <v>129</v>
      </c>
      <c r="B19" t="s">
        <v>130</v>
      </c>
      <c r="C19" t="s">
        <v>132</v>
      </c>
      <c r="D19" s="52">
        <f>(Tableau1[[#This Row],[2200517ALG_global_neg01]]/'Données brutes NEG (Area)'!C$23)*15</f>
        <v>39.167914286367456</v>
      </c>
      <c r="E19" s="52">
        <f>(Tableau1[[#This Row],[2200517ALG_global_neg02]]/'Données brutes NEG (Area)'!D$23)*15</f>
        <v>21.529717144970814</v>
      </c>
      <c r="F19" s="52">
        <f>(Tableau1[[#This Row],[2200517ALG_global_neg03]]/'Données brutes NEG (Area)'!E$23)*15</f>
        <v>21.829583460018242</v>
      </c>
      <c r="G19" s="52">
        <f>(Tableau1[[#This Row],[2200517ALG_global_neg04]]/'Données brutes NEG (Area)'!F$23)*15</f>
        <v>29.960108706522064</v>
      </c>
      <c r="H19" s="52">
        <f>(Tableau1[[#This Row],[2200517ALG_global_neg05]]/'Données brutes NEG (Area)'!G$23)*15</f>
        <v>24.385792675255466</v>
      </c>
      <c r="I19" s="52">
        <f>(Tableau1[[#This Row],[2200517ALG_global_neg06]]/'Données brutes NEG (Area)'!H$23)*15</f>
        <v>21.495073969235936</v>
      </c>
      <c r="J19" s="52">
        <f>(Tableau1[[#This Row],[2200517ALG_global_neg07]]/'Données brutes NEG (Area)'!I$23)*15</f>
        <v>11.538521508227085</v>
      </c>
      <c r="K19" s="52">
        <f>(Tableau1[[#This Row],[2200517ALG_global_neg08]]/'Données brutes NEG (Area)'!J$23)*15</f>
        <v>44.620132493221959</v>
      </c>
      <c r="L19" s="52">
        <f>(Tableau1[[#This Row],[2200517ALG_global_neg09]]/'Données brutes NEG (Area)'!K$23)*15</f>
        <v>20.004235903896561</v>
      </c>
      <c r="M19" s="52">
        <f>(Tableau1[[#This Row],[2200517ALG_global_neg10]]/'Données brutes NEG (Area)'!L$23)*15</f>
        <v>16.54699450732166</v>
      </c>
      <c r="N19" s="52">
        <f>(Tableau1[[#This Row],[2200517ALG_global_neg11]]/'Données brutes NEG (Area)'!M$23)*15</f>
        <v>20.776051267459266</v>
      </c>
      <c r="O19" s="52">
        <f>(Tableau1[[#This Row],[2200517ALG_global_neg12]]/'Données brutes NEG (Area)'!N$23)*15</f>
        <v>12.324935979318818</v>
      </c>
      <c r="P19" s="52">
        <f>(Tableau1[[#This Row],[2200517ALG_global_neg13]]/'Données brutes NEG (Area)'!O$23)*15</f>
        <v>27.206974014308649</v>
      </c>
      <c r="Q19" s="52">
        <f>(Tableau1[[#This Row],[2200517ALG_global_neg14]]/'Données brutes NEG (Area)'!P$23)*15</f>
        <v>13.885016854833127</v>
      </c>
      <c r="R19" s="52">
        <f>(Tableau1[[#This Row],[2200517ALG_global_neg15]]/'Données brutes NEG (Area)'!Q$23)*15</f>
        <v>19.783152975356003</v>
      </c>
      <c r="S19" s="52">
        <f>(Tableau1[[#This Row],[2200517ALG_global_neg16]]/'Données brutes NEG (Area)'!R$23)*15</f>
        <v>28.976458332789409</v>
      </c>
      <c r="T19" s="52">
        <f>(Tableau1[[#This Row],[2200517ALG_global_neg17]]/'Données brutes NEG (Area)'!S$23)*15</f>
        <v>20.541364756398057</v>
      </c>
      <c r="U19" s="52">
        <f>(Tableau1[[#This Row],[2200517ALG_global_neg18]]/'Données brutes NEG (Area)'!T$23)*15</f>
        <v>10.135633244044993</v>
      </c>
      <c r="V19" s="52">
        <f>(Tableau1[[#This Row],[2200517ALG_global_neg19]]/'Données brutes NEG (Area)'!U$23)*15</f>
        <v>9.7918745424973785</v>
      </c>
      <c r="W19" s="52">
        <f>(Tableau1[[#This Row],[2200517ALG_global_neg20]]/'Données brutes NEG (Area)'!V$23)*15</f>
        <v>20.88762657523197</v>
      </c>
      <c r="X19" s="52">
        <f>(Tableau1[[#This Row],[2200517ALG_global_neg21]]/'Données brutes NEG (Area)'!W$23)*15</f>
        <v>23.815009951742056</v>
      </c>
      <c r="Y19" s="52">
        <f>(Tableau1[[#This Row],[2200517ALG_global_neg22]]/'Données brutes NEG (Area)'!X$23)*15</f>
        <v>16.418928193784829</v>
      </c>
      <c r="Z19" s="52">
        <f>(Tableau1[[#This Row],[2200517ALG_global_neg23]]/'Données brutes NEG (Area)'!Y$23)*15</f>
        <v>20.841986938257062</v>
      </c>
      <c r="AA19" s="52">
        <f>(Tableau1[[#This Row],[2200517ALG_global_neg24]]/'Données brutes NEG (Area)'!Z$23)*15</f>
        <v>10.023119765091886</v>
      </c>
      <c r="AB19" s="52">
        <f>(Tableau1[[#This Row],[2200517ALG_global_neg25]]/'Données brutes NEG (Area)'!AA$23)*15</f>
        <v>22.520026399774302</v>
      </c>
      <c r="AC19" s="52">
        <f>(Tableau1[[#This Row],[2200517ALG_global_neg26]]/'Données brutes NEG (Area)'!AB$23)*15</f>
        <v>25.274085980715721</v>
      </c>
      <c r="AD19" s="52">
        <f>(Tableau1[[#This Row],[2200517ALG_global_neg27]]/'Données brutes NEG (Area)'!AC$23)*15</f>
        <v>14.210406247139959</v>
      </c>
      <c r="AE19" s="52">
        <f>(Tableau1[[#This Row],[2200517ALG_global_neg28]]/'Données brutes NEG (Area)'!AD$23)*15</f>
        <v>25.02672658315921</v>
      </c>
      <c r="AF19" s="52">
        <f>(Tableau1[[#This Row],[2200517ALG_global_neg29]]/'Données brutes NEG (Area)'!AE$23)*15</f>
        <v>14.972049517797158</v>
      </c>
      <c r="AG19" s="52">
        <f>(Tableau1[[#This Row],[2200517ALG_global_neg30]]/'Données brutes NEG (Area)'!AF$23)*15</f>
        <v>21.475862396984521</v>
      </c>
      <c r="AH19" s="52">
        <f>(Tableau1[[#This Row],[2200517ALG_global_neg31]]/'Données brutes NEG (Area)'!AG$23)*15</f>
        <v>24.214453851757895</v>
      </c>
      <c r="AI19" s="52">
        <f>(Tableau1[[#This Row],[2200517ALG_global_neg32]]/'Données brutes NEG (Area)'!AH$23)*15</f>
        <v>35.239784625395529</v>
      </c>
      <c r="AJ19" s="52">
        <f>(Tableau1[[#This Row],[2200517ALG_global_neg33]]/'Données brutes NEG (Area)'!AI$23)*15</f>
        <v>18.428247057003798</v>
      </c>
      <c r="AK19" s="52">
        <f>(Tableau1[[#This Row],[2200517ALG_global_neg34]]/'Données brutes NEG (Area)'!AJ$23)*15</f>
        <v>11.686414280099356</v>
      </c>
      <c r="AL19" s="52">
        <f>(Tableau1[[#This Row],[2200517ALG_global_neg35]]/'Données brutes NEG (Area)'!AK$23)*15</f>
        <v>24.192410741604963</v>
      </c>
      <c r="AM19" s="52">
        <f>(Tableau1[[#This Row],[2200517ALG_global_neg36]]/'Données brutes NEG (Area)'!AL$23)*15</f>
        <v>14.673081834141708</v>
      </c>
      <c r="AN19" s="52">
        <f>(Tableau1[[#This Row],[2200517ALG_global_neg37]]/'Données brutes NEG (Area)'!AM$23)*15</f>
        <v>20.409192173394491</v>
      </c>
      <c r="AO19" s="52">
        <f>(Tableau1[[#This Row],[2200517ALG_global_neg38]]/'Données brutes NEG (Area)'!AN$23)*15</f>
        <v>19.414732679655497</v>
      </c>
      <c r="AP19" s="52">
        <f>(Tableau1[[#This Row],[2200517ALG_global_neg39]]/'Données brutes NEG (Area)'!AO$23)*15</f>
        <v>17.919604215039101</v>
      </c>
      <c r="AQ19" s="52">
        <f>(Tableau1[[#This Row],[2200517ALG_global_neg40]]/'Données brutes NEG (Area)'!AP$23)*15</f>
        <v>21.370213224611291</v>
      </c>
      <c r="AR19" s="52">
        <f>(Tableau1[[#This Row],[2200517ALG_global_neg41]]/'Données brutes NEG (Area)'!AQ$23)*15</f>
        <v>82.934298419875404</v>
      </c>
      <c r="AS19" s="52">
        <f>(Tableau1[[#This Row],[2200517ALG_global_neg42]]/'Données brutes NEG (Area)'!AR$23)*15</f>
        <v>25.821001988835398</v>
      </c>
      <c r="AT19" s="52">
        <f>(Tableau1[[#This Row],[2200517ALG_global_neg43]]/'Données brutes NEG (Area)'!AS$23)*15</f>
        <v>22.137671754981188</v>
      </c>
      <c r="AU19" s="52">
        <f>(Tableau1[[#This Row],[2200517ALG_global_neg44]]/'Données brutes NEG (Area)'!AT$23)*15</f>
        <v>11.960567676672781</v>
      </c>
      <c r="AV19" s="52">
        <f>(Tableau1[[#This Row],[2200517ALG_global_neg45]]/'Données brutes NEG (Area)'!AU$23)*15</f>
        <v>24.780985653472825</v>
      </c>
      <c r="AW19" s="52">
        <f>(Tableau1[[#This Row],[2200517ALG_global_neg46]]/'Données brutes NEG (Area)'!AV$23)*15</f>
        <v>19.04398948243702</v>
      </c>
      <c r="AX19" s="52">
        <f>(Tableau1[[#This Row],[2200517ALG_global_neg47]]/'Données brutes NEG (Area)'!AW$23)*15</f>
        <v>19.52522481719275</v>
      </c>
      <c r="AY19" s="52">
        <f>(Tableau1[[#This Row],[2200517ALG_global_neg48]]/'Données brutes NEG (Area)'!AX$23)*15</f>
        <v>16.431739289430283</v>
      </c>
      <c r="AZ19" s="52">
        <f>(Tableau1[[#This Row],[2200517ALG_global_neg49]]/'Données brutes NEG (Area)'!AY$23)*15</f>
        <v>41.490715625575028</v>
      </c>
      <c r="BA19" s="52">
        <f>(Tableau1[[#This Row],[2200517ALG_global_neg50]]/'Données brutes NEG (Area)'!AZ$23)*15</f>
        <v>26.466285030619002</v>
      </c>
      <c r="BB19" s="52">
        <f>(Tableau1[[#This Row],[2200517ALG_global_neg51]]/'Données brutes NEG (Area)'!BA$23)*15</f>
        <v>22.297986693981006</v>
      </c>
      <c r="BC19" s="52">
        <f>(Tableau1[[#This Row],[2200517ALG_global_neg52]]/'Données brutes NEG (Area)'!BB$23)*15</f>
        <v>17.374345324290324</v>
      </c>
      <c r="BD19" s="52">
        <f>(Tableau1[[#This Row],[2200517ALG_global_neg53]]/'Données brutes NEG (Area)'!BC$23)*15</f>
        <v>20.812084960614488</v>
      </c>
      <c r="BE19" s="52">
        <f>(Tableau1[[#This Row],[2200517ALG_global_neg54]]/'Données brutes NEG (Area)'!BD$23)*15</f>
        <v>16.873786371379261</v>
      </c>
      <c r="BF19" s="52">
        <f>(Tableau1[[#This Row],[2200517ALG_global_neg55]]/'Données brutes NEG (Area)'!BE$23)*15</f>
        <v>10.314652609296765</v>
      </c>
      <c r="BG19" s="52">
        <f>(Tableau1[[#This Row],[2200517ALG_global_neg56]]/'Données brutes NEG (Area)'!BF$23)*15</f>
        <v>16.49968637996534</v>
      </c>
      <c r="BH19" s="52">
        <f>(Tableau1[[#This Row],[2200517ALG_global_neg57]]/'Données brutes NEG (Area)'!BG$23)*15</f>
        <v>10.991701563768954</v>
      </c>
      <c r="BI19" s="52">
        <f>(Tableau1[[#This Row],[2200517ALG_global_neg58]]/'Données brutes NEG (Area)'!BH$23)*15</f>
        <v>27.098458770629531</v>
      </c>
      <c r="BJ19" s="52">
        <f>(Tableau1[[#This Row],[2200517ALG_global_neg59]]/'Données brutes NEG (Area)'!BI$23)*15</f>
        <v>23.310286223723363</v>
      </c>
      <c r="BK19" s="52">
        <f>(Tableau1[[#This Row],[2200517ALG_global_neg60]]/'Données brutes NEG (Area)'!BJ$23)*15</f>
        <v>25.009035085414094</v>
      </c>
      <c r="BL19" s="52">
        <f>(Tableau1[[#This Row],[2200517ALG_global_neg61]]/'Données brutes NEG (Area)'!BK$23)*15</f>
        <v>14.005467084155693</v>
      </c>
      <c r="BM19" s="52">
        <f>(Tableau1[[#This Row],[2200517ALG_global_neg62]]/'Données brutes NEG (Area)'!BL$23)*15</f>
        <v>8.0339067968496618</v>
      </c>
      <c r="BN19" s="52">
        <f>(Tableau1[[#This Row],[2200517ALG_global_neg63]]/'Données brutes NEG (Area)'!BM$23)*15</f>
        <v>13.045714921557382</v>
      </c>
      <c r="BO19" s="52">
        <f>(Tableau1[[#This Row],[2200517ALG_global_neg64]]/'Données brutes NEG (Area)'!BN$23)*15</f>
        <v>17.635376156059579</v>
      </c>
      <c r="BP19" s="52">
        <f>(Tableau1[[#This Row],[2200517ALG_global_neg65]]/'Données brutes NEG (Area)'!BO$23)*15</f>
        <v>14.251331784556211</v>
      </c>
      <c r="BQ19" s="52">
        <f>(Tableau1[[#This Row],[2200517ALG_global_neg66]]/'Données brutes NEG (Area)'!BP$23)*15</f>
        <v>9.7004034382154511</v>
      </c>
    </row>
    <row r="20" spans="1:69" x14ac:dyDescent="0.25">
      <c r="A20" t="s">
        <v>129</v>
      </c>
      <c r="B20" t="s">
        <v>334</v>
      </c>
      <c r="C20" t="s">
        <v>132</v>
      </c>
      <c r="D20" s="52">
        <f>(Tableau1[[#This Row],[2200517ALG_global_neg01]]/'Données brutes NEG (Area)'!C$23)*15</f>
        <v>4.1404073836055915</v>
      </c>
      <c r="E20" s="52">
        <f>(Tableau1[[#This Row],[2200517ALG_global_neg02]]/'Données brutes NEG (Area)'!D$23)*15</f>
        <v>2.6188561749501549</v>
      </c>
      <c r="F20" s="52">
        <f>(Tableau1[[#This Row],[2200517ALG_global_neg03]]/'Données brutes NEG (Area)'!E$23)*15</f>
        <v>4.9403073197470011</v>
      </c>
      <c r="G20" s="52">
        <f>(Tableau1[[#This Row],[2200517ALG_global_neg04]]/'Données brutes NEG (Area)'!F$23)*15</f>
        <v>3.7902168525879336</v>
      </c>
      <c r="H20" s="52">
        <f>(Tableau1[[#This Row],[2200517ALG_global_neg05]]/'Données brutes NEG (Area)'!G$23)*15</f>
        <v>3.5702000384958241</v>
      </c>
      <c r="I20" s="52">
        <f>(Tableau1[[#This Row],[2200517ALG_global_neg06]]/'Données brutes NEG (Area)'!H$23)*15</f>
        <v>2.8088852360871139</v>
      </c>
      <c r="J20" s="52">
        <f>(Tableau1[[#This Row],[2200517ALG_global_neg07]]/'Données brutes NEG (Area)'!I$23)*15</f>
        <v>4.0102430378736731</v>
      </c>
      <c r="K20" s="52">
        <f>(Tableau1[[#This Row],[2200517ALG_global_neg08]]/'Données brutes NEG (Area)'!J$23)*15</f>
        <v>4.3224385405589087</v>
      </c>
      <c r="L20" s="52">
        <f>(Tableau1[[#This Row],[2200517ALG_global_neg09]]/'Données brutes NEG (Area)'!K$23)*15</f>
        <v>3.9855088320940841</v>
      </c>
      <c r="M20" s="52">
        <f>(Tableau1[[#This Row],[2200517ALG_global_neg10]]/'Données brutes NEG (Area)'!L$23)*15</f>
        <v>1.9704195190753035</v>
      </c>
      <c r="N20" s="52">
        <f>(Tableau1[[#This Row],[2200517ALG_global_neg11]]/'Données brutes NEG (Area)'!M$23)*15</f>
        <v>4.3644022714057726</v>
      </c>
      <c r="O20" s="52">
        <f>(Tableau1[[#This Row],[2200517ALG_global_neg12]]/'Données brutes NEG (Area)'!N$23)*15</f>
        <v>3.6881301539204756</v>
      </c>
      <c r="P20" s="52">
        <f>(Tableau1[[#This Row],[2200517ALG_global_neg13]]/'Données brutes NEG (Area)'!O$23)*15</f>
        <v>4.2855470676232335</v>
      </c>
      <c r="Q20" s="52">
        <f>(Tableau1[[#This Row],[2200517ALG_global_neg14]]/'Données brutes NEG (Area)'!P$23)*15</f>
        <v>2.7672861855433499</v>
      </c>
      <c r="R20" s="52">
        <f>(Tableau1[[#This Row],[2200517ALG_global_neg15]]/'Données brutes NEG (Area)'!Q$23)*15</f>
        <v>3.6373014478664114</v>
      </c>
      <c r="S20" s="52">
        <f>(Tableau1[[#This Row],[2200517ALG_global_neg16]]/'Données brutes NEG (Area)'!R$23)*15</f>
        <v>3.9818398634024588</v>
      </c>
      <c r="T20" s="52">
        <f>(Tableau1[[#This Row],[2200517ALG_global_neg17]]/'Données brutes NEG (Area)'!S$23)*15</f>
        <v>2.5613184599024419</v>
      </c>
      <c r="U20" s="52">
        <f>(Tableau1[[#This Row],[2200517ALG_global_neg18]]/'Données brutes NEG (Area)'!T$23)*15</f>
        <v>1.8488737567497735</v>
      </c>
      <c r="V20" s="52">
        <f>(Tableau1[[#This Row],[2200517ALG_global_neg19]]/'Données brutes NEG (Area)'!U$23)*15</f>
        <v>4.7782702340092946</v>
      </c>
      <c r="W20" s="52">
        <f>(Tableau1[[#This Row],[2200517ALG_global_neg20]]/'Données brutes NEG (Area)'!V$23)*15</f>
        <v>3.0634047900443315</v>
      </c>
      <c r="X20" s="52">
        <f>(Tableau1[[#This Row],[2200517ALG_global_neg21]]/'Données brutes NEG (Area)'!W$23)*15</f>
        <v>4.9122960327096683</v>
      </c>
      <c r="Y20" s="52">
        <f>(Tableau1[[#This Row],[2200517ALG_global_neg22]]/'Données brutes NEG (Area)'!X$23)*15</f>
        <v>1.9181230761323513</v>
      </c>
      <c r="Z20" s="52">
        <f>(Tableau1[[#This Row],[2200517ALG_global_neg23]]/'Données brutes NEG (Area)'!Y$23)*15</f>
        <v>4.584402925612225</v>
      </c>
      <c r="AA20" s="52">
        <f>(Tableau1[[#This Row],[2200517ALG_global_neg24]]/'Données brutes NEG (Area)'!Z$23)*15</f>
        <v>2.418223836995768</v>
      </c>
      <c r="AB20" s="52">
        <f>(Tableau1[[#This Row],[2200517ALG_global_neg25]]/'Données brutes NEG (Area)'!AA$23)*15</f>
        <v>6.4698366193952328</v>
      </c>
      <c r="AC20" s="52">
        <f>(Tableau1[[#This Row],[2200517ALG_global_neg26]]/'Données brutes NEG (Area)'!AB$23)*15</f>
        <v>4.0987606161403409</v>
      </c>
      <c r="AD20" s="52">
        <f>(Tableau1[[#This Row],[2200517ALG_global_neg27]]/'Données brutes NEG (Area)'!AC$23)*15</f>
        <v>2.7612059822663917</v>
      </c>
      <c r="AE20" s="52">
        <f>(Tableau1[[#This Row],[2200517ALG_global_neg28]]/'Données brutes NEG (Area)'!AD$23)*15</f>
        <v>3.6337961885939545</v>
      </c>
      <c r="AF20" s="52">
        <f>(Tableau1[[#This Row],[2200517ALG_global_neg29]]/'Données brutes NEG (Area)'!AE$23)*15</f>
        <v>2.8970332659866491</v>
      </c>
      <c r="AG20" s="52">
        <f>(Tableau1[[#This Row],[2200517ALG_global_neg30]]/'Données brutes NEG (Area)'!AF$23)*15</f>
        <v>3.3720284425278417</v>
      </c>
      <c r="AH20" s="52">
        <f>(Tableau1[[#This Row],[2200517ALG_global_neg31]]/'Données brutes NEG (Area)'!AG$23)*15</f>
        <v>2.9422098446874156</v>
      </c>
      <c r="AI20" s="52">
        <f>(Tableau1[[#This Row],[2200517ALG_global_neg32]]/'Données brutes NEG (Area)'!AH$23)*15</f>
        <v>6.4305654594832431</v>
      </c>
      <c r="AJ20" s="52">
        <f>(Tableau1[[#This Row],[2200517ALG_global_neg33]]/'Données brutes NEG (Area)'!AI$23)*15</f>
        <v>2.1345225956332978</v>
      </c>
      <c r="AK20" s="52">
        <f>(Tableau1[[#This Row],[2200517ALG_global_neg34]]/'Données brutes NEG (Area)'!AJ$23)*15</f>
        <v>1.6183025269850775</v>
      </c>
      <c r="AL20" s="52">
        <f>(Tableau1[[#This Row],[2200517ALG_global_neg35]]/'Données brutes NEG (Area)'!AK$23)*15</f>
        <v>2.3626834855672656</v>
      </c>
      <c r="AM20" s="52">
        <f>(Tableau1[[#This Row],[2200517ALG_global_neg36]]/'Données brutes NEG (Area)'!AL$23)*15</f>
        <v>6.3569243005212108</v>
      </c>
      <c r="AN20" s="52">
        <f>(Tableau1[[#This Row],[2200517ALG_global_neg37]]/'Données brutes NEG (Area)'!AM$23)*15</f>
        <v>2.5983482666926703</v>
      </c>
      <c r="AO20" s="52">
        <f>(Tableau1[[#This Row],[2200517ALG_global_neg38]]/'Données brutes NEG (Area)'!AN$23)*15</f>
        <v>2.2468057442835776</v>
      </c>
      <c r="AP20" s="52">
        <f>(Tableau1[[#This Row],[2200517ALG_global_neg39]]/'Données brutes NEG (Area)'!AO$23)*15</f>
        <v>13.200231057939842</v>
      </c>
      <c r="AQ20" s="52">
        <f>(Tableau1[[#This Row],[2200517ALG_global_neg40]]/'Données brutes NEG (Area)'!AP$23)*15</f>
        <v>4.6840856205779176</v>
      </c>
      <c r="AR20" s="52">
        <f>(Tableau1[[#This Row],[2200517ALG_global_neg41]]/'Données brutes NEG (Area)'!AQ$23)*15</f>
        <v>9.9845836879794039</v>
      </c>
      <c r="AS20" s="52">
        <f>(Tableau1[[#This Row],[2200517ALG_global_neg42]]/'Données brutes NEG (Area)'!AR$23)*15</f>
        <v>5.6233120324541765</v>
      </c>
      <c r="AT20" s="52">
        <f>(Tableau1[[#This Row],[2200517ALG_global_neg43]]/'Données brutes NEG (Area)'!AS$23)*15</f>
        <v>3.2791902675340636</v>
      </c>
      <c r="AU20" s="52">
        <f>(Tableau1[[#This Row],[2200517ALG_global_neg44]]/'Données brutes NEG (Area)'!AT$23)*15</f>
        <v>4.8247939612454465</v>
      </c>
      <c r="AV20" s="52">
        <f>(Tableau1[[#This Row],[2200517ALG_global_neg45]]/'Données brutes NEG (Area)'!AU$23)*15</f>
        <v>5.825766570731334</v>
      </c>
      <c r="AW20" s="52">
        <f>(Tableau1[[#This Row],[2200517ALG_global_neg46]]/'Données brutes NEG (Area)'!AV$23)*15</f>
        <v>3.5809402881093102</v>
      </c>
      <c r="AX20" s="52">
        <f>(Tableau1[[#This Row],[2200517ALG_global_neg47]]/'Données brutes NEG (Area)'!AW$23)*15</f>
        <v>7.2726331179848636</v>
      </c>
      <c r="AY20" s="52">
        <f>(Tableau1[[#This Row],[2200517ALG_global_neg48]]/'Données brutes NEG (Area)'!AX$23)*15</f>
        <v>2.5553025213722664</v>
      </c>
      <c r="AZ20" s="52">
        <f>(Tableau1[[#This Row],[2200517ALG_global_neg49]]/'Données brutes NEG (Area)'!AY$23)*15</f>
        <v>5.7400494301762359</v>
      </c>
      <c r="BA20" s="52">
        <f>(Tableau1[[#This Row],[2200517ALG_global_neg50]]/'Données brutes NEG (Area)'!AZ$23)*15</f>
        <v>2.8843863526731326</v>
      </c>
      <c r="BB20" s="52">
        <f>(Tableau1[[#This Row],[2200517ALG_global_neg51]]/'Données brutes NEG (Area)'!BA$23)*15</f>
        <v>6.2688831330888872</v>
      </c>
      <c r="BC20" s="52">
        <f>(Tableau1[[#This Row],[2200517ALG_global_neg52]]/'Données brutes NEG (Area)'!BB$23)*15</f>
        <v>4.6476626112804427</v>
      </c>
      <c r="BD20" s="52">
        <f>(Tableau1[[#This Row],[2200517ALG_global_neg53]]/'Données brutes NEG (Area)'!BC$23)*15</f>
        <v>6.9644526020661619</v>
      </c>
      <c r="BE20" s="52">
        <f>(Tableau1[[#This Row],[2200517ALG_global_neg54]]/'Données brutes NEG (Area)'!BD$23)*15</f>
        <v>2.8596379118747737</v>
      </c>
      <c r="BF20" s="52">
        <f>(Tableau1[[#This Row],[2200517ALG_global_neg55]]/'Données brutes NEG (Area)'!BE$23)*15</f>
        <v>1.2602028418096523</v>
      </c>
      <c r="BG20" s="52">
        <f>(Tableau1[[#This Row],[2200517ALG_global_neg56]]/'Données brutes NEG (Area)'!BF$23)*15</f>
        <v>1.8051746066113912</v>
      </c>
      <c r="BH20" s="52">
        <f>(Tableau1[[#This Row],[2200517ALG_global_neg57]]/'Données brutes NEG (Area)'!BG$23)*15</f>
        <v>3.3849910710207558</v>
      </c>
      <c r="BI20" s="52">
        <f>(Tableau1[[#This Row],[2200517ALG_global_neg58]]/'Données brutes NEG (Area)'!BH$23)*15</f>
        <v>1.5205348768724032</v>
      </c>
      <c r="BJ20" s="52">
        <f>(Tableau1[[#This Row],[2200517ALG_global_neg59]]/'Données brutes NEG (Area)'!BI$23)*15</f>
        <v>3.2259791637374096</v>
      </c>
      <c r="BK20" s="52">
        <f>(Tableau1[[#This Row],[2200517ALG_global_neg60]]/'Données brutes NEG (Area)'!BJ$23)*15</f>
        <v>2.1177764679823854</v>
      </c>
      <c r="BL20" s="52">
        <f>(Tableau1[[#This Row],[2200517ALG_global_neg61]]/'Données brutes NEG (Area)'!BK$23)*15</f>
        <v>8.3590119807489174</v>
      </c>
      <c r="BM20" s="52">
        <f>(Tableau1[[#This Row],[2200517ALG_global_neg62]]/'Données brutes NEG (Area)'!BL$23)*15</f>
        <v>2.9909000585726666</v>
      </c>
      <c r="BN20" s="52">
        <f>(Tableau1[[#This Row],[2200517ALG_global_neg63]]/'Données brutes NEG (Area)'!BM$23)*15</f>
        <v>7.1442806818202369</v>
      </c>
      <c r="BO20" s="52">
        <f>(Tableau1[[#This Row],[2200517ALG_global_neg64]]/'Données brutes NEG (Area)'!BN$23)*15</f>
        <v>2.6793134819478031</v>
      </c>
      <c r="BP20" s="52">
        <f>(Tableau1[[#This Row],[2200517ALG_global_neg65]]/'Données brutes NEG (Area)'!BO$23)*15</f>
        <v>2.9517517616754865</v>
      </c>
      <c r="BQ20" s="52">
        <f>(Tableau1[[#This Row],[2200517ALG_global_neg66]]/'Données brutes NEG (Area)'!BP$23)*15</f>
        <v>2.3968231456530988</v>
      </c>
    </row>
    <row r="21" spans="1:69" x14ac:dyDescent="0.25">
      <c r="A21" t="s">
        <v>129</v>
      </c>
      <c r="B21" t="s">
        <v>335</v>
      </c>
      <c r="C21" t="s">
        <v>132</v>
      </c>
      <c r="D21" s="52">
        <f>(Tableau1[[#This Row],[2200517ALG_global_neg01]]/'Données brutes NEG (Area)'!C$23)*15</f>
        <v>14.185263270194548</v>
      </c>
      <c r="E21" s="52">
        <f>(Tableau1[[#This Row],[2200517ALG_global_neg02]]/'Données brutes NEG (Area)'!D$23)*15</f>
        <v>8.5543629277446485</v>
      </c>
      <c r="F21" s="52">
        <f>(Tableau1[[#This Row],[2200517ALG_global_neg03]]/'Données brutes NEG (Area)'!E$23)*15</f>
        <v>13.036693481044368</v>
      </c>
      <c r="G21" s="52">
        <f>(Tableau1[[#This Row],[2200517ALG_global_neg04]]/'Données brutes NEG (Area)'!F$23)*15</f>
        <v>12.119123314647799</v>
      </c>
      <c r="H21" s="52">
        <f>(Tableau1[[#This Row],[2200517ALG_global_neg05]]/'Données brutes NEG (Area)'!G$23)*15</f>
        <v>13.872989050196187</v>
      </c>
      <c r="I21" s="52">
        <f>(Tableau1[[#This Row],[2200517ALG_global_neg06]]/'Données brutes NEG (Area)'!H$23)*15</f>
        <v>12.089542950471857</v>
      </c>
      <c r="J21" s="52">
        <f>(Tableau1[[#This Row],[2200517ALG_global_neg07]]/'Données brutes NEG (Area)'!I$23)*15</f>
        <v>9.8906765308383129</v>
      </c>
      <c r="K21" s="52">
        <f>(Tableau1[[#This Row],[2200517ALG_global_neg08]]/'Données brutes NEG (Area)'!J$23)*15</f>
        <v>26.285544426643817</v>
      </c>
      <c r="L21" s="52">
        <f>(Tableau1[[#This Row],[2200517ALG_global_neg09]]/'Données brutes NEG (Area)'!K$23)*15</f>
        <v>11.173337564027015</v>
      </c>
      <c r="M21" s="52">
        <f>(Tableau1[[#This Row],[2200517ALG_global_neg10]]/'Données brutes NEG (Area)'!L$23)*15</f>
        <v>5.9007017785269529</v>
      </c>
      <c r="N21" s="52">
        <f>(Tableau1[[#This Row],[2200517ALG_global_neg11]]/'Données brutes NEG (Area)'!M$23)*15</f>
        <v>10.636636933849637</v>
      </c>
      <c r="O21" s="52">
        <f>(Tableau1[[#This Row],[2200517ALG_global_neg12]]/'Données brutes NEG (Area)'!N$23)*15</f>
        <v>15.786065628591059</v>
      </c>
      <c r="P21" s="52">
        <f>(Tableau1[[#This Row],[2200517ALG_global_neg13]]/'Données brutes NEG (Area)'!O$23)*15</f>
        <v>18.224020534855956</v>
      </c>
      <c r="Q21" s="52">
        <f>(Tableau1[[#This Row],[2200517ALG_global_neg14]]/'Données brutes NEG (Area)'!P$23)*15</f>
        <v>7.8286160108788936</v>
      </c>
      <c r="R21" s="52">
        <f>(Tableau1[[#This Row],[2200517ALG_global_neg15]]/'Données brutes NEG (Area)'!Q$23)*15</f>
        <v>11.987101506360892</v>
      </c>
      <c r="S21" s="52">
        <f>(Tableau1[[#This Row],[2200517ALG_global_neg16]]/'Données brutes NEG (Area)'!R$23)*15</f>
        <v>9.8071688906410319</v>
      </c>
      <c r="T21" s="52">
        <f>(Tableau1[[#This Row],[2200517ALG_global_neg17]]/'Données brutes NEG (Area)'!S$23)*15</f>
        <v>8.9687118351695503</v>
      </c>
      <c r="U21" s="52">
        <f>(Tableau1[[#This Row],[2200517ALG_global_neg18]]/'Données brutes NEG (Area)'!T$23)*15</f>
        <v>4.6915136827025909</v>
      </c>
      <c r="V21" s="52">
        <f>(Tableau1[[#This Row],[2200517ALG_global_neg19]]/'Données brutes NEG (Area)'!U$23)*15</f>
        <v>18.400180575097938</v>
      </c>
      <c r="W21" s="52">
        <f>(Tableau1[[#This Row],[2200517ALG_global_neg20]]/'Données brutes NEG (Area)'!V$23)*15</f>
        <v>9.6859890969734064</v>
      </c>
      <c r="X21" s="52">
        <f>(Tableau1[[#This Row],[2200517ALG_global_neg21]]/'Données brutes NEG (Area)'!W$23)*15</f>
        <v>13.341394416277543</v>
      </c>
      <c r="Y21" s="52">
        <f>(Tableau1[[#This Row],[2200517ALG_global_neg22]]/'Données brutes NEG (Area)'!X$23)*15</f>
        <v>5.475019414962464</v>
      </c>
      <c r="Z21" s="52">
        <f>(Tableau1[[#This Row],[2200517ALG_global_neg23]]/'Données brutes NEG (Area)'!Y$23)*15</f>
        <v>12.113698335689522</v>
      </c>
      <c r="AA21" s="52">
        <f>(Tableau1[[#This Row],[2200517ALG_global_neg24]]/'Données brutes NEG (Area)'!Z$23)*15</f>
        <v>10.175578370824082</v>
      </c>
      <c r="AB21" s="52">
        <f>(Tableau1[[#This Row],[2200517ALG_global_neg25]]/'Données brutes NEG (Area)'!AA$23)*15</f>
        <v>15.724721422474726</v>
      </c>
      <c r="AC21" s="52">
        <f>(Tableau1[[#This Row],[2200517ALG_global_neg26]]/'Données brutes NEG (Area)'!AB$23)*15</f>
        <v>17.981225840345072</v>
      </c>
      <c r="AD21" s="52">
        <f>(Tableau1[[#This Row],[2200517ALG_global_neg27]]/'Données brutes NEG (Area)'!AC$23)*15</f>
        <v>8.3745975752224773</v>
      </c>
      <c r="AE21" s="52">
        <f>(Tableau1[[#This Row],[2200517ALG_global_neg28]]/'Données brutes NEG (Area)'!AD$23)*15</f>
        <v>9.4949534832597351</v>
      </c>
      <c r="AF21" s="52">
        <f>(Tableau1[[#This Row],[2200517ALG_global_neg29]]/'Données brutes NEG (Area)'!AE$23)*15</f>
        <v>12.85838641673239</v>
      </c>
      <c r="AG21" s="52">
        <f>(Tableau1[[#This Row],[2200517ALG_global_neg30]]/'Données brutes NEG (Area)'!AF$23)*15</f>
        <v>11.370166558824724</v>
      </c>
      <c r="AH21" s="52">
        <f>(Tableau1[[#This Row],[2200517ALG_global_neg31]]/'Données brutes NEG (Area)'!AG$23)*15</f>
        <v>12.899180335006138</v>
      </c>
      <c r="AI21" s="52">
        <f>(Tableau1[[#This Row],[2200517ALG_global_neg32]]/'Données brutes NEG (Area)'!AH$23)*15</f>
        <v>18.721626300786081</v>
      </c>
      <c r="AJ21" s="52">
        <f>(Tableau1[[#This Row],[2200517ALG_global_neg33]]/'Données brutes NEG (Area)'!AI$23)*15</f>
        <v>13.576999953446672</v>
      </c>
      <c r="AK21" s="52">
        <f>(Tableau1[[#This Row],[2200517ALG_global_neg34]]/'Données brutes NEG (Area)'!AJ$23)*15</f>
        <v>7.3614115394796293</v>
      </c>
      <c r="AL21" s="52">
        <f>(Tableau1[[#This Row],[2200517ALG_global_neg35]]/'Données brutes NEG (Area)'!AK$23)*15</f>
        <v>7.8623548944118236</v>
      </c>
      <c r="AM21" s="52">
        <f>(Tableau1[[#This Row],[2200517ALG_global_neg36]]/'Données brutes NEG (Area)'!AL$23)*15</f>
        <v>17.315142628556998</v>
      </c>
      <c r="AN21" s="52">
        <f>(Tableau1[[#This Row],[2200517ALG_global_neg37]]/'Données brutes NEG (Area)'!AM$23)*15</f>
        <v>8.4859392639210309</v>
      </c>
      <c r="AO21" s="52">
        <f>(Tableau1[[#This Row],[2200517ALG_global_neg38]]/'Données brutes NEG (Area)'!AN$23)*15</f>
        <v>7.3952335448173372</v>
      </c>
      <c r="AP21" s="52">
        <f>(Tableau1[[#This Row],[2200517ALG_global_neg39]]/'Données brutes NEG (Area)'!AO$23)*15</f>
        <v>27.266656777282051</v>
      </c>
      <c r="AQ21" s="52">
        <f>(Tableau1[[#This Row],[2200517ALG_global_neg40]]/'Données brutes NEG (Area)'!AP$23)*15</f>
        <v>35.119354400526021</v>
      </c>
      <c r="AR21" s="52">
        <f>(Tableau1[[#This Row],[2200517ALG_global_neg41]]/'Données brutes NEG (Area)'!AQ$23)*15</f>
        <v>38.003548636664</v>
      </c>
      <c r="AS21" s="52">
        <f>(Tableau1[[#This Row],[2200517ALG_global_neg42]]/'Données brutes NEG (Area)'!AR$23)*15</f>
        <v>37.622769622799282</v>
      </c>
      <c r="AT21" s="52">
        <f>(Tableau1[[#This Row],[2200517ALG_global_neg43]]/'Données brutes NEG (Area)'!AS$23)*15</f>
        <v>8.7426453011489489</v>
      </c>
      <c r="AU21" s="52">
        <f>(Tableau1[[#This Row],[2200517ALG_global_neg44]]/'Données brutes NEG (Area)'!AT$23)*15</f>
        <v>15.267133786904592</v>
      </c>
      <c r="AV21" s="52">
        <f>(Tableau1[[#This Row],[2200517ALG_global_neg45]]/'Données brutes NEG (Area)'!AU$23)*15</f>
        <v>32.168742681739097</v>
      </c>
      <c r="AW21" s="52">
        <f>(Tableau1[[#This Row],[2200517ALG_global_neg46]]/'Données brutes NEG (Area)'!AV$23)*15</f>
        <v>17.965568465289799</v>
      </c>
      <c r="AX21" s="52">
        <f>(Tableau1[[#This Row],[2200517ALG_global_neg47]]/'Données brutes NEG (Area)'!AW$23)*15</f>
        <v>32.560025340955477</v>
      </c>
      <c r="AY21" s="52">
        <f>(Tableau1[[#This Row],[2200517ALG_global_neg48]]/'Données brutes NEG (Area)'!AX$23)*15</f>
        <v>6.7570315946426671</v>
      </c>
      <c r="AZ21" s="52">
        <f>(Tableau1[[#This Row],[2200517ALG_global_neg49]]/'Données brutes NEG (Area)'!AY$23)*15</f>
        <v>15.807344101010184</v>
      </c>
      <c r="BA21" s="52">
        <f>(Tableau1[[#This Row],[2200517ALG_global_neg50]]/'Données brutes NEG (Area)'!AZ$23)*15</f>
        <v>10.862837224640188</v>
      </c>
      <c r="BB21" s="52">
        <f>(Tableau1[[#This Row],[2200517ALG_global_neg51]]/'Données brutes NEG (Area)'!BA$23)*15</f>
        <v>22.624101723376626</v>
      </c>
      <c r="BC21" s="52">
        <f>(Tableau1[[#This Row],[2200517ALG_global_neg52]]/'Données brutes NEG (Area)'!BB$23)*15</f>
        <v>15.777766729023076</v>
      </c>
      <c r="BD21" s="52">
        <f>(Tableau1[[#This Row],[2200517ALG_global_neg53]]/'Données brutes NEG (Area)'!BC$23)*15</f>
        <v>20.403826330862394</v>
      </c>
      <c r="BE21" s="52">
        <f>(Tableau1[[#This Row],[2200517ALG_global_neg54]]/'Données brutes NEG (Area)'!BD$23)*15</f>
        <v>6.834110717786019</v>
      </c>
      <c r="BF21" s="52">
        <f>(Tableau1[[#This Row],[2200517ALG_global_neg55]]/'Données brutes NEG (Area)'!BE$23)*15</f>
        <v>5.3327514875894959</v>
      </c>
      <c r="BG21" s="52">
        <f>(Tableau1[[#This Row],[2200517ALG_global_neg56]]/'Données brutes NEG (Area)'!BF$23)*15</f>
        <v>8.0929649943845874</v>
      </c>
      <c r="BH21" s="52">
        <f>(Tableau1[[#This Row],[2200517ALG_global_neg57]]/'Données brutes NEG (Area)'!BG$23)*15</f>
        <v>12.122601624929398</v>
      </c>
      <c r="BI21" s="52">
        <f>(Tableau1[[#This Row],[2200517ALG_global_neg58]]/'Données brutes NEG (Area)'!BH$23)*15</f>
        <v>6.0051089724395128</v>
      </c>
      <c r="BJ21" s="52">
        <f>(Tableau1[[#This Row],[2200517ALG_global_neg59]]/'Données brutes NEG (Area)'!BI$23)*15</f>
        <v>12.162157813253664</v>
      </c>
      <c r="BK21" s="52">
        <f>(Tableau1[[#This Row],[2200517ALG_global_neg60]]/'Données brutes NEG (Area)'!BJ$23)*15</f>
        <v>11.41041812923676</v>
      </c>
      <c r="BL21" s="52">
        <f>(Tableau1[[#This Row],[2200517ALG_global_neg61]]/'Données brutes NEG (Area)'!BK$23)*15</f>
        <v>29.743000958695703</v>
      </c>
      <c r="BM21" s="52">
        <f>(Tableau1[[#This Row],[2200517ALG_global_neg62]]/'Données brutes NEG (Area)'!BL$23)*15</f>
        <v>11.571565753868942</v>
      </c>
      <c r="BN21" s="52">
        <f>(Tableau1[[#This Row],[2200517ALG_global_neg63]]/'Données brutes NEG (Area)'!BM$23)*15</f>
        <v>30.156602532671613</v>
      </c>
      <c r="BO21" s="52">
        <f>(Tableau1[[#This Row],[2200517ALG_global_neg64]]/'Données brutes NEG (Area)'!BN$23)*15</f>
        <v>13.512926175805799</v>
      </c>
      <c r="BP21" s="52">
        <f>(Tableau1[[#This Row],[2200517ALG_global_neg65]]/'Données brutes NEG (Area)'!BO$23)*15</f>
        <v>8.274323492047893</v>
      </c>
      <c r="BQ21" s="52">
        <f>(Tableau1[[#This Row],[2200517ALG_global_neg66]]/'Données brutes NEG (Area)'!BP$23)*15</f>
        <v>8.4331376501813313</v>
      </c>
    </row>
    <row r="22" spans="1:69" x14ac:dyDescent="0.25">
      <c r="A22" t="s">
        <v>129</v>
      </c>
      <c r="B22" t="s">
        <v>131</v>
      </c>
      <c r="C22" t="s">
        <v>132</v>
      </c>
      <c r="D22" s="52">
        <f>(Tableau1[[#This Row],[2200517ALG_global_neg01]]/'Données brutes NEG (Area)'!C$23)*15</f>
        <v>72.133805625338155</v>
      </c>
      <c r="E22" s="52">
        <f>(Tableau1[[#This Row],[2200517ALG_global_neg02]]/'Données brutes NEG (Area)'!D$23)*15</f>
        <v>46.876894571601269</v>
      </c>
      <c r="F22" s="52">
        <f>(Tableau1[[#This Row],[2200517ALG_global_neg03]]/'Données brutes NEG (Area)'!E$23)*15</f>
        <v>78.748916041093025</v>
      </c>
      <c r="G22" s="52">
        <f>(Tableau1[[#This Row],[2200517ALG_global_neg04]]/'Données brutes NEG (Area)'!F$23)*15</f>
        <v>69.236672406763731</v>
      </c>
      <c r="H22" s="52">
        <f>(Tableau1[[#This Row],[2200517ALG_global_neg05]]/'Données brutes NEG (Area)'!G$23)*15</f>
        <v>63.168614935304433</v>
      </c>
      <c r="I22" s="52">
        <f>(Tableau1[[#This Row],[2200517ALG_global_neg06]]/'Données brutes NEG (Area)'!H$23)*15</f>
        <v>64.353542488328245</v>
      </c>
      <c r="J22" s="52">
        <f>(Tableau1[[#This Row],[2200517ALG_global_neg07]]/'Données brutes NEG (Area)'!I$23)*15</f>
        <v>62.645804874617149</v>
      </c>
      <c r="K22" s="52">
        <f>(Tableau1[[#This Row],[2200517ALG_global_neg08]]/'Données brutes NEG (Area)'!J$23)*15</f>
        <v>136.63348645301139</v>
      </c>
      <c r="L22" s="52">
        <f>(Tableau1[[#This Row],[2200517ALG_global_neg09]]/'Données brutes NEG (Area)'!K$23)*15</f>
        <v>68.473878853148562</v>
      </c>
      <c r="M22" s="52">
        <f>(Tableau1[[#This Row],[2200517ALG_global_neg10]]/'Données brutes NEG (Area)'!L$23)*15</f>
        <v>36.106906555666406</v>
      </c>
      <c r="N22" s="52">
        <f>(Tableau1[[#This Row],[2200517ALG_global_neg11]]/'Données brutes NEG (Area)'!M$23)*15</f>
        <v>49.972727047791068</v>
      </c>
      <c r="O22" s="52">
        <f>(Tableau1[[#This Row],[2200517ALG_global_neg12]]/'Données brutes NEG (Area)'!N$23)*15</f>
        <v>73.411842153991216</v>
      </c>
      <c r="P22" s="52">
        <f>(Tableau1[[#This Row],[2200517ALG_global_neg13]]/'Données brutes NEG (Area)'!O$23)*15</f>
        <v>81.703921513283419</v>
      </c>
      <c r="Q22" s="52">
        <f>(Tableau1[[#This Row],[2200517ALG_global_neg14]]/'Données brutes NEG (Area)'!P$23)*15</f>
        <v>51.571007084412571</v>
      </c>
      <c r="R22" s="52">
        <f>(Tableau1[[#This Row],[2200517ALG_global_neg15]]/'Données brutes NEG (Area)'!Q$23)*15</f>
        <v>74.322498707948128</v>
      </c>
      <c r="S22" s="52">
        <f>(Tableau1[[#This Row],[2200517ALG_global_neg16]]/'Données brutes NEG (Area)'!R$23)*15</f>
        <v>62.602333932949193</v>
      </c>
      <c r="T22" s="52">
        <f>(Tableau1[[#This Row],[2200517ALG_global_neg17]]/'Données brutes NEG (Area)'!S$23)*15</f>
        <v>49.9511203149195</v>
      </c>
      <c r="U22" s="52">
        <f>(Tableau1[[#This Row],[2200517ALG_global_neg18]]/'Données brutes NEG (Area)'!T$23)*15</f>
        <v>29.388775506866697</v>
      </c>
      <c r="V22" s="52">
        <f>(Tableau1[[#This Row],[2200517ALG_global_neg19]]/'Données brutes NEG (Area)'!U$23)*15</f>
        <v>86.930949010739582</v>
      </c>
      <c r="W22" s="52">
        <f>(Tableau1[[#This Row],[2200517ALG_global_neg20]]/'Données brutes NEG (Area)'!V$23)*15</f>
        <v>55.047072049977658</v>
      </c>
      <c r="X22" s="52">
        <f>(Tableau1[[#This Row],[2200517ALG_global_neg21]]/'Données brutes NEG (Area)'!W$23)*15</f>
        <v>74.909107241622422</v>
      </c>
      <c r="Y22" s="52">
        <f>(Tableau1[[#This Row],[2200517ALG_global_neg22]]/'Données brutes NEG (Area)'!X$23)*15</f>
        <v>26.629741152637642</v>
      </c>
      <c r="Z22" s="52">
        <f>(Tableau1[[#This Row],[2200517ALG_global_neg23]]/'Données brutes NEG (Area)'!Y$23)*15</f>
        <v>66.558168394790115</v>
      </c>
      <c r="AA22" s="52">
        <f>(Tableau1[[#This Row],[2200517ALG_global_neg24]]/'Données brutes NEG (Area)'!Z$23)*15</f>
        <v>50.888119171794457</v>
      </c>
      <c r="AB22" s="52">
        <f>(Tableau1[[#This Row],[2200517ALG_global_neg25]]/'Données brutes NEG (Area)'!AA$23)*15</f>
        <v>91.226122566430803</v>
      </c>
      <c r="AC22" s="52">
        <f>(Tableau1[[#This Row],[2200517ALG_global_neg26]]/'Données brutes NEG (Area)'!AB$23)*15</f>
        <v>82.141362224970138</v>
      </c>
      <c r="AD22" s="52">
        <f>(Tableau1[[#This Row],[2200517ALG_global_neg27]]/'Données brutes NEG (Area)'!AC$23)*15</f>
        <v>50.289880430042693</v>
      </c>
      <c r="AE22" s="52">
        <f>(Tableau1[[#This Row],[2200517ALG_global_neg28]]/'Données brutes NEG (Area)'!AD$23)*15</f>
        <v>54.972510409974795</v>
      </c>
      <c r="AF22" s="52">
        <f>(Tableau1[[#This Row],[2200517ALG_global_neg29]]/'Données brutes NEG (Area)'!AE$23)*15</f>
        <v>54.199432743823216</v>
      </c>
      <c r="AG22" s="52">
        <f>(Tableau1[[#This Row],[2200517ALG_global_neg30]]/'Données brutes NEG (Area)'!AF$23)*15</f>
        <v>64.300252776228149</v>
      </c>
      <c r="AH22" s="52">
        <f>(Tableau1[[#This Row],[2200517ALG_global_neg31]]/'Données brutes NEG (Area)'!AG$23)*15</f>
        <v>73.188711610856501</v>
      </c>
      <c r="AI22" s="52">
        <f>(Tableau1[[#This Row],[2200517ALG_global_neg32]]/'Données brutes NEG (Area)'!AH$23)*15</f>
        <v>98.511064583723169</v>
      </c>
      <c r="AJ22" s="52">
        <f>(Tableau1[[#This Row],[2200517ALG_global_neg33]]/'Données brutes NEG (Area)'!AI$23)*15</f>
        <v>64.076297523813523</v>
      </c>
      <c r="AK22" s="52">
        <f>(Tableau1[[#This Row],[2200517ALG_global_neg34]]/'Données brutes NEG (Area)'!AJ$23)*15</f>
        <v>40.325379742943234</v>
      </c>
      <c r="AL22" s="52">
        <f>(Tableau1[[#This Row],[2200517ALG_global_neg35]]/'Données brutes NEG (Area)'!AK$23)*15</f>
        <v>47.931851258623851</v>
      </c>
      <c r="AM22" s="52">
        <f>(Tableau1[[#This Row],[2200517ALG_global_neg36]]/'Données brutes NEG (Area)'!AL$23)*15</f>
        <v>87.356546891535203</v>
      </c>
      <c r="AN22" s="52">
        <f>(Tableau1[[#This Row],[2200517ALG_global_neg37]]/'Données brutes NEG (Area)'!AM$23)*15</f>
        <v>43.994829894722628</v>
      </c>
      <c r="AO22" s="52">
        <f>(Tableau1[[#This Row],[2200517ALG_global_neg38]]/'Données brutes NEG (Area)'!AN$23)*15</f>
        <v>38.86192114807465</v>
      </c>
      <c r="AP22" s="52">
        <f>(Tableau1[[#This Row],[2200517ALG_global_neg39]]/'Données brutes NEG (Area)'!AO$23)*15</f>
        <v>156.07946153283169</v>
      </c>
      <c r="AQ22" s="52">
        <f>(Tableau1[[#This Row],[2200517ALG_global_neg40]]/'Données brutes NEG (Area)'!AP$23)*15</f>
        <v>172.43817204830282</v>
      </c>
      <c r="AR22" s="52">
        <f>(Tableau1[[#This Row],[2200517ALG_global_neg41]]/'Données brutes NEG (Area)'!AQ$23)*15</f>
        <v>163.24702571098027</v>
      </c>
      <c r="AS22" s="52">
        <f>(Tableau1[[#This Row],[2200517ALG_global_neg42]]/'Données brutes NEG (Area)'!AR$23)*15</f>
        <v>110.2743618211404</v>
      </c>
      <c r="AT22" s="52">
        <f>(Tableau1[[#This Row],[2200517ALG_global_neg43]]/'Données brutes NEG (Area)'!AS$23)*15</f>
        <v>51.161372993391929</v>
      </c>
      <c r="AU22" s="52">
        <f>(Tableau1[[#This Row],[2200517ALG_global_neg44]]/'Données brutes NEG (Area)'!AT$23)*15</f>
        <v>89.238790216742132</v>
      </c>
      <c r="AV22" s="52">
        <f>(Tableau1[[#This Row],[2200517ALG_global_neg45]]/'Données brutes NEG (Area)'!AU$23)*15</f>
        <v>112.79420776747904</v>
      </c>
      <c r="AW22" s="52">
        <f>(Tableau1[[#This Row],[2200517ALG_global_neg46]]/'Données brutes NEG (Area)'!AV$23)*15</f>
        <v>75.5278198530238</v>
      </c>
      <c r="AX22" s="52">
        <f>(Tableau1[[#This Row],[2200517ALG_global_neg47]]/'Données brutes NEG (Area)'!AW$23)*15</f>
        <v>134.34588775036644</v>
      </c>
      <c r="AY22" s="52">
        <f>(Tableau1[[#This Row],[2200517ALG_global_neg48]]/'Données brutes NEG (Area)'!AX$23)*15</f>
        <v>37.760631044007503</v>
      </c>
      <c r="AZ22" s="52">
        <f>(Tableau1[[#This Row],[2200517ALG_global_neg49]]/'Données brutes NEG (Area)'!AY$23)*15</f>
        <v>99.451032487036827</v>
      </c>
      <c r="BA22" s="52">
        <f>(Tableau1[[#This Row],[2200517ALG_global_neg50]]/'Données brutes NEG (Area)'!AZ$23)*15</f>
        <v>57.545655971591231</v>
      </c>
      <c r="BB22" s="52">
        <f>(Tableau1[[#This Row],[2200517ALG_global_neg51]]/'Données brutes NEG (Area)'!BA$23)*15</f>
        <v>103.53786300188011</v>
      </c>
      <c r="BC22" s="52">
        <f>(Tableau1[[#This Row],[2200517ALG_global_neg52]]/'Données brutes NEG (Area)'!BB$23)*15</f>
        <v>81.04050710232697</v>
      </c>
      <c r="BD22" s="52">
        <f>(Tableau1[[#This Row],[2200517ALG_global_neg53]]/'Données brutes NEG (Area)'!BC$23)*15</f>
        <v>84.747695745835031</v>
      </c>
      <c r="BE22" s="52">
        <f>(Tableau1[[#This Row],[2200517ALG_global_neg54]]/'Données brutes NEG (Area)'!BD$23)*15</f>
        <v>35.539605379787758</v>
      </c>
      <c r="BF22" s="52">
        <f>(Tableau1[[#This Row],[2200517ALG_global_neg55]]/'Données brutes NEG (Area)'!BE$23)*15</f>
        <v>27.361518604303157</v>
      </c>
      <c r="BG22" s="52">
        <f>(Tableau1[[#This Row],[2200517ALG_global_neg56]]/'Données brutes NEG (Area)'!BF$23)*15</f>
        <v>39.882136301994187</v>
      </c>
      <c r="BH22" s="52">
        <f>(Tableau1[[#This Row],[2200517ALG_global_neg57]]/'Données brutes NEG (Area)'!BG$23)*15</f>
        <v>69.917188312896386</v>
      </c>
      <c r="BI22" s="52">
        <f>(Tableau1[[#This Row],[2200517ALG_global_neg58]]/'Données brutes NEG (Area)'!BH$23)*15</f>
        <v>36.342914873556332</v>
      </c>
      <c r="BJ22" s="52">
        <f>(Tableau1[[#This Row],[2200517ALG_global_neg59]]/'Données brutes NEG (Area)'!BI$23)*15</f>
        <v>51.090963354367794</v>
      </c>
      <c r="BK22" s="52">
        <f>(Tableau1[[#This Row],[2200517ALG_global_neg60]]/'Données brutes NEG (Area)'!BJ$23)*15</f>
        <v>52.073839923814951</v>
      </c>
      <c r="BL22" s="52">
        <f>(Tableau1[[#This Row],[2200517ALG_global_neg61]]/'Données brutes NEG (Area)'!BK$23)*15</f>
        <v>101.51350399795936</v>
      </c>
      <c r="BM22" s="52">
        <f>(Tableau1[[#This Row],[2200517ALG_global_neg62]]/'Données brutes NEG (Area)'!BL$23)*15</f>
        <v>63.046937399857683</v>
      </c>
      <c r="BN22" s="52">
        <f>(Tableau1[[#This Row],[2200517ALG_global_neg63]]/'Données brutes NEG (Area)'!BM$23)*15</f>
        <v>97.976341467386291</v>
      </c>
      <c r="BO22" s="52">
        <f>(Tableau1[[#This Row],[2200517ALG_global_neg64]]/'Données brutes NEG (Area)'!BN$23)*15</f>
        <v>64.771324978988005</v>
      </c>
      <c r="BP22" s="52">
        <f>(Tableau1[[#This Row],[2200517ALG_global_neg65]]/'Données brutes NEG (Area)'!BO$23)*15</f>
        <v>41.265068115779272</v>
      </c>
      <c r="BQ22" s="52">
        <f>(Tableau1[[#This Row],[2200517ALG_global_neg66]]/'Données brutes NEG (Area)'!BP$23)*15</f>
        <v>55.833120175456365</v>
      </c>
    </row>
    <row r="23" spans="1:69" x14ac:dyDescent="0.25">
      <c r="A23" s="19" t="s">
        <v>129</v>
      </c>
      <c r="B23" s="19" t="s">
        <v>132</v>
      </c>
      <c r="C23" s="1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</row>
    <row r="24" spans="1:69" x14ac:dyDescent="0.25">
      <c r="A24" s="19" t="s">
        <v>134</v>
      </c>
      <c r="B24" s="19" t="s">
        <v>133</v>
      </c>
      <c r="C24" s="1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</row>
  </sheetData>
  <mergeCells count="1">
    <mergeCell ref="A1:C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4"/>
  <sheetViews>
    <sheetView zoomScale="85" zoomScaleNormal="85" workbookViewId="0"/>
  </sheetViews>
  <sheetFormatPr baseColWidth="10" defaultRowHeight="15" x14ac:dyDescent="0.25"/>
  <cols>
    <col min="1" max="1" width="24" customWidth="1"/>
    <col min="2" max="2" width="32.28515625" customWidth="1"/>
    <col min="3" max="64" width="25.5703125" bestFit="1" customWidth="1"/>
    <col min="65" max="68" width="24.42578125" bestFit="1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5" t="s">
        <v>260</v>
      </c>
      <c r="D2" s="5" t="s">
        <v>261</v>
      </c>
      <c r="E2" s="5" t="s">
        <v>262</v>
      </c>
      <c r="F2" s="5" t="s">
        <v>263</v>
      </c>
      <c r="G2" s="5" t="s">
        <v>264</v>
      </c>
      <c r="H2" s="5" t="s">
        <v>265</v>
      </c>
      <c r="I2" s="5" t="s">
        <v>266</v>
      </c>
      <c r="J2" s="5" t="s">
        <v>267</v>
      </c>
      <c r="K2" s="5" t="s">
        <v>268</v>
      </c>
      <c r="L2" s="5" t="s">
        <v>269</v>
      </c>
      <c r="M2" s="5" t="s">
        <v>270</v>
      </c>
      <c r="N2" s="5" t="s">
        <v>271</v>
      </c>
      <c r="O2" s="5" t="s">
        <v>272</v>
      </c>
      <c r="P2" s="5" t="s">
        <v>273</v>
      </c>
      <c r="Q2" s="5" t="s">
        <v>274</v>
      </c>
      <c r="R2" s="5" t="s">
        <v>275</v>
      </c>
      <c r="S2" s="5" t="s">
        <v>276</v>
      </c>
      <c r="T2" s="5" t="s">
        <v>277</v>
      </c>
      <c r="U2" s="5" t="s">
        <v>278</v>
      </c>
      <c r="V2" s="5" t="s">
        <v>279</v>
      </c>
      <c r="W2" s="5" t="s">
        <v>280</v>
      </c>
      <c r="X2" s="5" t="s">
        <v>281</v>
      </c>
      <c r="Y2" s="5" t="s">
        <v>282</v>
      </c>
      <c r="Z2" s="5" t="s">
        <v>283</v>
      </c>
      <c r="AA2" s="5" t="s">
        <v>284</v>
      </c>
      <c r="AB2" s="5" t="s">
        <v>285</v>
      </c>
      <c r="AC2" s="5" t="s">
        <v>286</v>
      </c>
      <c r="AD2" s="5" t="s">
        <v>287</v>
      </c>
      <c r="AE2" s="5" t="s">
        <v>288</v>
      </c>
      <c r="AF2" s="5" t="s">
        <v>289</v>
      </c>
      <c r="AG2" s="5" t="s">
        <v>290</v>
      </c>
      <c r="AH2" s="5" t="s">
        <v>291</v>
      </c>
      <c r="AI2" s="5" t="s">
        <v>292</v>
      </c>
      <c r="AJ2" s="5" t="s">
        <v>293</v>
      </c>
      <c r="AK2" s="5" t="s">
        <v>294</v>
      </c>
      <c r="AL2" s="5" t="s">
        <v>295</v>
      </c>
      <c r="AM2" s="5" t="s">
        <v>296</v>
      </c>
      <c r="AN2" s="5" t="s">
        <v>297</v>
      </c>
      <c r="AO2" s="5" t="s">
        <v>298</v>
      </c>
      <c r="AP2" s="5" t="s">
        <v>299</v>
      </c>
      <c r="AQ2" s="5" t="s">
        <v>300</v>
      </c>
      <c r="AR2" s="5" t="s">
        <v>301</v>
      </c>
      <c r="AS2" s="5" t="s">
        <v>302</v>
      </c>
      <c r="AT2" s="5" t="s">
        <v>303</v>
      </c>
      <c r="AU2" s="5" t="s">
        <v>304</v>
      </c>
      <c r="AV2" s="5" t="s">
        <v>305</v>
      </c>
      <c r="AW2" s="5" t="s">
        <v>306</v>
      </c>
      <c r="AX2" s="5" t="s">
        <v>307</v>
      </c>
      <c r="AY2" s="5" t="s">
        <v>308</v>
      </c>
      <c r="AZ2" s="5" t="s">
        <v>309</v>
      </c>
      <c r="BA2" s="5" t="s">
        <v>310</v>
      </c>
      <c r="BB2" s="5" t="s">
        <v>311</v>
      </c>
      <c r="BC2" s="5" t="s">
        <v>312</v>
      </c>
      <c r="BD2" s="5" t="s">
        <v>313</v>
      </c>
      <c r="BE2" s="5" t="s">
        <v>314</v>
      </c>
      <c r="BF2" s="5" t="s">
        <v>315</v>
      </c>
      <c r="BG2" s="5" t="s">
        <v>316</v>
      </c>
      <c r="BH2" s="5" t="s">
        <v>317</v>
      </c>
      <c r="BI2" s="5" t="s">
        <v>318</v>
      </c>
      <c r="BJ2" s="5" t="s">
        <v>319</v>
      </c>
      <c r="BK2" s="5" t="s">
        <v>320</v>
      </c>
      <c r="BL2" s="5" t="s">
        <v>321</v>
      </c>
      <c r="BM2" s="5" t="s">
        <v>322</v>
      </c>
      <c r="BN2" s="5" t="s">
        <v>323</v>
      </c>
      <c r="BO2" s="5" t="s">
        <v>324</v>
      </c>
      <c r="BP2" s="5" t="s">
        <v>325</v>
      </c>
    </row>
    <row r="3" spans="1:68" x14ac:dyDescent="0.25">
      <c r="A3" s="9" t="s">
        <v>223</v>
      </c>
      <c r="B3" s="9" t="s">
        <v>74</v>
      </c>
      <c r="C3" s="47">
        <v>0.61805860007014701</v>
      </c>
      <c r="D3" s="47">
        <v>0.55984755904109795</v>
      </c>
      <c r="E3" s="47">
        <v>0.54468345657868955</v>
      </c>
      <c r="F3" s="47">
        <v>0.70776831322315104</v>
      </c>
      <c r="G3" s="47">
        <v>0.50193881222867931</v>
      </c>
      <c r="H3" s="47">
        <v>0.75514840026953634</v>
      </c>
      <c r="I3" s="47">
        <v>0.32948894944030638</v>
      </c>
      <c r="J3" s="47">
        <v>0.46474998378458132</v>
      </c>
      <c r="K3" s="47">
        <v>0.18952897779326158</v>
      </c>
      <c r="L3" s="47">
        <v>0.41112631957538126</v>
      </c>
      <c r="M3" s="47">
        <v>0.33070089115764922</v>
      </c>
      <c r="N3" s="47">
        <v>0.573975669330686</v>
      </c>
      <c r="O3" s="47">
        <v>0.5419985335301285</v>
      </c>
      <c r="P3" s="47">
        <v>0.36629679045014313</v>
      </c>
      <c r="Q3" s="47">
        <v>0.58605804777587778</v>
      </c>
      <c r="R3" s="47">
        <v>0.37030228293803336</v>
      </c>
      <c r="S3" s="47">
        <v>0.5833123121302739</v>
      </c>
      <c r="T3" s="47">
        <v>0.32853734936595452</v>
      </c>
      <c r="U3" s="47">
        <v>0.25078472073943675</v>
      </c>
      <c r="V3" s="47">
        <v>0.50047647822070218</v>
      </c>
      <c r="W3" s="47">
        <v>0.62961737695255926</v>
      </c>
      <c r="X3" s="47">
        <v>0.5283802671617025</v>
      </c>
      <c r="Y3" s="47">
        <v>0.27255675961628001</v>
      </c>
      <c r="Z3" s="47">
        <v>0.29550365700577352</v>
      </c>
      <c r="AA3" s="47">
        <v>0.39866751402982076</v>
      </c>
      <c r="AB3" s="47">
        <v>0.3573081571334859</v>
      </c>
      <c r="AC3" s="47">
        <v>0.62098820516602116</v>
      </c>
      <c r="AD3" s="47">
        <v>0.23081685457518075</v>
      </c>
      <c r="AE3" s="47">
        <v>0.81866414846259727</v>
      </c>
      <c r="AF3" s="47">
        <v>0.58100768277587578</v>
      </c>
      <c r="AG3" s="47">
        <v>0.46781315984813743</v>
      </c>
      <c r="AH3" s="47">
        <v>0.50113300090952095</v>
      </c>
      <c r="AI3" s="47">
        <v>0.82270122822521563</v>
      </c>
      <c r="AJ3" s="47">
        <v>0.41893445796060325</v>
      </c>
      <c r="AK3" s="47" t="s">
        <v>326</v>
      </c>
      <c r="AL3" s="47">
        <v>0.51043696382190706</v>
      </c>
      <c r="AM3" s="47" t="e">
        <v>#VALUE!</v>
      </c>
      <c r="AN3" s="47">
        <v>0.44611570016165231</v>
      </c>
      <c r="AO3" s="47">
        <v>0.73667823136797017</v>
      </c>
      <c r="AP3" s="47">
        <v>0.53265362891395462</v>
      </c>
      <c r="AQ3" s="47">
        <v>0.32408831849149289</v>
      </c>
      <c r="AR3" s="47">
        <v>0.93284086009054623</v>
      </c>
      <c r="AS3" s="47">
        <v>0.38512382642832371</v>
      </c>
      <c r="AT3" s="47">
        <v>0.68094818808635682</v>
      </c>
      <c r="AU3" s="47">
        <v>0.67122413621020138</v>
      </c>
      <c r="AV3" s="47">
        <v>0.43700626343130589</v>
      </c>
      <c r="AW3" s="47">
        <v>0.36485802053682598</v>
      </c>
      <c r="AX3" s="47">
        <v>0.2892768074629718</v>
      </c>
      <c r="AY3" s="47">
        <v>0.541553966977669</v>
      </c>
      <c r="AZ3" s="47">
        <v>0.43720658250257194</v>
      </c>
      <c r="BA3" s="47">
        <v>1.0222717790516085</v>
      </c>
      <c r="BB3" s="47">
        <v>0.42816108308609668</v>
      </c>
      <c r="BC3" s="47">
        <v>0.49972041827809277</v>
      </c>
      <c r="BD3" s="47">
        <v>0.45805630219858662</v>
      </c>
      <c r="BE3" s="47">
        <v>0.44579849114165992</v>
      </c>
      <c r="BF3" s="47">
        <v>0.42287878620805019</v>
      </c>
      <c r="BG3" s="47">
        <v>0.36283895455127912</v>
      </c>
      <c r="BH3" s="47">
        <v>0.23160168281252447</v>
      </c>
      <c r="BI3" s="47">
        <v>0.22435970766937563</v>
      </c>
      <c r="BJ3" s="47">
        <v>0.6779571976703288</v>
      </c>
      <c r="BK3" s="47">
        <v>0.81934514409176329</v>
      </c>
      <c r="BL3" s="47">
        <v>0.32956087098149678</v>
      </c>
      <c r="BM3" s="47">
        <v>0.50104661126456584</v>
      </c>
      <c r="BN3" s="47">
        <v>1.4073873331166369</v>
      </c>
      <c r="BO3" s="47">
        <v>0.62569951821429159</v>
      </c>
      <c r="BP3" s="47">
        <v>0.44747621209721111</v>
      </c>
    </row>
    <row r="4" spans="1:68" x14ac:dyDescent="0.25">
      <c r="A4" s="11" t="s">
        <v>224</v>
      </c>
      <c r="B4" s="11" t="s">
        <v>74</v>
      </c>
      <c r="C4" s="46">
        <v>8.4449559937374321</v>
      </c>
      <c r="D4" s="46">
        <v>8.5791393701955556</v>
      </c>
      <c r="E4" s="46">
        <v>6.9675316216863443</v>
      </c>
      <c r="F4" s="46">
        <v>9.9359667264187124</v>
      </c>
      <c r="G4" s="46">
        <v>8.8850998139698465</v>
      </c>
      <c r="H4" s="46">
        <v>10.402951215636708</v>
      </c>
      <c r="I4" s="46">
        <v>4.9973224158884557</v>
      </c>
      <c r="J4" s="46">
        <v>6.6701060241884065</v>
      </c>
      <c r="K4" s="46">
        <v>3.5020620870844525</v>
      </c>
      <c r="L4" s="46">
        <v>6.1949383634572026</v>
      </c>
      <c r="M4" s="46">
        <v>5.7080044909814012</v>
      </c>
      <c r="N4" s="46">
        <v>9.1600503693458464</v>
      </c>
      <c r="O4" s="46">
        <v>8.7820278504083582</v>
      </c>
      <c r="P4" s="46">
        <v>5.2389226898368921</v>
      </c>
      <c r="Q4" s="46">
        <v>7.5967800590472114</v>
      </c>
      <c r="R4" s="46">
        <v>5.4355231033575295</v>
      </c>
      <c r="S4" s="46">
        <v>8.1645367169974943</v>
      </c>
      <c r="T4" s="46">
        <v>4.4522373480656459</v>
      </c>
      <c r="U4" s="46">
        <v>7.5228914824777435</v>
      </c>
      <c r="V4" s="46">
        <v>7.2921393139519957</v>
      </c>
      <c r="W4" s="46">
        <v>7.3732790530294938</v>
      </c>
      <c r="X4" s="46">
        <v>7.8038864015194749</v>
      </c>
      <c r="Y4" s="46">
        <v>5.0326591063286514</v>
      </c>
      <c r="Z4" s="46">
        <v>5.9447808859939624</v>
      </c>
      <c r="AA4" s="46">
        <v>5.6968333229281178</v>
      </c>
      <c r="AB4" s="46">
        <v>5.9148978950204194</v>
      </c>
      <c r="AC4" s="46">
        <v>8.0181586441530985</v>
      </c>
      <c r="AD4" s="46">
        <v>4.1185173688697638</v>
      </c>
      <c r="AE4" s="46">
        <v>11.161887909900219</v>
      </c>
      <c r="AF4" s="46">
        <v>7.9693065695961049</v>
      </c>
      <c r="AG4" s="46">
        <v>7.3578123376327795</v>
      </c>
      <c r="AH4" s="46">
        <v>7.1283454002381177</v>
      </c>
      <c r="AI4" s="46">
        <v>11.534095736286556</v>
      </c>
      <c r="AJ4" s="46">
        <v>6.9121650718092758</v>
      </c>
      <c r="AK4" s="46">
        <v>1.8023662050989728</v>
      </c>
      <c r="AL4" s="46">
        <v>8.4445870769795999</v>
      </c>
      <c r="AM4" s="46">
        <v>6.4176799372155244</v>
      </c>
      <c r="AN4" s="46">
        <v>6.6094110090364007</v>
      </c>
      <c r="AO4" s="46">
        <v>10.250093622796733</v>
      </c>
      <c r="AP4" s="46">
        <v>8.1939165983246429</v>
      </c>
      <c r="AQ4" s="46">
        <v>5.2027423069100376</v>
      </c>
      <c r="AR4" s="46">
        <v>12.110365168153061</v>
      </c>
      <c r="AS4" s="46">
        <v>5.5877696369722525</v>
      </c>
      <c r="AT4" s="46">
        <v>10.017672524181725</v>
      </c>
      <c r="AU4" s="46">
        <v>9.1908145638248584</v>
      </c>
      <c r="AV4" s="46">
        <v>6.6189085482538417</v>
      </c>
      <c r="AW4" s="46">
        <v>5.6555898679580654</v>
      </c>
      <c r="AX4" s="46">
        <v>4.6100178196922919</v>
      </c>
      <c r="AY4" s="46">
        <v>8.0240218710129607</v>
      </c>
      <c r="AZ4" s="46">
        <v>6.1227975747494829</v>
      </c>
      <c r="BA4" s="46">
        <v>13.349518001145357</v>
      </c>
      <c r="BB4" s="46">
        <v>6.6626858160872517</v>
      </c>
      <c r="BC4" s="46">
        <v>6.6645382224519008</v>
      </c>
      <c r="BD4" s="46">
        <v>7.0884107189670642</v>
      </c>
      <c r="BE4" s="46">
        <v>6.4533363504374037</v>
      </c>
      <c r="BF4" s="46">
        <v>6.3784307856642437</v>
      </c>
      <c r="BG4" s="46">
        <v>7.2842242550522558</v>
      </c>
      <c r="BH4" s="46">
        <v>4.3336319839014958</v>
      </c>
      <c r="BI4" s="46">
        <v>4.2897600231702029</v>
      </c>
      <c r="BJ4" s="46">
        <v>9.4019157807214082</v>
      </c>
      <c r="BK4" s="46">
        <v>10.987895102797301</v>
      </c>
      <c r="BL4" s="46">
        <v>5.5685817984944714</v>
      </c>
      <c r="BM4" s="46">
        <v>8.2187696953142186</v>
      </c>
      <c r="BN4" s="46">
        <v>18.973239530061313</v>
      </c>
      <c r="BO4" s="46">
        <v>9.1551609180349534</v>
      </c>
      <c r="BP4" s="46">
        <v>7.2886441617111153</v>
      </c>
    </row>
    <row r="5" spans="1:68" x14ac:dyDescent="0.25">
      <c r="A5" s="9" t="s">
        <v>225</v>
      </c>
      <c r="B5" s="9" t="s">
        <v>74</v>
      </c>
      <c r="C5" s="47">
        <v>5.6917170370728281</v>
      </c>
      <c r="D5" s="47">
        <v>6.2179401153339526</v>
      </c>
      <c r="E5" s="47">
        <v>5.0791008410679161</v>
      </c>
      <c r="F5" s="47">
        <v>6.6170762570848289</v>
      </c>
      <c r="G5" s="47">
        <v>5.3568844730184129</v>
      </c>
      <c r="H5" s="47">
        <v>6.7373845704411197</v>
      </c>
      <c r="I5" s="47">
        <v>4.051958224799427</v>
      </c>
      <c r="J5" s="47">
        <v>4.7321028869932471</v>
      </c>
      <c r="K5" s="47">
        <v>3.0299466857264976</v>
      </c>
      <c r="L5" s="47">
        <v>4.5849603493906361</v>
      </c>
      <c r="M5" s="47">
        <v>4.0357859887246796</v>
      </c>
      <c r="N5" s="47">
        <v>5.2970783704264566</v>
      </c>
      <c r="O5" s="47">
        <v>5.0106849257723223</v>
      </c>
      <c r="P5" s="47">
        <v>3.8733432154732519</v>
      </c>
      <c r="Q5" s="47">
        <v>5.1329747836305275</v>
      </c>
      <c r="R5" s="47">
        <v>4.0105821135232365</v>
      </c>
      <c r="S5" s="47">
        <v>4.6136183749770616</v>
      </c>
      <c r="T5" s="47">
        <v>3.8022182693142725</v>
      </c>
      <c r="U5" s="47">
        <v>3.9597640575977833</v>
      </c>
      <c r="V5" s="47">
        <v>4.383530599872854</v>
      </c>
      <c r="W5" s="47">
        <v>4.2073098660852635</v>
      </c>
      <c r="X5" s="47">
        <v>5.876135915514789</v>
      </c>
      <c r="Y5" s="47">
        <v>3.4227525480210081</v>
      </c>
      <c r="Z5" s="47">
        <v>3.7467895662375019</v>
      </c>
      <c r="AA5" s="47">
        <v>4.1220559893019972</v>
      </c>
      <c r="AB5" s="47">
        <v>4.3699466162546194</v>
      </c>
      <c r="AC5" s="47">
        <v>4.8464386182859513</v>
      </c>
      <c r="AD5" s="47">
        <v>3.2505964669088963</v>
      </c>
      <c r="AE5" s="47">
        <v>5.7204974751340831</v>
      </c>
      <c r="AF5" s="47">
        <v>5.2464069827037916</v>
      </c>
      <c r="AG5" s="47">
        <v>3.9175999324421311</v>
      </c>
      <c r="AH5" s="47">
        <v>5.6006432950758587</v>
      </c>
      <c r="AI5" s="47">
        <v>7.3517889741375884</v>
      </c>
      <c r="AJ5" s="47">
        <v>5.3053501583761546</v>
      </c>
      <c r="AK5" s="47">
        <v>2.3272439953365982</v>
      </c>
      <c r="AL5" s="47">
        <v>4.0926345804763047</v>
      </c>
      <c r="AM5" s="47">
        <v>4.8496540255969549</v>
      </c>
      <c r="AN5" s="47">
        <v>4.9833499509445875</v>
      </c>
      <c r="AO5" s="47">
        <v>8.2256138093787818</v>
      </c>
      <c r="AP5" s="47">
        <v>5.2822795220878902</v>
      </c>
      <c r="AQ5" s="47">
        <v>4.3245403178823629</v>
      </c>
      <c r="AR5" s="47">
        <v>6.7291937337603374</v>
      </c>
      <c r="AS5" s="47">
        <v>4.3133755038459274</v>
      </c>
      <c r="AT5" s="47">
        <v>6.1107305633567544</v>
      </c>
      <c r="AU5" s="47">
        <v>6.082004969942342</v>
      </c>
      <c r="AV5" s="47">
        <v>3.8858676182249141</v>
      </c>
      <c r="AW5" s="47">
        <v>3.9321526797959514</v>
      </c>
      <c r="AX5" s="47">
        <v>2.8621438021072327</v>
      </c>
      <c r="AY5" s="47">
        <v>6.1842880338538002</v>
      </c>
      <c r="AZ5" s="47">
        <v>4.1376595705430752</v>
      </c>
      <c r="BA5" s="47">
        <v>9.0139669549985708</v>
      </c>
      <c r="BB5" s="47">
        <v>3.8262163972180914</v>
      </c>
      <c r="BC5" s="47">
        <v>3.8731313042862849</v>
      </c>
      <c r="BD5" s="47">
        <v>4.5987777208605323</v>
      </c>
      <c r="BE5" s="47">
        <v>5.003360931412189</v>
      </c>
      <c r="BF5" s="47">
        <v>3.9109252884349743</v>
      </c>
      <c r="BG5" s="47">
        <v>6.370633615648333</v>
      </c>
      <c r="BH5" s="47">
        <v>3.6931925438475557</v>
      </c>
      <c r="BI5" s="47">
        <v>3.1422620567444612</v>
      </c>
      <c r="BJ5" s="47">
        <v>6.7812499638665074</v>
      </c>
      <c r="BK5" s="47">
        <v>7.1334944952489359</v>
      </c>
      <c r="BL5" s="47">
        <v>3.9279771513622213</v>
      </c>
      <c r="BM5" s="47">
        <v>5.0029108130437727</v>
      </c>
      <c r="BN5" s="47">
        <v>12.040369800604676</v>
      </c>
      <c r="BO5" s="47">
        <v>6.8087665549211751</v>
      </c>
      <c r="BP5" s="47">
        <v>5.7176914812604958</v>
      </c>
    </row>
    <row r="6" spans="1:68" x14ac:dyDescent="0.25">
      <c r="A6" s="11" t="s">
        <v>226</v>
      </c>
      <c r="B6" s="11" t="s">
        <v>74</v>
      </c>
      <c r="C6" s="46">
        <v>7.680314032042296</v>
      </c>
      <c r="D6" s="46">
        <v>9.3765882298170364</v>
      </c>
      <c r="E6" s="46">
        <v>8.7029760306528985</v>
      </c>
      <c r="F6" s="46">
        <v>9.9885092078649009</v>
      </c>
      <c r="G6" s="46">
        <v>11.440199932465422</v>
      </c>
      <c r="H6" s="46">
        <v>9.0220676784631575</v>
      </c>
      <c r="I6" s="46">
        <v>7.6430285562810978</v>
      </c>
      <c r="J6" s="46">
        <v>11.059840482114625</v>
      </c>
      <c r="K6" s="46">
        <v>5.9513264625545128</v>
      </c>
      <c r="L6" s="46">
        <v>8.695953571748527</v>
      </c>
      <c r="M6" s="46">
        <v>5.8922046744361838</v>
      </c>
      <c r="N6" s="46">
        <v>5.7634533706854976</v>
      </c>
      <c r="O6" s="46">
        <v>12.696479735452893</v>
      </c>
      <c r="P6" s="46">
        <v>5.9012573540676483</v>
      </c>
      <c r="Q6" s="46">
        <v>9.0118075666747384</v>
      </c>
      <c r="R6" s="46">
        <v>10.366776475768381</v>
      </c>
      <c r="S6" s="46">
        <v>7.0595706964908018</v>
      </c>
      <c r="T6" s="46">
        <v>5.3336167249859283</v>
      </c>
      <c r="U6" s="46">
        <v>2.1776553081175249</v>
      </c>
      <c r="V6" s="46">
        <v>7.5811904432953545</v>
      </c>
      <c r="W6" s="46">
        <v>6.0642462167415978</v>
      </c>
      <c r="X6" s="46">
        <v>8.2175640516176784</v>
      </c>
      <c r="Y6" s="46">
        <v>6.4571637062118548</v>
      </c>
      <c r="Z6" s="46">
        <v>5.699295932116506</v>
      </c>
      <c r="AA6" s="46">
        <v>3.2810096783196609</v>
      </c>
      <c r="AB6" s="46">
        <v>8.9762037541477628</v>
      </c>
      <c r="AC6" s="46">
        <v>3.7224266892228268</v>
      </c>
      <c r="AD6" s="46">
        <v>8.7000722861340307</v>
      </c>
      <c r="AE6" s="46">
        <v>10.505025218651335</v>
      </c>
      <c r="AF6" s="46">
        <v>10.432459590457913</v>
      </c>
      <c r="AG6" s="46">
        <v>5.7260356168564179</v>
      </c>
      <c r="AH6" s="46">
        <v>8.0917908593424528</v>
      </c>
      <c r="AI6" s="46">
        <v>12.281461592981207</v>
      </c>
      <c r="AJ6" s="46">
        <v>7.2008921128919949</v>
      </c>
      <c r="AK6" s="46">
        <v>5.0682925137460968</v>
      </c>
      <c r="AL6" s="46">
        <v>5.3058088900079987</v>
      </c>
      <c r="AM6" s="46">
        <v>5.6147574200230315</v>
      </c>
      <c r="AN6" s="46">
        <v>7.8404029974365335</v>
      </c>
      <c r="AO6" s="46">
        <v>12.742041176827531</v>
      </c>
      <c r="AP6" s="46">
        <v>8.7175669548934849</v>
      </c>
      <c r="AQ6" s="46">
        <v>9.7909342457582174</v>
      </c>
      <c r="AR6" s="46">
        <v>7.3502178766072772</v>
      </c>
      <c r="AS6" s="46">
        <v>8.7710917504409682</v>
      </c>
      <c r="AT6" s="46">
        <v>10.978316629032927</v>
      </c>
      <c r="AU6" s="46">
        <v>7.6941392044509378</v>
      </c>
      <c r="AV6" s="46">
        <v>6.0434616697305144</v>
      </c>
      <c r="AW6" s="46">
        <v>6.7071820229054859</v>
      </c>
      <c r="AX6" s="46">
        <v>8.886503195668201</v>
      </c>
      <c r="AY6" s="46">
        <v>11.603410466270523</v>
      </c>
      <c r="AZ6" s="46">
        <v>6.5958576013904997</v>
      </c>
      <c r="BA6" s="46">
        <v>13.214741136761193</v>
      </c>
      <c r="BB6" s="46">
        <v>10.356449491416475</v>
      </c>
      <c r="BC6" s="46">
        <v>5.6096952893307597</v>
      </c>
      <c r="BD6" s="46">
        <v>7.7849384635680625</v>
      </c>
      <c r="BE6" s="46">
        <v>8.9589325424538711</v>
      </c>
      <c r="BF6" s="46">
        <v>5.7094094397305142</v>
      </c>
      <c r="BG6" s="46">
        <v>7.235407654308645</v>
      </c>
      <c r="BH6" s="46">
        <v>4.3373529296567144</v>
      </c>
      <c r="BI6" s="46">
        <v>9.2976823620591027</v>
      </c>
      <c r="BJ6" s="46">
        <v>11.054317528768424</v>
      </c>
      <c r="BK6" s="46">
        <v>8.3823351333690113</v>
      </c>
      <c r="BL6" s="46">
        <v>11.187952383166968</v>
      </c>
      <c r="BM6" s="46">
        <v>10.651388317415265</v>
      </c>
      <c r="BN6" s="46">
        <v>21.433402720704905</v>
      </c>
      <c r="BO6" s="46">
        <v>8.4360506924728433</v>
      </c>
      <c r="BP6" s="46">
        <v>8.5610023434795899</v>
      </c>
    </row>
    <row r="7" spans="1:68" x14ac:dyDescent="0.25">
      <c r="A7" s="9" t="s">
        <v>227</v>
      </c>
      <c r="B7" s="9" t="s">
        <v>74</v>
      </c>
      <c r="C7" s="47">
        <v>127.08761922774823</v>
      </c>
      <c r="D7" s="47">
        <v>151.71237601698397</v>
      </c>
      <c r="E7" s="47">
        <v>122.57070431274084</v>
      </c>
      <c r="F7" s="47">
        <v>143.22230637218831</v>
      </c>
      <c r="G7" s="47">
        <v>149.84807539021313</v>
      </c>
      <c r="H7" s="47">
        <v>128.71256130173259</v>
      </c>
      <c r="I7" s="47">
        <v>90.934203734346553</v>
      </c>
      <c r="J7" s="47">
        <v>139.24388017292742</v>
      </c>
      <c r="K7" s="47">
        <v>80.714160442823896</v>
      </c>
      <c r="L7" s="47">
        <v>110.62766088153786</v>
      </c>
      <c r="M7" s="47">
        <v>89.231919112735255</v>
      </c>
      <c r="N7" s="47">
        <v>127.06108959518762</v>
      </c>
      <c r="O7" s="47">
        <v>150.5596963951497</v>
      </c>
      <c r="P7" s="47">
        <v>95.509721540109965</v>
      </c>
      <c r="Q7" s="47">
        <v>124.18739481628471</v>
      </c>
      <c r="R7" s="47">
        <v>127.73772185535461</v>
      </c>
      <c r="S7" s="47">
        <v>111.94900354364168</v>
      </c>
      <c r="T7" s="47">
        <v>99.655752227643603</v>
      </c>
      <c r="U7" s="47">
        <v>108.58713975569383</v>
      </c>
      <c r="V7" s="47">
        <v>132.12687959620058</v>
      </c>
      <c r="W7" s="47">
        <v>102.34081293388446</v>
      </c>
      <c r="X7" s="47">
        <v>122.37527536290904</v>
      </c>
      <c r="Y7" s="47">
        <v>90.769401262571009</v>
      </c>
      <c r="Z7" s="47">
        <v>94.007671257517984</v>
      </c>
      <c r="AA7" s="47">
        <v>117.68128270690777</v>
      </c>
      <c r="AB7" s="47">
        <v>129.6834136489594</v>
      </c>
      <c r="AC7" s="47">
        <v>96.234180341190097</v>
      </c>
      <c r="AD7" s="47">
        <v>117.79339134649933</v>
      </c>
      <c r="AE7" s="47">
        <v>159.4494484212332</v>
      </c>
      <c r="AF7" s="47">
        <v>138.95129760066968</v>
      </c>
      <c r="AG7" s="47">
        <v>110.44049392453574</v>
      </c>
      <c r="AH7" s="47">
        <v>117.40715633622038</v>
      </c>
      <c r="AI7" s="47">
        <v>162.21585887168601</v>
      </c>
      <c r="AJ7" s="47">
        <v>124.40505773629391</v>
      </c>
      <c r="AK7" s="47">
        <v>78.754848772922387</v>
      </c>
      <c r="AL7" s="47">
        <v>104.05785071561573</v>
      </c>
      <c r="AM7" s="47">
        <v>108.3987086273786</v>
      </c>
      <c r="AN7" s="47">
        <v>110.97366849509622</v>
      </c>
      <c r="AO7" s="47">
        <v>104.51526611769482</v>
      </c>
      <c r="AP7" s="47">
        <v>102.0330705054463</v>
      </c>
      <c r="AQ7" s="47">
        <v>124.82960038121595</v>
      </c>
      <c r="AR7" s="47">
        <v>169.16041113579635</v>
      </c>
      <c r="AS7" s="47">
        <v>134.07369032207791</v>
      </c>
      <c r="AT7" s="47">
        <v>135.25933163618305</v>
      </c>
      <c r="AU7" s="47">
        <v>105.44397431599313</v>
      </c>
      <c r="AV7" s="47">
        <v>82.207706586135714</v>
      </c>
      <c r="AW7" s="47">
        <v>101.44807744412874</v>
      </c>
      <c r="AX7" s="47">
        <v>122.31484487005788</v>
      </c>
      <c r="AY7" s="47">
        <v>146.63279721398848</v>
      </c>
      <c r="AZ7" s="47">
        <v>91.551655038172186</v>
      </c>
      <c r="BA7" s="47">
        <v>166.23124800109724</v>
      </c>
      <c r="BB7" s="47">
        <v>135.3712603731978</v>
      </c>
      <c r="BC7" s="47">
        <v>98.426969283079103</v>
      </c>
      <c r="BD7" s="47">
        <v>108.64789172211952</v>
      </c>
      <c r="BE7" s="47">
        <v>119.06486482761156</v>
      </c>
      <c r="BF7" s="47">
        <v>81.284739592481088</v>
      </c>
      <c r="BG7" s="47">
        <v>158.09115764864555</v>
      </c>
      <c r="BH7" s="47">
        <v>128.95668480148703</v>
      </c>
      <c r="BI7" s="47">
        <v>135.31425474954816</v>
      </c>
      <c r="BJ7" s="47">
        <v>141.66964445344303</v>
      </c>
      <c r="BK7" s="47">
        <v>128.10284951195922</v>
      </c>
      <c r="BL7" s="47">
        <v>152.91436100666013</v>
      </c>
      <c r="BM7" s="47">
        <v>133.25934445243547</v>
      </c>
      <c r="BN7" s="47">
        <v>260.9324528180465</v>
      </c>
      <c r="BO7" s="47">
        <v>116.62061412081295</v>
      </c>
      <c r="BP7" s="47">
        <v>119.06955400132023</v>
      </c>
    </row>
    <row r="8" spans="1:68" x14ac:dyDescent="0.25">
      <c r="A8" s="11" t="s">
        <v>228</v>
      </c>
      <c r="B8" s="11" t="s">
        <v>74</v>
      </c>
      <c r="C8" s="46">
        <v>16.304636785623043</v>
      </c>
      <c r="D8" s="46">
        <v>15.907548364707516</v>
      </c>
      <c r="E8" s="46">
        <v>19.217459597535576</v>
      </c>
      <c r="F8" s="46">
        <v>18.575886619989131</v>
      </c>
      <c r="G8" s="46">
        <v>11.537788389665545</v>
      </c>
      <c r="H8" s="46">
        <v>23.080607293955286</v>
      </c>
      <c r="I8" s="46">
        <v>10.664307251784694</v>
      </c>
      <c r="J8" s="46">
        <v>25.161478078161732</v>
      </c>
      <c r="K8" s="46">
        <v>9.2131125164467367</v>
      </c>
      <c r="L8" s="46">
        <v>14.702928791053832</v>
      </c>
      <c r="M8" s="46">
        <v>10.15732069001217</v>
      </c>
      <c r="N8" s="46">
        <v>12.770783690894701</v>
      </c>
      <c r="O8" s="46">
        <v>20.924618515884006</v>
      </c>
      <c r="P8" s="46">
        <v>8.9956114884960634</v>
      </c>
      <c r="Q8" s="46">
        <v>19.15933454067661</v>
      </c>
      <c r="R8" s="46">
        <v>13.559973467764699</v>
      </c>
      <c r="S8" s="46">
        <v>13.623950325791986</v>
      </c>
      <c r="T8" s="46">
        <v>13.343495857632096</v>
      </c>
      <c r="U8" s="46">
        <v>14.400657763065228</v>
      </c>
      <c r="V8" s="46">
        <v>12.972449617258826</v>
      </c>
      <c r="W8" s="46">
        <v>13.527612016606685</v>
      </c>
      <c r="X8" s="46">
        <v>13.013103219602073</v>
      </c>
      <c r="Y8" s="46">
        <v>13.470400426358745</v>
      </c>
      <c r="Z8" s="46">
        <v>9.8944732458272657</v>
      </c>
      <c r="AA8" s="46">
        <v>12.973678299828048</v>
      </c>
      <c r="AB8" s="46">
        <v>20.016619124548892</v>
      </c>
      <c r="AC8" s="46">
        <v>11.579613897508063</v>
      </c>
      <c r="AD8" s="46">
        <v>14.072432619755801</v>
      </c>
      <c r="AE8" s="46">
        <v>22.048801472730656</v>
      </c>
      <c r="AF8" s="46">
        <v>15.943907603969896</v>
      </c>
      <c r="AG8" s="46">
        <v>12.905081738896088</v>
      </c>
      <c r="AH8" s="46">
        <v>12.080703913664379</v>
      </c>
      <c r="AI8" s="46">
        <v>22.29011115419809</v>
      </c>
      <c r="AJ8" s="46">
        <v>17.562885279077449</v>
      </c>
      <c r="AK8" s="46">
        <v>8.4304636456526048</v>
      </c>
      <c r="AL8" s="46">
        <v>14.362512207767237</v>
      </c>
      <c r="AM8" s="46">
        <v>11.679107761092556</v>
      </c>
      <c r="AN8" s="46">
        <v>12.034521393979233</v>
      </c>
      <c r="AO8" s="46">
        <v>34.959245622524378</v>
      </c>
      <c r="AP8" s="46">
        <v>21.788561881284167</v>
      </c>
      <c r="AQ8" s="46">
        <v>16.555016543467318</v>
      </c>
      <c r="AR8" s="46">
        <v>18.885551794333313</v>
      </c>
      <c r="AS8" s="46">
        <v>18.698441983300111</v>
      </c>
      <c r="AT8" s="46">
        <v>23.946609055955513</v>
      </c>
      <c r="AU8" s="46">
        <v>12.319287726903971</v>
      </c>
      <c r="AV8" s="46">
        <v>10.886506624737846</v>
      </c>
      <c r="AW8" s="46">
        <v>10.377914652344211</v>
      </c>
      <c r="AX8" s="46">
        <v>11.784281055654418</v>
      </c>
      <c r="AY8" s="46">
        <v>29.153207206446712</v>
      </c>
      <c r="AZ8" s="46">
        <v>11.04151075453257</v>
      </c>
      <c r="BA8" s="46">
        <v>22.071085656185055</v>
      </c>
      <c r="BB8" s="46">
        <v>17.331421635410454</v>
      </c>
      <c r="BC8" s="46">
        <v>11.309460899033889</v>
      </c>
      <c r="BD8" s="46">
        <v>18.351959625763872</v>
      </c>
      <c r="BE8" s="46">
        <v>9.8414416856575766</v>
      </c>
      <c r="BF8" s="46">
        <v>10.747788542648385</v>
      </c>
      <c r="BG8" s="46">
        <v>20.412059897766383</v>
      </c>
      <c r="BH8" s="46">
        <v>13.244680032887327</v>
      </c>
      <c r="BI8" s="46">
        <v>11.501917171811488</v>
      </c>
      <c r="BJ8" s="46">
        <v>19.17847708114024</v>
      </c>
      <c r="BK8" s="46">
        <v>20.479921730465868</v>
      </c>
      <c r="BL8" s="46">
        <v>10.728434619260277</v>
      </c>
      <c r="BM8" s="46">
        <v>17.920956304349943</v>
      </c>
      <c r="BN8" s="46">
        <v>31.072241356423074</v>
      </c>
      <c r="BO8" s="46">
        <v>10.323572282366948</v>
      </c>
      <c r="BP8" s="46">
        <v>13.865305615280246</v>
      </c>
    </row>
    <row r="9" spans="1:68" x14ac:dyDescent="0.25">
      <c r="A9" s="9" t="s">
        <v>229</v>
      </c>
      <c r="B9" s="9" t="s">
        <v>74</v>
      </c>
      <c r="C9" s="47">
        <v>2.3446970729569068</v>
      </c>
      <c r="D9" s="47">
        <v>3.4935654023976519</v>
      </c>
      <c r="E9" s="47">
        <v>2.6233416303219861</v>
      </c>
      <c r="F9" s="47">
        <v>2.7046020482166702</v>
      </c>
      <c r="G9" s="47">
        <v>2.9290153387422593</v>
      </c>
      <c r="H9" s="47">
        <v>3.8774713460116232</v>
      </c>
      <c r="I9" s="47">
        <v>1.6846309933241104</v>
      </c>
      <c r="J9" s="47">
        <v>2.2704287872792208</v>
      </c>
      <c r="K9" s="47">
        <v>1.8130875723061664</v>
      </c>
      <c r="L9" s="47">
        <v>1.7904550625899487</v>
      </c>
      <c r="M9" s="47">
        <v>1.531287457685212</v>
      </c>
      <c r="N9" s="47">
        <v>2.1108581239558903</v>
      </c>
      <c r="O9" s="47">
        <v>2.4268682260132981</v>
      </c>
      <c r="P9" s="47">
        <v>1.2088620292360015</v>
      </c>
      <c r="Q9" s="47">
        <v>2.0608648643816641</v>
      </c>
      <c r="R9" s="47">
        <v>1.7759468522686677</v>
      </c>
      <c r="S9" s="47">
        <v>2.1753961012280465</v>
      </c>
      <c r="T9" s="47">
        <v>2.112708211970975</v>
      </c>
      <c r="U9" s="47">
        <v>1.7972489022734364</v>
      </c>
      <c r="V9" s="47">
        <v>2.1969531157427595</v>
      </c>
      <c r="W9" s="47">
        <v>1.7333541470217988</v>
      </c>
      <c r="X9" s="47">
        <v>2.6613916774758963</v>
      </c>
      <c r="Y9" s="47">
        <v>1.5156286894743687</v>
      </c>
      <c r="Z9" s="47">
        <v>1.9012642408934803</v>
      </c>
      <c r="AA9" s="47">
        <v>1.6714837169600718</v>
      </c>
      <c r="AB9" s="47">
        <v>1.3615090734449429</v>
      </c>
      <c r="AC9" s="47">
        <v>2.3414915202861022</v>
      </c>
      <c r="AD9" s="47">
        <v>1.3072847414601374</v>
      </c>
      <c r="AE9" s="47">
        <v>2.2187705569682059</v>
      </c>
      <c r="AF9" s="47">
        <v>2.9621911314316787</v>
      </c>
      <c r="AG9" s="47">
        <v>1.2502552462357981</v>
      </c>
      <c r="AH9" s="47">
        <v>2.8742088124618044</v>
      </c>
      <c r="AI9" s="47">
        <v>4.2023467042163452</v>
      </c>
      <c r="AJ9" s="47">
        <v>3.0938384371802239</v>
      </c>
      <c r="AK9" s="47">
        <v>1.3380496771456851</v>
      </c>
      <c r="AL9" s="47">
        <v>2.4542177986867237</v>
      </c>
      <c r="AM9" s="47">
        <v>2.3541224211472715</v>
      </c>
      <c r="AN9" s="47">
        <v>2.1744686934295299</v>
      </c>
      <c r="AO9" s="47">
        <v>3.8128145990701761</v>
      </c>
      <c r="AP9" s="47">
        <v>3.2762296213752857</v>
      </c>
      <c r="AQ9" s="47">
        <v>1.7861910593736832</v>
      </c>
      <c r="AR9" s="47">
        <v>2.6949599655548471</v>
      </c>
      <c r="AS9" s="47">
        <v>2.3087879692357069</v>
      </c>
      <c r="AT9" s="47">
        <v>2.8809272083528024</v>
      </c>
      <c r="AU9" s="47">
        <v>2.1332568989300036</v>
      </c>
      <c r="AV9" s="47">
        <v>1.5809337479139547</v>
      </c>
      <c r="AW9" s="47">
        <v>2.7571043117470015</v>
      </c>
      <c r="AX9" s="47">
        <v>1.9114010477588823</v>
      </c>
      <c r="AY9" s="47">
        <v>3.1347636136499735</v>
      </c>
      <c r="AZ9" s="47">
        <v>1.957101006811756</v>
      </c>
      <c r="BA9" s="47">
        <v>4.7424575268290479</v>
      </c>
      <c r="BB9" s="47">
        <v>2.017371187074847</v>
      </c>
      <c r="BC9" s="47">
        <v>1.7362235472441725</v>
      </c>
      <c r="BD9" s="47">
        <v>1.8125469174337112</v>
      </c>
      <c r="BE9" s="47">
        <v>1.8884492391384251</v>
      </c>
      <c r="BF9" s="47">
        <v>1.8223676626354237</v>
      </c>
      <c r="BG9" s="47">
        <v>1.8423396116142383</v>
      </c>
      <c r="BH9" s="47">
        <v>1.9001442284836176</v>
      </c>
      <c r="BI9" s="47">
        <v>1.3344746994482539</v>
      </c>
      <c r="BJ9" s="47">
        <v>3.3726343915986097</v>
      </c>
      <c r="BK9" s="47">
        <v>3.6532384490098289</v>
      </c>
      <c r="BL9" s="47">
        <v>1.1558572263867108</v>
      </c>
      <c r="BM9" s="47">
        <v>2.5074797180256909</v>
      </c>
      <c r="BN9" s="47">
        <v>6.3448519680427378</v>
      </c>
      <c r="BO9" s="47">
        <v>3.4561166770718446</v>
      </c>
      <c r="BP9" s="47">
        <v>2.6950015279638242</v>
      </c>
    </row>
    <row r="10" spans="1:68" x14ac:dyDescent="0.25">
      <c r="A10" s="11" t="s">
        <v>230</v>
      </c>
      <c r="B10" s="11" t="s">
        <v>74</v>
      </c>
      <c r="C10" s="46">
        <v>2.0719723708929467</v>
      </c>
      <c r="D10" s="46">
        <v>2.969867206334118</v>
      </c>
      <c r="E10" s="46">
        <v>1.8084362595336756</v>
      </c>
      <c r="F10" s="46">
        <v>2.608012900821755</v>
      </c>
      <c r="G10" s="46">
        <v>1.4164404756491258</v>
      </c>
      <c r="H10" s="46">
        <v>2.661089047363761</v>
      </c>
      <c r="I10" s="46">
        <v>1.4774515581203103</v>
      </c>
      <c r="J10" s="46">
        <v>1.7903337901059917</v>
      </c>
      <c r="K10" s="46">
        <v>1.9259081652019807</v>
      </c>
      <c r="L10" s="46">
        <v>1.3531408236594338</v>
      </c>
      <c r="M10" s="46">
        <v>1.2245651509012596</v>
      </c>
      <c r="N10" s="46">
        <v>1.6391022810146296</v>
      </c>
      <c r="O10" s="46">
        <v>1.8604454649431008</v>
      </c>
      <c r="P10" s="46">
        <v>1.502939193885668</v>
      </c>
      <c r="Q10" s="46">
        <v>2.0702512019314225</v>
      </c>
      <c r="R10" s="46">
        <v>2.3669244748365781</v>
      </c>
      <c r="S10" s="46">
        <v>1.7414648300322262</v>
      </c>
      <c r="T10" s="46">
        <v>2.1309932235654099</v>
      </c>
      <c r="U10" s="46">
        <v>0.20578402222972778</v>
      </c>
      <c r="V10" s="46">
        <v>2.3477123784528198</v>
      </c>
      <c r="W10" s="46">
        <v>1.71925733339846</v>
      </c>
      <c r="X10" s="46">
        <v>1.9276750252651729</v>
      </c>
      <c r="Y10" s="46">
        <v>1.7568310679446264</v>
      </c>
      <c r="Z10" s="46">
        <v>1.611660454572065</v>
      </c>
      <c r="AA10" s="46">
        <v>2.3350372608240964</v>
      </c>
      <c r="AB10" s="46">
        <v>2.723288717677768</v>
      </c>
      <c r="AC10" s="46">
        <v>2.3071348589183716</v>
      </c>
      <c r="AD10" s="46">
        <v>1.347185199201451</v>
      </c>
      <c r="AE10" s="46">
        <v>2.1266485481520681</v>
      </c>
      <c r="AF10" s="46">
        <v>2.5505547819363357</v>
      </c>
      <c r="AG10" s="46">
        <v>1.1138409239853857</v>
      </c>
      <c r="AH10" s="46">
        <v>2.6148232712249593</v>
      </c>
      <c r="AI10" s="46">
        <v>2.3172113491200848</v>
      </c>
      <c r="AJ10" s="46">
        <v>2.5315275901002114</v>
      </c>
      <c r="AK10" s="46">
        <v>1.1771651603689104</v>
      </c>
      <c r="AL10" s="46">
        <v>2.4797913797186033</v>
      </c>
      <c r="AM10" s="46">
        <v>0.8451850396604057</v>
      </c>
      <c r="AN10" s="46">
        <v>1.6620199273021976</v>
      </c>
      <c r="AO10" s="46">
        <v>3.0195027977151625</v>
      </c>
      <c r="AP10" s="46">
        <v>3.1622465659508077</v>
      </c>
      <c r="AQ10" s="46">
        <v>2.0116804185799966</v>
      </c>
      <c r="AR10" s="46">
        <v>2.9741082047152463</v>
      </c>
      <c r="AS10" s="46">
        <v>2.8437904341878708</v>
      </c>
      <c r="AT10" s="46">
        <v>3.2508644071008264</v>
      </c>
      <c r="AU10" s="46">
        <v>1.6601341526145941</v>
      </c>
      <c r="AV10" s="46">
        <v>1.3185701205375111</v>
      </c>
      <c r="AW10" s="46">
        <v>2.4671740259761323</v>
      </c>
      <c r="AX10" s="46">
        <v>1.5971380542512761</v>
      </c>
      <c r="AY10" s="46">
        <v>3.196562972448687</v>
      </c>
      <c r="AZ10" s="46">
        <v>2.1277687650100163</v>
      </c>
      <c r="BA10" s="46">
        <v>3.0002208263212888</v>
      </c>
      <c r="BB10" s="46">
        <v>1.8776952635703794</v>
      </c>
      <c r="BC10" s="46">
        <v>1.5473725006468522</v>
      </c>
      <c r="BD10" s="46">
        <v>1.8076083992858896</v>
      </c>
      <c r="BE10" s="46">
        <v>1.7674775325295891</v>
      </c>
      <c r="BF10" s="46">
        <v>1.7483541989511495</v>
      </c>
      <c r="BG10" s="46">
        <v>1.4165788866105766</v>
      </c>
      <c r="BH10" s="46">
        <v>2.3176934827935538</v>
      </c>
      <c r="BI10" s="46">
        <v>1.603824589218088</v>
      </c>
      <c r="BJ10" s="46">
        <v>2.3444603532683304</v>
      </c>
      <c r="BK10" s="46">
        <v>2.5320328768271581</v>
      </c>
      <c r="BL10" s="46">
        <v>1.5023108994418517</v>
      </c>
      <c r="BM10" s="46">
        <v>2.7659822192432326</v>
      </c>
      <c r="BN10" s="46">
        <v>4.6434444243908306</v>
      </c>
      <c r="BO10" s="46">
        <v>2.8911373589107039</v>
      </c>
      <c r="BP10" s="46">
        <v>2.4823733975843449</v>
      </c>
    </row>
    <row r="11" spans="1:68" x14ac:dyDescent="0.25">
      <c r="A11" s="9" t="s">
        <v>231</v>
      </c>
      <c r="B11" s="9" t="s">
        <v>74</v>
      </c>
      <c r="C11" s="47">
        <v>30.801094472672535</v>
      </c>
      <c r="D11" s="47">
        <v>32.890922981612626</v>
      </c>
      <c r="E11" s="47">
        <v>34.336791097306985</v>
      </c>
      <c r="F11" s="47">
        <v>33.557066977497449</v>
      </c>
      <c r="G11" s="47">
        <v>42.137304240573833</v>
      </c>
      <c r="H11" s="47">
        <v>34.723633536835955</v>
      </c>
      <c r="I11" s="47">
        <v>19.703816519597503</v>
      </c>
      <c r="J11" s="47">
        <v>35.833785685757867</v>
      </c>
      <c r="K11" s="47">
        <v>24.105436448271881</v>
      </c>
      <c r="L11" s="47">
        <v>15.363545858312634</v>
      </c>
      <c r="M11" s="47">
        <v>13.207727947562372</v>
      </c>
      <c r="N11" s="47">
        <v>23.260529530862257</v>
      </c>
      <c r="O11" s="47">
        <v>30.477891760940917</v>
      </c>
      <c r="P11" s="47">
        <v>19.10568410233742</v>
      </c>
      <c r="Q11" s="47">
        <v>28.530643208670099</v>
      </c>
      <c r="R11" s="47">
        <v>26.201343479269674</v>
      </c>
      <c r="S11" s="47">
        <v>25.332899863682794</v>
      </c>
      <c r="T11" s="47">
        <v>23.565533521381184</v>
      </c>
      <c r="U11" s="47">
        <v>19.142715111550224</v>
      </c>
      <c r="V11" s="47">
        <v>31.590992196691936</v>
      </c>
      <c r="W11" s="47">
        <v>24.128421431589789</v>
      </c>
      <c r="X11" s="47">
        <v>21.410418088017639</v>
      </c>
      <c r="Y11" s="47">
        <v>22.169605478947496</v>
      </c>
      <c r="Z11" s="47">
        <v>18.523763665174815</v>
      </c>
      <c r="AA11" s="47">
        <v>33.018567842052569</v>
      </c>
      <c r="AB11" s="47">
        <v>35.823044435540268</v>
      </c>
      <c r="AC11" s="47">
        <v>25.740941433529898</v>
      </c>
      <c r="AD11" s="47">
        <v>18.14876613947397</v>
      </c>
      <c r="AE11" s="47">
        <v>24.219656809992284</v>
      </c>
      <c r="AF11" s="47">
        <v>38.204257110672359</v>
      </c>
      <c r="AG11" s="47">
        <v>19.394864133438254</v>
      </c>
      <c r="AH11" s="47">
        <v>34.561465415246992</v>
      </c>
      <c r="AI11" s="47">
        <v>34.582364139616132</v>
      </c>
      <c r="AJ11" s="47">
        <v>29.938136733275588</v>
      </c>
      <c r="AK11" s="47">
        <v>13.245297247401291</v>
      </c>
      <c r="AL11" s="47">
        <v>31.451618737385196</v>
      </c>
      <c r="AM11" s="47">
        <v>20.213257361583288</v>
      </c>
      <c r="AN11" s="47">
        <v>18.334410007589824</v>
      </c>
      <c r="AO11" s="47">
        <v>43.489682861766092</v>
      </c>
      <c r="AP11" s="47">
        <v>39.197354811334343</v>
      </c>
      <c r="AQ11" s="47">
        <v>26.016977612345883</v>
      </c>
      <c r="AR11" s="47">
        <v>41.812274606815727</v>
      </c>
      <c r="AS11" s="47">
        <v>40.167431158065426</v>
      </c>
      <c r="AT11" s="47">
        <v>39.024140046947778</v>
      </c>
      <c r="AU11" s="47">
        <v>20.188602504420995</v>
      </c>
      <c r="AV11" s="47">
        <v>15.598097762253232</v>
      </c>
      <c r="AW11" s="47">
        <v>31.627703005746032</v>
      </c>
      <c r="AX11" s="47">
        <v>22.883228944245012</v>
      </c>
      <c r="AY11" s="47">
        <v>44.230833154331613</v>
      </c>
      <c r="AZ11" s="47">
        <v>25.654365924344567</v>
      </c>
      <c r="BA11" s="47">
        <v>53.548324042178173</v>
      </c>
      <c r="BB11" s="47">
        <v>21.262513389304821</v>
      </c>
      <c r="BC11" s="47">
        <v>19.251719849084147</v>
      </c>
      <c r="BD11" s="47">
        <v>21.675103470958266</v>
      </c>
      <c r="BE11" s="47">
        <v>22.387363311401899</v>
      </c>
      <c r="BF11" s="47">
        <v>19.529366207047861</v>
      </c>
      <c r="BG11" s="47">
        <v>18.933693366787956</v>
      </c>
      <c r="BH11" s="47">
        <v>31.381086962320804</v>
      </c>
      <c r="BI11" s="47">
        <v>18.736059510106003</v>
      </c>
      <c r="BJ11" s="47">
        <v>28.94415387066595</v>
      </c>
      <c r="BK11" s="47">
        <v>35.120388464259413</v>
      </c>
      <c r="BL11" s="47">
        <v>17.796870279360199</v>
      </c>
      <c r="BM11" s="47">
        <v>30.942583890535051</v>
      </c>
      <c r="BN11" s="47">
        <v>61.935050343747314</v>
      </c>
      <c r="BO11" s="47">
        <v>32.531105824591869</v>
      </c>
      <c r="BP11" s="47">
        <v>28.100383950756669</v>
      </c>
    </row>
    <row r="12" spans="1:68" x14ac:dyDescent="0.25">
      <c r="A12" s="11" t="s">
        <v>232</v>
      </c>
      <c r="B12" s="11" t="s">
        <v>74</v>
      </c>
      <c r="C12" s="46">
        <v>10.180250188420537</v>
      </c>
      <c r="D12" s="46">
        <v>10.880897274922038</v>
      </c>
      <c r="E12" s="46">
        <v>12.465972307893265</v>
      </c>
      <c r="F12" s="46">
        <v>10.904128801416544</v>
      </c>
      <c r="G12" s="46">
        <v>8.9559233068715738</v>
      </c>
      <c r="H12" s="46">
        <v>14.469369501974484</v>
      </c>
      <c r="I12" s="46">
        <v>4.4364765431815822</v>
      </c>
      <c r="J12" s="46">
        <v>13.401889184088597</v>
      </c>
      <c r="K12" s="46">
        <v>6.7159181986535224</v>
      </c>
      <c r="L12" s="46">
        <v>5.2992127979068515</v>
      </c>
      <c r="M12" s="46">
        <v>3.0055282267286785</v>
      </c>
      <c r="N12" s="46">
        <v>5.9556939017525572</v>
      </c>
      <c r="O12" s="46">
        <v>13.343839325974239</v>
      </c>
      <c r="P12" s="46">
        <v>3.2363159731877298</v>
      </c>
      <c r="Q12" s="46">
        <v>9.7600953287010306</v>
      </c>
      <c r="R12" s="46">
        <v>7.4973253983265264</v>
      </c>
      <c r="S12" s="46">
        <v>6.6332534857926282</v>
      </c>
      <c r="T12" s="46">
        <v>7.646897599246695</v>
      </c>
      <c r="U12" s="46">
        <v>5.6122602330403319</v>
      </c>
      <c r="V12" s="46">
        <v>6.6375786980654219</v>
      </c>
      <c r="W12" s="46">
        <v>6.4926866110523136</v>
      </c>
      <c r="X12" s="46">
        <v>5.7828558102693206</v>
      </c>
      <c r="Y12" s="46">
        <v>8.5910523444684923</v>
      </c>
      <c r="Z12" s="46">
        <v>7.9836199572816779</v>
      </c>
      <c r="AA12" s="46">
        <v>7.0289684369701746</v>
      </c>
      <c r="AB12" s="46">
        <v>11.283499186902549</v>
      </c>
      <c r="AC12" s="46">
        <v>7.3868916616174989</v>
      </c>
      <c r="AD12" s="46">
        <v>6.5656277306618644</v>
      </c>
      <c r="AE12" s="46">
        <v>5.8970760592315843</v>
      </c>
      <c r="AF12" s="46">
        <v>9.5723623780367113</v>
      </c>
      <c r="AG12" s="46">
        <v>5.353539519375345</v>
      </c>
      <c r="AH12" s="46">
        <v>8.7659627513016645</v>
      </c>
      <c r="AI12" s="46">
        <v>12.948406996268936</v>
      </c>
      <c r="AJ12" s="46">
        <v>9.431963533327961</v>
      </c>
      <c r="AK12" s="46">
        <v>4.3701568962588739</v>
      </c>
      <c r="AL12" s="46">
        <v>8.9417387261367818</v>
      </c>
      <c r="AM12" s="46">
        <v>4.9080895205959294</v>
      </c>
      <c r="AN12" s="46">
        <v>6.0738516229274149</v>
      </c>
      <c r="AO12" s="46">
        <v>17.554399751018654</v>
      </c>
      <c r="AP12" s="46">
        <v>13.136920192696625</v>
      </c>
      <c r="AQ12" s="46">
        <v>7.8513801130408067</v>
      </c>
      <c r="AR12" s="46">
        <v>10.652549547903915</v>
      </c>
      <c r="AS12" s="46">
        <v>10.904188894512339</v>
      </c>
      <c r="AT12" s="46">
        <v>13.832871400459476</v>
      </c>
      <c r="AU12" s="46">
        <v>5.0773035375650348</v>
      </c>
      <c r="AV12" s="46">
        <v>6.8589251189251659</v>
      </c>
      <c r="AW12" s="46">
        <v>8.6786712607399856</v>
      </c>
      <c r="AX12" s="46">
        <v>5.0040695144066731</v>
      </c>
      <c r="AY12" s="46">
        <v>24.97822831673535</v>
      </c>
      <c r="AZ12" s="46">
        <v>6.5492977456850721</v>
      </c>
      <c r="BA12" s="46">
        <v>16.004996147109331</v>
      </c>
      <c r="BB12" s="46">
        <v>8.4143964969919001</v>
      </c>
      <c r="BC12" s="46">
        <v>5.1018513561638352</v>
      </c>
      <c r="BD12" s="46">
        <v>7.7762231902414438</v>
      </c>
      <c r="BE12" s="46">
        <v>5.7947840090421234</v>
      </c>
      <c r="BF12" s="46">
        <v>6.4247853228435474</v>
      </c>
      <c r="BG12" s="46">
        <v>6.9540232629983896</v>
      </c>
      <c r="BH12" s="46">
        <v>11.099787727550305</v>
      </c>
      <c r="BI12" s="46">
        <v>6.1680401439625738</v>
      </c>
      <c r="BJ12" s="46">
        <v>14.063616967525716</v>
      </c>
      <c r="BK12" s="46">
        <v>10.705842749051147</v>
      </c>
      <c r="BL12" s="46">
        <v>5.253018506663758</v>
      </c>
      <c r="BM12" s="46">
        <v>11.820285064085953</v>
      </c>
      <c r="BN12" s="46">
        <v>21.517855589403972</v>
      </c>
      <c r="BO12" s="46">
        <v>10.397953490543395</v>
      </c>
      <c r="BP12" s="46">
        <v>9.5052513852031897</v>
      </c>
    </row>
    <row r="13" spans="1:68" x14ac:dyDescent="0.25">
      <c r="A13" s="9" t="s">
        <v>233</v>
      </c>
      <c r="B13" s="9" t="s">
        <v>74</v>
      </c>
      <c r="C13" s="47">
        <v>0.33839898152105391</v>
      </c>
      <c r="D13" s="47">
        <v>0.51356378034675432</v>
      </c>
      <c r="E13" s="47">
        <v>0.3481422486048722</v>
      </c>
      <c r="F13" s="47">
        <v>0.5103223342656541</v>
      </c>
      <c r="G13" s="47">
        <v>0.37043830463961053</v>
      </c>
      <c r="H13" s="47">
        <v>0.7097373821397529</v>
      </c>
      <c r="I13" s="47">
        <v>0.28128296066116815</v>
      </c>
      <c r="J13" s="47">
        <v>0.58625393355817423</v>
      </c>
      <c r="K13" s="47">
        <v>0.35653705919921835</v>
      </c>
      <c r="L13" s="47">
        <v>0.29581218301477841</v>
      </c>
      <c r="M13" s="47">
        <v>0.22632424564671652</v>
      </c>
      <c r="N13" s="47">
        <v>0.3118591250033807</v>
      </c>
      <c r="O13" s="47">
        <v>0.62037568863383219</v>
      </c>
      <c r="P13" s="47">
        <v>0.27811032874680852</v>
      </c>
      <c r="Q13" s="47">
        <v>0.48338898435427946</v>
      </c>
      <c r="R13" s="47">
        <v>0.36895773015514299</v>
      </c>
      <c r="S13" s="47">
        <v>0.26560255680902012</v>
      </c>
      <c r="T13" s="47">
        <v>0.38396795029690933</v>
      </c>
      <c r="U13" s="47">
        <v>0.34585219637383241</v>
      </c>
      <c r="V13" s="47">
        <v>0.27621950350094227</v>
      </c>
      <c r="W13" s="47">
        <v>0.36848963532861445</v>
      </c>
      <c r="X13" s="47">
        <v>0.43960216631190119</v>
      </c>
      <c r="Y13" s="47">
        <v>0.29346810536975965</v>
      </c>
      <c r="Z13" s="47">
        <v>0.26739138175383598</v>
      </c>
      <c r="AA13" s="47">
        <v>0.26174610183105529</v>
      </c>
      <c r="AB13" s="47">
        <v>0.60191906853097943</v>
      </c>
      <c r="AC13" s="47">
        <v>0.26456256675351347</v>
      </c>
      <c r="AD13" s="47">
        <v>0.44345587250426804</v>
      </c>
      <c r="AE13" s="47">
        <v>0.49060993654923291</v>
      </c>
      <c r="AF13" s="47">
        <v>0.33200402354515662</v>
      </c>
      <c r="AG13" s="47">
        <v>0.30601907246889876</v>
      </c>
      <c r="AH13" s="47">
        <v>0.25034369873346057</v>
      </c>
      <c r="AI13" s="47">
        <v>0.72533684854379055</v>
      </c>
      <c r="AJ13" s="47">
        <v>0.34886657003973226</v>
      </c>
      <c r="AK13" s="47">
        <v>0.26443142336022823</v>
      </c>
      <c r="AL13" s="47">
        <v>0.46715188359769816</v>
      </c>
      <c r="AM13" s="47">
        <v>0.26055825716012992</v>
      </c>
      <c r="AN13" s="47">
        <v>0.26787922476044351</v>
      </c>
      <c r="AO13" s="47">
        <v>0.91719327456908117</v>
      </c>
      <c r="AP13" s="47">
        <v>0.67101735167042553</v>
      </c>
      <c r="AQ13" s="47">
        <v>0.30503163042096182</v>
      </c>
      <c r="AR13" s="47">
        <v>0.40787451630561039</v>
      </c>
      <c r="AS13" s="47">
        <v>0.46402267370761829</v>
      </c>
      <c r="AT13" s="47">
        <v>0.65400787291442597</v>
      </c>
      <c r="AU13" s="47">
        <v>0.42030766553465271</v>
      </c>
      <c r="AV13" s="47">
        <v>0.31026115283855132</v>
      </c>
      <c r="AW13" s="47">
        <v>0.42577081136086542</v>
      </c>
      <c r="AX13" s="47">
        <v>0.27357571437667688</v>
      </c>
      <c r="AY13" s="47">
        <v>0.59862738947509198</v>
      </c>
      <c r="AZ13" s="47">
        <v>0.27940383505976252</v>
      </c>
      <c r="BA13" s="47">
        <v>0.90064786790627993</v>
      </c>
      <c r="BB13" s="47">
        <v>0.40244051208973025</v>
      </c>
      <c r="BC13" s="47">
        <v>0.21154218019831203</v>
      </c>
      <c r="BD13" s="47">
        <v>0.40773648554235759</v>
      </c>
      <c r="BE13" s="47">
        <v>0.265147164228479</v>
      </c>
      <c r="BF13" s="47">
        <v>0.31764044231754573</v>
      </c>
      <c r="BG13" s="47">
        <v>0.35130999702013255</v>
      </c>
      <c r="BH13" s="47">
        <v>0.27170441959580244</v>
      </c>
      <c r="BI13" s="47">
        <v>0.29460569479619464</v>
      </c>
      <c r="BJ13" s="47">
        <v>0.74541868988492577</v>
      </c>
      <c r="BK13" s="47">
        <v>0.65070063775058118</v>
      </c>
      <c r="BL13" s="47">
        <v>0.2898464291993843</v>
      </c>
      <c r="BM13" s="47">
        <v>0.46037598064172142</v>
      </c>
      <c r="BN13" s="47">
        <v>1.1292072077753701</v>
      </c>
      <c r="BO13" s="47">
        <v>0.32639066096041491</v>
      </c>
      <c r="BP13" s="47">
        <v>0.35901490197650537</v>
      </c>
    </row>
    <row r="14" spans="1:68" x14ac:dyDescent="0.25">
      <c r="A14" s="11" t="s">
        <v>234</v>
      </c>
      <c r="B14" s="11" t="s">
        <v>74</v>
      </c>
      <c r="C14" s="46">
        <v>0.96029423000818415</v>
      </c>
      <c r="D14" s="46">
        <v>1.6565519324762006</v>
      </c>
      <c r="E14" s="46">
        <v>1.0770877932671026</v>
      </c>
      <c r="F14" s="46">
        <v>1.6395075876376473</v>
      </c>
      <c r="G14" s="46">
        <v>2.1575836763276937</v>
      </c>
      <c r="H14" s="46">
        <v>2.180249217565954</v>
      </c>
      <c r="I14" s="46">
        <v>0.82658832028596663</v>
      </c>
      <c r="J14" s="46">
        <v>1.4556694137659223</v>
      </c>
      <c r="K14" s="46">
        <v>0.863576558536293</v>
      </c>
      <c r="L14" s="46">
        <v>0.86392869891957946</v>
      </c>
      <c r="M14" s="46">
        <v>0.78781258320120739</v>
      </c>
      <c r="N14" s="46">
        <v>1.6035604314935163</v>
      </c>
      <c r="O14" s="46">
        <v>1.3590622728757522</v>
      </c>
      <c r="P14" s="46">
        <v>0.84002544131560242</v>
      </c>
      <c r="Q14" s="46">
        <v>1.4103394103914759</v>
      </c>
      <c r="R14" s="46">
        <v>0.79615232392621738</v>
      </c>
      <c r="S14" s="46">
        <v>1.2152395338824571</v>
      </c>
      <c r="T14" s="46">
        <v>0.85535819732975993</v>
      </c>
      <c r="U14" s="46">
        <v>1.0806146780010812</v>
      </c>
      <c r="V14" s="46">
        <v>1.0900037907822533</v>
      </c>
      <c r="W14" s="46">
        <v>1.1226805109465916</v>
      </c>
      <c r="X14" s="46">
        <v>1.6961508452344924</v>
      </c>
      <c r="Y14" s="46">
        <v>1.0107627615060064</v>
      </c>
      <c r="Z14" s="46">
        <v>1.0359131825130743</v>
      </c>
      <c r="AA14" s="46">
        <v>1.0984127670781481</v>
      </c>
      <c r="AB14" s="46">
        <v>0.95317944362217599</v>
      </c>
      <c r="AC14" s="46">
        <v>1.4723177129970175</v>
      </c>
      <c r="AD14" s="46">
        <v>0.77907890456742057</v>
      </c>
      <c r="AE14" s="46">
        <v>1.3954218072502318</v>
      </c>
      <c r="AF14" s="46">
        <v>1.6969395837903554</v>
      </c>
      <c r="AG14" s="46">
        <v>0.88293312568984927</v>
      </c>
      <c r="AH14" s="46">
        <v>1.4638137875001362</v>
      </c>
      <c r="AI14" s="46">
        <v>2.0950415799073312</v>
      </c>
      <c r="AJ14" s="46">
        <v>1.4256060638443149</v>
      </c>
      <c r="AK14" s="46">
        <v>0.54438920018746095</v>
      </c>
      <c r="AL14" s="46">
        <v>1.6381985256142491</v>
      </c>
      <c r="AM14" s="46">
        <v>1.034419542915842</v>
      </c>
      <c r="AN14" s="46">
        <v>0.9965396552199135</v>
      </c>
      <c r="AO14" s="46">
        <v>2.0982328385401954</v>
      </c>
      <c r="AP14" s="46">
        <v>1.8383975768990874</v>
      </c>
      <c r="AQ14" s="46">
        <v>0.8624047125321388</v>
      </c>
      <c r="AR14" s="46">
        <v>1.9425881688730613</v>
      </c>
      <c r="AS14" s="46">
        <v>1.291657312385438</v>
      </c>
      <c r="AT14" s="46">
        <v>1.8388481016201923</v>
      </c>
      <c r="AU14" s="46">
        <v>1.4873871462243025</v>
      </c>
      <c r="AV14" s="46">
        <v>0.96905606018166535</v>
      </c>
      <c r="AW14" s="46">
        <v>1.3998232112061793</v>
      </c>
      <c r="AX14" s="46">
        <v>1.1546710659876229</v>
      </c>
      <c r="AY14" s="46">
        <v>1.6340844439010807</v>
      </c>
      <c r="AZ14" s="46">
        <v>1.0299838761862514</v>
      </c>
      <c r="BA14" s="46">
        <v>3.5773864048848472</v>
      </c>
      <c r="BB14" s="46">
        <v>0.83816151081467261</v>
      </c>
      <c r="BC14" s="46">
        <v>1.1664010554121762</v>
      </c>
      <c r="BD14" s="46">
        <v>1.0776492574164824</v>
      </c>
      <c r="BE14" s="46">
        <v>1.1833448963463942</v>
      </c>
      <c r="BF14" s="46">
        <v>0.89975060721141342</v>
      </c>
      <c r="BG14" s="46">
        <v>1.0263922672264087</v>
      </c>
      <c r="BH14" s="46">
        <v>0.93310968863504118</v>
      </c>
      <c r="BI14" s="46">
        <v>0.62521776302404153</v>
      </c>
      <c r="BJ14" s="46">
        <v>2.0585461539366339</v>
      </c>
      <c r="BK14" s="46">
        <v>2.28474255479526</v>
      </c>
      <c r="BL14" s="46">
        <v>0.5611553616170446</v>
      </c>
      <c r="BM14" s="46">
        <v>1.6666314351034761</v>
      </c>
      <c r="BN14" s="46">
        <v>4.1728785597606306</v>
      </c>
      <c r="BO14" s="46">
        <v>1.9969343695445614</v>
      </c>
      <c r="BP14" s="46">
        <v>1.3250326008279181</v>
      </c>
    </row>
    <row r="15" spans="1:68" x14ac:dyDescent="0.25">
      <c r="A15" s="9" t="s">
        <v>235</v>
      </c>
      <c r="B15" s="9" t="s">
        <v>74</v>
      </c>
      <c r="C15" s="47">
        <v>1.6009162946878215</v>
      </c>
      <c r="D15" s="47">
        <v>1.4649606489342604</v>
      </c>
      <c r="E15" s="47">
        <v>1.5058018446890808</v>
      </c>
      <c r="F15" s="47">
        <v>1.5586982348547223</v>
      </c>
      <c r="G15" s="47">
        <v>2.2837824549587857</v>
      </c>
      <c r="H15" s="47">
        <v>1.9820127269036227</v>
      </c>
      <c r="I15" s="47">
        <v>0.72680679134856985</v>
      </c>
      <c r="J15" s="47">
        <v>1.7705681639037727</v>
      </c>
      <c r="K15" s="47">
        <v>0.97073574465828483</v>
      </c>
      <c r="L15" s="47">
        <v>0.89275835794887981</v>
      </c>
      <c r="M15" s="47">
        <v>0.6974754873472383</v>
      </c>
      <c r="N15" s="47">
        <v>1.3007655468275789</v>
      </c>
      <c r="O15" s="47">
        <v>2.0231058242713025</v>
      </c>
      <c r="P15" s="47">
        <v>0.95933284654659468</v>
      </c>
      <c r="Q15" s="47">
        <v>1.6247710557721347</v>
      </c>
      <c r="R15" s="47">
        <v>1.2200559568967821</v>
      </c>
      <c r="S15" s="47">
        <v>1.5583306821416509</v>
      </c>
      <c r="T15" s="47">
        <v>0.88832739485318302</v>
      </c>
      <c r="U15" s="47" t="s">
        <v>326</v>
      </c>
      <c r="V15" s="47">
        <v>1.4588253688391799</v>
      </c>
      <c r="W15" s="47">
        <v>1.5644302530881635</v>
      </c>
      <c r="X15" s="47">
        <v>1.3982827086826728</v>
      </c>
      <c r="Y15" s="47">
        <v>0.84006591389669127</v>
      </c>
      <c r="Z15" s="47">
        <v>1.2099162109258614</v>
      </c>
      <c r="AA15" s="47">
        <v>1.4118583802881144</v>
      </c>
      <c r="AB15" s="47">
        <v>1.3831422117556165</v>
      </c>
      <c r="AC15" s="47">
        <v>1.3276340388462546</v>
      </c>
      <c r="AD15" s="47">
        <v>1.3293432804723262</v>
      </c>
      <c r="AE15" s="47">
        <v>1.6771882255765043</v>
      </c>
      <c r="AF15" s="47">
        <v>1.5096654018448297</v>
      </c>
      <c r="AG15" s="47">
        <v>1.2105097969494192</v>
      </c>
      <c r="AH15" s="47">
        <v>1.9682133997437543</v>
      </c>
      <c r="AI15" s="47">
        <v>2.3008645477757388</v>
      </c>
      <c r="AJ15" s="47">
        <v>1.5290901625339015</v>
      </c>
      <c r="AK15" s="47">
        <v>0.54737754790791648</v>
      </c>
      <c r="AL15" s="47">
        <v>1.3994112686512685</v>
      </c>
      <c r="AM15" s="47" t="s">
        <v>326</v>
      </c>
      <c r="AN15" s="47">
        <v>1.1120462486223714</v>
      </c>
      <c r="AO15" s="47">
        <v>1.654135559810294</v>
      </c>
      <c r="AP15" s="47">
        <v>2.1123213934134148</v>
      </c>
      <c r="AQ15" s="47">
        <v>1.1819159298242947</v>
      </c>
      <c r="AR15" s="47">
        <v>1.892457657677286</v>
      </c>
      <c r="AS15" s="47">
        <v>1.6377055452383837</v>
      </c>
      <c r="AT15" s="47">
        <v>1.8214067383491048</v>
      </c>
      <c r="AU15" s="47">
        <v>1.542358496118992</v>
      </c>
      <c r="AV15" s="47">
        <v>1.1156262842858724</v>
      </c>
      <c r="AW15" s="47">
        <v>1.0954099666460304</v>
      </c>
      <c r="AX15" s="47">
        <v>1.2181714851511638</v>
      </c>
      <c r="AY15" s="47">
        <v>1.9467131106203677</v>
      </c>
      <c r="AZ15" s="47">
        <v>1.3664550786193077</v>
      </c>
      <c r="BA15" s="47">
        <v>2.690796512156306</v>
      </c>
      <c r="BB15" s="47">
        <v>1.5133700267255805</v>
      </c>
      <c r="BC15" s="47">
        <v>1.2945066299881978</v>
      </c>
      <c r="BD15" s="47">
        <v>1.1365744538198421</v>
      </c>
      <c r="BE15" s="47">
        <v>1.1306455836947731</v>
      </c>
      <c r="BF15" s="47">
        <v>1.2212390098839572</v>
      </c>
      <c r="BG15" s="47">
        <v>1.1152511855408025</v>
      </c>
      <c r="BH15" s="47">
        <v>1.4813264454650956</v>
      </c>
      <c r="BI15" s="47">
        <v>1.1228919101032702</v>
      </c>
      <c r="BJ15" s="47">
        <v>1.7746651818898846</v>
      </c>
      <c r="BK15" s="47">
        <v>1.8432082779737395</v>
      </c>
      <c r="BL15" s="47">
        <v>0.60073774761967624</v>
      </c>
      <c r="BM15" s="47">
        <v>2.2046129880856311</v>
      </c>
      <c r="BN15" s="47">
        <v>2.7989510010803134</v>
      </c>
      <c r="BO15" s="47">
        <v>1.6405721537812341</v>
      </c>
      <c r="BP15" s="47">
        <v>1.2946839283068787</v>
      </c>
    </row>
    <row r="16" spans="1:68" x14ac:dyDescent="0.25">
      <c r="A16" s="11" t="s">
        <v>236</v>
      </c>
      <c r="B16" s="11" t="s">
        <v>74</v>
      </c>
      <c r="C16" s="46">
        <v>18.817949300823596</v>
      </c>
      <c r="D16" s="46">
        <v>14.838075686084135</v>
      </c>
      <c r="E16" s="46">
        <v>18.218026719689988</v>
      </c>
      <c r="F16" s="46">
        <v>15.515651598724812</v>
      </c>
      <c r="G16" s="46">
        <v>20.889599446804691</v>
      </c>
      <c r="H16" s="46">
        <v>19.69408744085888</v>
      </c>
      <c r="I16" s="46">
        <v>7.3305893892049516</v>
      </c>
      <c r="J16" s="46">
        <v>16.900311804775882</v>
      </c>
      <c r="K16" s="46">
        <v>9.7379099667002702</v>
      </c>
      <c r="L16" s="46">
        <v>9.0629845699571945</v>
      </c>
      <c r="M16" s="46">
        <v>6.7543000029621147</v>
      </c>
      <c r="N16" s="46">
        <v>12.536981528839144</v>
      </c>
      <c r="O16" s="46">
        <v>19.833622867554503</v>
      </c>
      <c r="P16" s="46">
        <v>9.5965861181917962</v>
      </c>
      <c r="Q16" s="46">
        <v>18.462800751564139</v>
      </c>
      <c r="R16" s="46">
        <v>12.687364853048797</v>
      </c>
      <c r="S16" s="46">
        <v>15.716600883258957</v>
      </c>
      <c r="T16" s="46">
        <v>9.1548171483818184</v>
      </c>
      <c r="U16" s="46">
        <v>14.309749164094587</v>
      </c>
      <c r="V16" s="46">
        <v>14.233904933474475</v>
      </c>
      <c r="W16" s="46">
        <v>14.646724071747</v>
      </c>
      <c r="X16" s="46">
        <v>13.889336025038757</v>
      </c>
      <c r="Y16" s="46">
        <v>9.0333949344704614</v>
      </c>
      <c r="Z16" s="46">
        <v>12.967195191536051</v>
      </c>
      <c r="AA16" s="46">
        <v>14.913041849686362</v>
      </c>
      <c r="AB16" s="46">
        <v>13.723964809427031</v>
      </c>
      <c r="AC16" s="46">
        <v>14.054785275419517</v>
      </c>
      <c r="AD16" s="46">
        <v>12.983822150597529</v>
      </c>
      <c r="AE16" s="46">
        <v>16.332170407011294</v>
      </c>
      <c r="AF16" s="46">
        <v>15.173585326902739</v>
      </c>
      <c r="AG16" s="46">
        <v>12.426661150123518</v>
      </c>
      <c r="AH16" s="46">
        <v>18.647811676720561</v>
      </c>
      <c r="AI16" s="46">
        <v>22.672050732317416</v>
      </c>
      <c r="AJ16" s="46">
        <v>14.86439801605585</v>
      </c>
      <c r="AK16" s="46">
        <v>5.7700628100819831</v>
      </c>
      <c r="AL16" s="46">
        <v>13.930872484321855</v>
      </c>
      <c r="AM16" s="46">
        <v>11.531534350875475</v>
      </c>
      <c r="AN16" s="46">
        <v>11.805822830130879</v>
      </c>
      <c r="AO16" s="46">
        <v>16.549616034496847</v>
      </c>
      <c r="AP16" s="46">
        <v>20.504102062170322</v>
      </c>
      <c r="AQ16" s="46">
        <v>11.519570822193476</v>
      </c>
      <c r="AR16" s="46">
        <v>24.044537653936445</v>
      </c>
      <c r="AS16" s="46">
        <v>15.404493388055791</v>
      </c>
      <c r="AT16" s="46">
        <v>17.818795516590214</v>
      </c>
      <c r="AU16" s="46">
        <v>15.815760193884055</v>
      </c>
      <c r="AV16" s="46">
        <v>11.506905026986185</v>
      </c>
      <c r="AW16" s="46">
        <v>10.966823232230267</v>
      </c>
      <c r="AX16" s="46">
        <v>12.211004051181956</v>
      </c>
      <c r="AY16" s="46">
        <v>19.01341166428378</v>
      </c>
      <c r="AZ16" s="46">
        <v>13.503579351122266</v>
      </c>
      <c r="BA16" s="46">
        <v>26.378169538594886</v>
      </c>
      <c r="BB16" s="46">
        <v>14.478804102228096</v>
      </c>
      <c r="BC16" s="46">
        <v>12.645199697325143</v>
      </c>
      <c r="BD16" s="46">
        <v>11.477978915701252</v>
      </c>
      <c r="BE16" s="46">
        <v>11.11443155921488</v>
      </c>
      <c r="BF16" s="46">
        <v>11.87486287426462</v>
      </c>
      <c r="BG16" s="46">
        <v>11.639250594910443</v>
      </c>
      <c r="BH16" s="46">
        <v>15.049109785965006</v>
      </c>
      <c r="BI16" s="46">
        <v>11.512796982988549</v>
      </c>
      <c r="BJ16" s="46">
        <v>18.29224143918556</v>
      </c>
      <c r="BK16" s="46">
        <v>18.114536352712165</v>
      </c>
      <c r="BL16" s="46">
        <v>7.5624299866768387</v>
      </c>
      <c r="BM16" s="46">
        <v>21.485533353746852</v>
      </c>
      <c r="BN16" s="46">
        <v>28.625619445227368</v>
      </c>
      <c r="BO16" s="46">
        <v>15.891659789502615</v>
      </c>
      <c r="BP16" s="46">
        <v>12.898425525251836</v>
      </c>
    </row>
    <row r="17" spans="1:68" x14ac:dyDescent="0.25">
      <c r="A17" s="9" t="s">
        <v>237</v>
      </c>
      <c r="B17" s="9" t="s">
        <v>74</v>
      </c>
      <c r="C17" s="47">
        <v>4.3019885073898863</v>
      </c>
      <c r="D17" s="47">
        <v>4.7098177745057592</v>
      </c>
      <c r="E17" s="47">
        <v>4.9410309068874687</v>
      </c>
      <c r="F17" s="47">
        <v>4.005836559772284</v>
      </c>
      <c r="G17" s="47">
        <v>2.9730626399300273</v>
      </c>
      <c r="H17" s="47">
        <v>5.288241185491672</v>
      </c>
      <c r="I17" s="47">
        <v>1.3875500529684344</v>
      </c>
      <c r="J17" s="47">
        <v>5.5060911448134053</v>
      </c>
      <c r="K17" s="47">
        <v>3.246481029064626</v>
      </c>
      <c r="L17" s="47">
        <v>3.1438961899897846</v>
      </c>
      <c r="M17" s="47">
        <v>2.5290929595271798</v>
      </c>
      <c r="N17" s="47">
        <v>3.1562288258070303</v>
      </c>
      <c r="O17" s="47">
        <v>5.8895921670417861</v>
      </c>
      <c r="P17" s="47">
        <v>1.4098706597640029</v>
      </c>
      <c r="Q17" s="47">
        <v>4.224329120881035</v>
      </c>
      <c r="R17" s="47">
        <v>3.3956809500875269</v>
      </c>
      <c r="S17" s="47">
        <v>3.7610214788730034</v>
      </c>
      <c r="T17" s="47">
        <v>2.7575195961669996</v>
      </c>
      <c r="U17" s="47">
        <v>4.1060653404135561</v>
      </c>
      <c r="V17" s="47">
        <v>3.054642429916008</v>
      </c>
      <c r="W17" s="47">
        <v>3.169026419215331</v>
      </c>
      <c r="X17" s="47">
        <v>3.4906764379068931</v>
      </c>
      <c r="Y17" s="47">
        <v>3.50802000245789</v>
      </c>
      <c r="Z17" s="47">
        <v>3.9330765162506429</v>
      </c>
      <c r="AA17" s="47">
        <v>4.0711330108548678</v>
      </c>
      <c r="AB17" s="47">
        <v>3.4375860199606612</v>
      </c>
      <c r="AC17" s="47">
        <v>3.768098049888386</v>
      </c>
      <c r="AD17" s="47">
        <v>2.985746450006697</v>
      </c>
      <c r="AE17" s="47">
        <v>4.0348856805625877</v>
      </c>
      <c r="AF17" s="47">
        <v>4.2823768411620495</v>
      </c>
      <c r="AG17" s="47">
        <v>3.2297924507226932</v>
      </c>
      <c r="AH17" s="47">
        <v>3.6391181985259826</v>
      </c>
      <c r="AI17" s="47">
        <v>6.1212402782268365</v>
      </c>
      <c r="AJ17" s="47">
        <v>4.673521926603633</v>
      </c>
      <c r="AK17" s="47">
        <v>2.1544493068481043</v>
      </c>
      <c r="AL17" s="47">
        <v>4.3335923560154503</v>
      </c>
      <c r="AM17" s="47">
        <v>2.9584538751240692</v>
      </c>
      <c r="AN17" s="47">
        <v>2.9525698204993258</v>
      </c>
      <c r="AO17" s="47">
        <v>5.5935182503737053</v>
      </c>
      <c r="AP17" s="47">
        <v>6.2787005249242442</v>
      </c>
      <c r="AQ17" s="47">
        <v>3.9020082149096815</v>
      </c>
      <c r="AR17" s="47">
        <v>7.316142785099931</v>
      </c>
      <c r="AS17" s="47">
        <v>4.2013400060782402</v>
      </c>
      <c r="AT17" s="47">
        <v>6.0663108161221766</v>
      </c>
      <c r="AU17" s="47">
        <v>4.1557228809286775</v>
      </c>
      <c r="AV17" s="47">
        <v>3.0092051020720403</v>
      </c>
      <c r="AW17" s="47">
        <v>3.3718753628343112</v>
      </c>
      <c r="AX17" s="47">
        <v>3.3590686783461221</v>
      </c>
      <c r="AY17" s="47">
        <v>6.8794685801265647</v>
      </c>
      <c r="AZ17" s="47">
        <v>4.2292006666072828</v>
      </c>
      <c r="BA17" s="47">
        <v>6.6371065539960581</v>
      </c>
      <c r="BB17" s="47">
        <v>5.1721046033041347</v>
      </c>
      <c r="BC17" s="47">
        <v>3.6475714591460444</v>
      </c>
      <c r="BD17" s="47">
        <v>4.5664456911889033</v>
      </c>
      <c r="BE17" s="47">
        <v>3.0469211754759979</v>
      </c>
      <c r="BF17" s="47">
        <v>3.2273724257278058</v>
      </c>
      <c r="BG17" s="47">
        <v>4.0056875875511624</v>
      </c>
      <c r="BH17" s="47">
        <v>3.9584238057412775</v>
      </c>
      <c r="BI17" s="47">
        <v>3.3770778360417446</v>
      </c>
      <c r="BJ17" s="47">
        <v>5.7228250234318017</v>
      </c>
      <c r="BK17" s="47">
        <v>6.5311714380999764</v>
      </c>
      <c r="BL17" s="47">
        <v>1.9742479091551746</v>
      </c>
      <c r="BM17" s="47">
        <v>7.6423316959386396</v>
      </c>
      <c r="BN17" s="47">
        <v>7.1772314666651917</v>
      </c>
      <c r="BO17" s="47">
        <v>3.760590103936913</v>
      </c>
      <c r="BP17" s="47">
        <v>4.3325270095022681</v>
      </c>
    </row>
    <row r="18" spans="1:68" x14ac:dyDescent="0.25">
      <c r="A18" s="11" t="s">
        <v>238</v>
      </c>
      <c r="B18" s="11" t="s">
        <v>74</v>
      </c>
      <c r="C18" s="46">
        <v>4.2038334622670064</v>
      </c>
      <c r="D18" s="46">
        <v>4.2875739207506802</v>
      </c>
      <c r="E18" s="46">
        <v>4.7233029876415991</v>
      </c>
      <c r="F18" s="46">
        <v>4.3043847319645856</v>
      </c>
      <c r="G18" s="46">
        <v>6.1449945806937238</v>
      </c>
      <c r="H18" s="46">
        <v>7.1352326011110048</v>
      </c>
      <c r="I18" s="46">
        <v>1.9071648790713991</v>
      </c>
      <c r="J18" s="46">
        <v>4.3598502286071827</v>
      </c>
      <c r="K18" s="46">
        <v>2.5924148741849522</v>
      </c>
      <c r="L18" s="46">
        <v>3.1142312799355705</v>
      </c>
      <c r="M18" s="46">
        <v>2.3721835299617315</v>
      </c>
      <c r="N18" s="46">
        <v>3.6871160608131941</v>
      </c>
      <c r="O18" s="46">
        <v>6.473881644390751</v>
      </c>
      <c r="P18" s="46">
        <v>2.7838632456498544</v>
      </c>
      <c r="Q18" s="46">
        <v>5.7812704233362773</v>
      </c>
      <c r="R18" s="46">
        <v>3.3495252043891166</v>
      </c>
      <c r="S18" s="46">
        <v>4.9965098879015226</v>
      </c>
      <c r="T18" s="46">
        <v>2.0655549334899517</v>
      </c>
      <c r="U18" s="46">
        <v>4.7842752668344337</v>
      </c>
      <c r="V18" s="46">
        <v>4.3747051081159611</v>
      </c>
      <c r="W18" s="46">
        <v>4.1486806962744067</v>
      </c>
      <c r="X18" s="46">
        <v>5.4869417316517035</v>
      </c>
      <c r="Y18" s="46">
        <v>2.7006484903766874</v>
      </c>
      <c r="Z18" s="46">
        <v>3.3624898732504405</v>
      </c>
      <c r="AA18" s="46">
        <v>3.4924190596478057</v>
      </c>
      <c r="AB18" s="46">
        <v>2.8314076257184602</v>
      </c>
      <c r="AC18" s="46">
        <v>5.2730276577455824</v>
      </c>
      <c r="AD18" s="46">
        <v>4.0607575586846476</v>
      </c>
      <c r="AE18" s="46">
        <v>4.6522168192335558</v>
      </c>
      <c r="AF18" s="46">
        <v>4.222173877169384</v>
      </c>
      <c r="AG18" s="46">
        <v>4.1861162910580108</v>
      </c>
      <c r="AH18" s="46">
        <v>5.3124475983207393</v>
      </c>
      <c r="AI18" s="46">
        <v>9.4687795539368214</v>
      </c>
      <c r="AJ18" s="46">
        <v>4.9517051259545166</v>
      </c>
      <c r="AK18" s="46">
        <v>1.5458581184009617</v>
      </c>
      <c r="AL18" s="46">
        <v>4.3572631150579451</v>
      </c>
      <c r="AM18" s="46">
        <v>4.1079842925321479</v>
      </c>
      <c r="AN18" s="46">
        <v>4.2802400780247627</v>
      </c>
      <c r="AO18" s="46">
        <v>4.6863438890190556</v>
      </c>
      <c r="AP18" s="46">
        <v>5.5821995810217429</v>
      </c>
      <c r="AQ18" s="46">
        <v>2.7854375431172542</v>
      </c>
      <c r="AR18" s="46">
        <v>10.180389690530978</v>
      </c>
      <c r="AS18" s="46">
        <v>4.2714963011015579</v>
      </c>
      <c r="AT18" s="46">
        <v>5.2195050125425624</v>
      </c>
      <c r="AU18" s="46">
        <v>5.8972295770430634</v>
      </c>
      <c r="AV18" s="46">
        <v>4.2122292495886757</v>
      </c>
      <c r="AW18" s="46">
        <v>1.3405882922802095</v>
      </c>
      <c r="AX18" s="46">
        <v>2.3781996449103033</v>
      </c>
      <c r="AY18" s="46">
        <v>5.275990405599015</v>
      </c>
      <c r="AZ18" s="46">
        <v>3.8128515276336774</v>
      </c>
      <c r="BA18" s="46">
        <v>12.555332808977321</v>
      </c>
      <c r="BB18" s="46">
        <v>3.6197876929148465</v>
      </c>
      <c r="BC18" s="46">
        <v>3.8569423479851026</v>
      </c>
      <c r="BD18" s="46">
        <v>3.2483622359060811</v>
      </c>
      <c r="BE18" s="46">
        <v>3.4796338583400721</v>
      </c>
      <c r="BF18" s="46">
        <v>3.3767670853669864</v>
      </c>
      <c r="BG18" s="46">
        <v>3.3482539599555263</v>
      </c>
      <c r="BH18" s="46">
        <v>3.4603938351331096</v>
      </c>
      <c r="BI18" s="46">
        <v>2.3912077870020441</v>
      </c>
      <c r="BJ18" s="46">
        <v>5.6873794891421374</v>
      </c>
      <c r="BK18" s="46">
        <v>5.9389707579381783</v>
      </c>
      <c r="BL18" s="46">
        <v>1.6386358155109</v>
      </c>
      <c r="BM18" s="46">
        <v>5.2361853325307184</v>
      </c>
      <c r="BN18" s="46">
        <v>8.2838804936539532</v>
      </c>
      <c r="BO18" s="46">
        <v>5.6728651064418631</v>
      </c>
      <c r="BP18" s="46">
        <v>3.5149996558080163</v>
      </c>
    </row>
    <row r="19" spans="1:68" x14ac:dyDescent="0.25">
      <c r="A19" s="9" t="s">
        <v>239</v>
      </c>
      <c r="B19" s="9" t="s">
        <v>74</v>
      </c>
      <c r="C19" s="47">
        <v>0.22102989256591771</v>
      </c>
      <c r="D19" s="47">
        <v>0.37926039483214624</v>
      </c>
      <c r="E19" s="47">
        <v>0.47371590191653179</v>
      </c>
      <c r="F19" s="47">
        <v>0.53408710941818405</v>
      </c>
      <c r="G19" s="47">
        <v>0.29141903725742846</v>
      </c>
      <c r="H19" s="47">
        <v>0.7747408278654101</v>
      </c>
      <c r="I19" s="47">
        <v>0.21989193501490517</v>
      </c>
      <c r="J19" s="47">
        <v>0.22887698211727972</v>
      </c>
      <c r="K19" s="47">
        <v>0.16679563899690111</v>
      </c>
      <c r="L19" s="47">
        <v>0.29253983881581691</v>
      </c>
      <c r="M19" s="47">
        <v>0.35286622692257258</v>
      </c>
      <c r="N19" s="47">
        <v>0.25835468667808864</v>
      </c>
      <c r="O19" s="47">
        <v>0.44757091232052582</v>
      </c>
      <c r="P19" s="47" t="s">
        <v>326</v>
      </c>
      <c r="Q19" s="47">
        <v>0.4012355425892068</v>
      </c>
      <c r="R19" s="47">
        <v>0.19542976437232451</v>
      </c>
      <c r="S19" s="47">
        <v>0.41169193108682478</v>
      </c>
      <c r="T19" s="47">
        <v>0.19817956480184143</v>
      </c>
      <c r="U19" s="47">
        <v>0.3998141173138311</v>
      </c>
      <c r="V19" s="47">
        <v>0.23915519147875414</v>
      </c>
      <c r="W19" s="47">
        <v>0.31948788984889709</v>
      </c>
      <c r="X19" s="47">
        <v>0.48395035954082316</v>
      </c>
      <c r="Y19" s="47">
        <v>0.31402493054886033</v>
      </c>
      <c r="Z19" s="47">
        <v>0.25583506399681916</v>
      </c>
      <c r="AA19" s="47">
        <v>0.24802090668110144</v>
      </c>
      <c r="AB19" s="47">
        <v>0.19579563128633193</v>
      </c>
      <c r="AC19" s="47">
        <v>0.44316697612998002</v>
      </c>
      <c r="AD19" s="47">
        <v>0.44320967443600873</v>
      </c>
      <c r="AE19" s="47">
        <v>0.28565400015985992</v>
      </c>
      <c r="AF19" s="47">
        <v>0.36636062391938717</v>
      </c>
      <c r="AG19" s="47">
        <v>0.35904452357656269</v>
      </c>
      <c r="AH19" s="47">
        <v>0.20001176749409252</v>
      </c>
      <c r="AI19" s="47">
        <v>0.66732761995773981</v>
      </c>
      <c r="AJ19" s="47">
        <v>0.3400619496487659</v>
      </c>
      <c r="AK19" s="47" t="s">
        <v>326</v>
      </c>
      <c r="AL19" s="47">
        <v>0.48884819543934938</v>
      </c>
      <c r="AM19" s="47">
        <v>0.30365496564474542</v>
      </c>
      <c r="AN19" s="47">
        <v>0.32260181506836244</v>
      </c>
      <c r="AO19" s="47">
        <v>0.56223010260776618</v>
      </c>
      <c r="AP19" s="47">
        <v>0.5027527087171868</v>
      </c>
      <c r="AQ19" s="47">
        <v>0.18050051710799805</v>
      </c>
      <c r="AR19" s="47">
        <v>0.51266009485710629</v>
      </c>
      <c r="AS19" s="47">
        <v>0.30555710975605094</v>
      </c>
      <c r="AT19" s="47">
        <v>0.45457989052172415</v>
      </c>
      <c r="AU19" s="47">
        <v>0.36868926088102588</v>
      </c>
      <c r="AV19" s="47">
        <v>0.25294188260715034</v>
      </c>
      <c r="AW19" s="47" t="s">
        <v>326</v>
      </c>
      <c r="AX19" s="47">
        <v>0.17651239667784682</v>
      </c>
      <c r="AY19" s="47">
        <v>0.5852246559513371</v>
      </c>
      <c r="AZ19" s="47">
        <v>0.26306549490447567</v>
      </c>
      <c r="BA19" s="47">
        <v>1.3339502973666335</v>
      </c>
      <c r="BB19" s="47">
        <v>0.30822783989330493</v>
      </c>
      <c r="BC19" s="47">
        <v>0.37671915343367085</v>
      </c>
      <c r="BD19" s="47">
        <v>0.41831325679109499</v>
      </c>
      <c r="BE19" s="47">
        <v>0.29994050025729613</v>
      </c>
      <c r="BF19" s="47">
        <v>0.25300758257038342</v>
      </c>
      <c r="BG19" s="47">
        <v>0.22779913506446486</v>
      </c>
      <c r="BH19" s="47" t="s">
        <v>326</v>
      </c>
      <c r="BI19" s="47" t="s">
        <v>326</v>
      </c>
      <c r="BJ19" s="47">
        <v>0.53524864999814692</v>
      </c>
      <c r="BK19" s="47">
        <v>0.91184937360043772</v>
      </c>
      <c r="BL19" s="47" t="s">
        <v>326</v>
      </c>
      <c r="BM19" s="47">
        <v>0.51499477673888316</v>
      </c>
      <c r="BN19" s="47">
        <v>0.7411428541666073</v>
      </c>
      <c r="BO19" s="47">
        <v>0.46577038701972995</v>
      </c>
      <c r="BP19" s="47">
        <v>0.28982582751242303</v>
      </c>
    </row>
    <row r="20" spans="1:68" x14ac:dyDescent="0.25">
      <c r="A20" s="11" t="s">
        <v>240</v>
      </c>
      <c r="B20" s="11" t="s">
        <v>74</v>
      </c>
      <c r="C20" s="46">
        <v>3.0837878005505264</v>
      </c>
      <c r="D20" s="46">
        <v>3.2906360417092162</v>
      </c>
      <c r="E20" s="46">
        <v>1.9423130093395549</v>
      </c>
      <c r="F20" s="46">
        <v>2.537133768430639</v>
      </c>
      <c r="G20" s="46">
        <v>3.4196603264383971</v>
      </c>
      <c r="H20" s="46">
        <v>2.8816451978377677</v>
      </c>
      <c r="I20" s="46">
        <v>2.287897580028742</v>
      </c>
      <c r="J20" s="46">
        <v>2.6027695567469413</v>
      </c>
      <c r="K20" s="46">
        <v>2.4193099957932067</v>
      </c>
      <c r="L20" s="46">
        <v>1.94330416699637</v>
      </c>
      <c r="M20" s="46">
        <v>1.3476266114870341</v>
      </c>
      <c r="N20" s="46">
        <v>1.879927668048192</v>
      </c>
      <c r="O20" s="46">
        <v>3.2877626936557665</v>
      </c>
      <c r="P20" s="46">
        <v>2.7035206573339403</v>
      </c>
      <c r="Q20" s="46">
        <v>2.8045782646656066</v>
      </c>
      <c r="R20" s="46">
        <v>2.9532823466962843</v>
      </c>
      <c r="S20" s="46">
        <v>1.5495890759566042</v>
      </c>
      <c r="T20" s="46">
        <v>1.9881619860509594</v>
      </c>
      <c r="U20" s="46">
        <v>1.6410004494261543</v>
      </c>
      <c r="V20" s="46">
        <v>1.5617519412394334</v>
      </c>
      <c r="W20" s="46">
        <v>2.752226159812504</v>
      </c>
      <c r="X20" s="46">
        <v>2.3738629129676521</v>
      </c>
      <c r="Y20" s="46">
        <v>2.0003685850877648</v>
      </c>
      <c r="Z20" s="46">
        <v>2.8111446059953424</v>
      </c>
      <c r="AA20" s="46">
        <v>0.77244221490259568</v>
      </c>
      <c r="AB20" s="46">
        <v>2.4337687652905649</v>
      </c>
      <c r="AC20" s="46">
        <v>2.9644894458511133</v>
      </c>
      <c r="AD20" s="46">
        <v>2.6368444551220045</v>
      </c>
      <c r="AE20" s="46">
        <v>2.4954258719474924</v>
      </c>
      <c r="AF20" s="46">
        <v>2.5748438368133595</v>
      </c>
      <c r="AG20" s="46">
        <v>1.9496614846507763</v>
      </c>
      <c r="AH20" s="46">
        <v>3.1024504994603177</v>
      </c>
      <c r="AI20" s="46">
        <v>3.6311948855512437</v>
      </c>
      <c r="AJ20" s="46">
        <v>3.3585738741856206</v>
      </c>
      <c r="AK20" s="46">
        <v>1.6585173334661332</v>
      </c>
      <c r="AL20" s="46">
        <v>2.6907669262544625</v>
      </c>
      <c r="AM20" s="46">
        <v>2.7665626338164548</v>
      </c>
      <c r="AN20" s="46">
        <v>2.9483959102497916</v>
      </c>
      <c r="AO20" s="46">
        <v>3.0425296959187218</v>
      </c>
      <c r="AP20" s="46">
        <v>3.234816819933517</v>
      </c>
      <c r="AQ20" s="46">
        <v>2.9686630631077442</v>
      </c>
      <c r="AR20" s="46">
        <v>5.4229054259342417</v>
      </c>
      <c r="AS20" s="46">
        <v>4.1893567403030785</v>
      </c>
      <c r="AT20" s="46">
        <v>2.4209570923091244</v>
      </c>
      <c r="AU20" s="46">
        <v>3.2462500479847676</v>
      </c>
      <c r="AV20" s="46">
        <v>2.8138489385590582</v>
      </c>
      <c r="AW20" s="46">
        <v>1.8896643981540391</v>
      </c>
      <c r="AX20" s="46">
        <v>2.8106963970582521</v>
      </c>
      <c r="AY20" s="46">
        <v>2.9345815825701465</v>
      </c>
      <c r="AZ20" s="46">
        <v>2.6016444878378868</v>
      </c>
      <c r="BA20" s="46">
        <v>3.4996978112624109</v>
      </c>
      <c r="BB20" s="46">
        <v>3.4830999404432093</v>
      </c>
      <c r="BC20" s="46">
        <v>2.7198238683580751</v>
      </c>
      <c r="BD20" s="46">
        <v>2.6652677667389639</v>
      </c>
      <c r="BE20" s="46">
        <v>2.6455347625523777</v>
      </c>
      <c r="BF20" s="46">
        <v>2.7817457158427881</v>
      </c>
      <c r="BG20" s="46">
        <v>2.1936755941023174</v>
      </c>
      <c r="BH20" s="46">
        <v>1.885127562234697</v>
      </c>
      <c r="BI20" s="46">
        <v>2.6716367648380621</v>
      </c>
      <c r="BJ20" s="46">
        <v>3.9666072520984557</v>
      </c>
      <c r="BK20" s="46">
        <v>3.009381776819771</v>
      </c>
      <c r="BL20" s="46">
        <v>1.668138277154015</v>
      </c>
      <c r="BM20" s="46">
        <v>3.4740077687571458</v>
      </c>
      <c r="BN20" s="46">
        <v>5.4177669270935525</v>
      </c>
      <c r="BO20" s="46">
        <v>3.5664851224392122</v>
      </c>
      <c r="BP20" s="46">
        <v>2.9054994510264871</v>
      </c>
    </row>
    <row r="21" spans="1:68" x14ac:dyDescent="0.25">
      <c r="A21" s="9" t="s">
        <v>241</v>
      </c>
      <c r="B21" s="9" t="s">
        <v>74</v>
      </c>
      <c r="C21" s="47">
        <v>33.59839586739978</v>
      </c>
      <c r="D21" s="47">
        <v>30.857008403603448</v>
      </c>
      <c r="E21" s="47">
        <v>28.022035036030218</v>
      </c>
      <c r="F21" s="47">
        <v>35.557114324702461</v>
      </c>
      <c r="G21" s="47">
        <v>39.248040163838468</v>
      </c>
      <c r="H21" s="47">
        <v>33.576517570950216</v>
      </c>
      <c r="I21" s="47">
        <v>20.562825722298722</v>
      </c>
      <c r="J21" s="47">
        <v>28.005813511306361</v>
      </c>
      <c r="K21" s="47">
        <v>22.648394182681177</v>
      </c>
      <c r="L21" s="47">
        <v>18.359975913440234</v>
      </c>
      <c r="M21" s="47">
        <v>13.127585390458377</v>
      </c>
      <c r="N21" s="47">
        <v>21.621565346473826</v>
      </c>
      <c r="O21" s="47">
        <v>49.355788756762671</v>
      </c>
      <c r="P21" s="47">
        <v>24.247201921526749</v>
      </c>
      <c r="Q21" s="47">
        <v>32.720921519024117</v>
      </c>
      <c r="R21" s="47">
        <v>33.061767039353853</v>
      </c>
      <c r="S21" s="47">
        <v>25.308774024788644</v>
      </c>
      <c r="T21" s="47">
        <v>18.647071348605039</v>
      </c>
      <c r="U21" s="47">
        <v>34.385822473079827</v>
      </c>
      <c r="V21" s="47">
        <v>38.005130290316885</v>
      </c>
      <c r="W21" s="47">
        <v>30.606714356271741</v>
      </c>
      <c r="X21" s="47">
        <v>27.444521889676331</v>
      </c>
      <c r="Y21" s="47">
        <v>19.822577281995923</v>
      </c>
      <c r="Z21" s="47">
        <v>25.997204827765213</v>
      </c>
      <c r="AA21" s="47">
        <v>31.632774009393156</v>
      </c>
      <c r="AB21" s="47">
        <v>29.751154149257736</v>
      </c>
      <c r="AC21" s="47">
        <v>28.016804034197506</v>
      </c>
      <c r="AD21" s="47">
        <v>32.102188994223482</v>
      </c>
      <c r="AE21" s="47">
        <v>32.383116124605991</v>
      </c>
      <c r="AF21" s="47">
        <v>31.808454053025603</v>
      </c>
      <c r="AG21" s="47">
        <v>32.7598187326223</v>
      </c>
      <c r="AH21" s="47">
        <v>38.438630398603642</v>
      </c>
      <c r="AI21" s="47">
        <v>48.230133657624833</v>
      </c>
      <c r="AJ21" s="47">
        <v>37.770292206298691</v>
      </c>
      <c r="AK21" s="47">
        <v>15.172803581321851</v>
      </c>
      <c r="AL21" s="47">
        <v>26.407049389652627</v>
      </c>
      <c r="AM21" s="47">
        <v>27.39125835236182</v>
      </c>
      <c r="AN21" s="47">
        <v>28.006813043539193</v>
      </c>
      <c r="AO21" s="47">
        <v>36.362561174212374</v>
      </c>
      <c r="AP21" s="47">
        <v>43.079350514706647</v>
      </c>
      <c r="AQ21" s="47">
        <v>26.927778901961823</v>
      </c>
      <c r="AR21" s="47">
        <v>64.191553746914735</v>
      </c>
      <c r="AS21" s="47">
        <v>43.174137525190268</v>
      </c>
      <c r="AT21" s="47">
        <v>34.193430025781261</v>
      </c>
      <c r="AU21" s="47">
        <v>34.27583313073098</v>
      </c>
      <c r="AV21" s="47">
        <v>25.8125130223351</v>
      </c>
      <c r="AW21" s="47">
        <v>17.180037427224686</v>
      </c>
      <c r="AX21" s="47">
        <v>30.200909463281299</v>
      </c>
      <c r="AY21" s="47">
        <v>36.345651861676494</v>
      </c>
      <c r="AZ21" s="47">
        <v>24.778227269846305</v>
      </c>
      <c r="BA21" s="47">
        <v>44.90624122783462</v>
      </c>
      <c r="BB21" s="47">
        <v>38.313584982126258</v>
      </c>
      <c r="BC21" s="47">
        <v>24.961563772039991</v>
      </c>
      <c r="BD21" s="47">
        <v>24.66460112508226</v>
      </c>
      <c r="BE21" s="47">
        <v>24.582074955892082</v>
      </c>
      <c r="BF21" s="47">
        <v>26.026624583317798</v>
      </c>
      <c r="BG21" s="47">
        <v>27.228933364231843</v>
      </c>
      <c r="BH21" s="47">
        <v>35.473680400519434</v>
      </c>
      <c r="BI21" s="47">
        <v>27.881621804225027</v>
      </c>
      <c r="BJ21" s="47">
        <v>39.632154519218318</v>
      </c>
      <c r="BK21" s="47">
        <v>29.208677703962159</v>
      </c>
      <c r="BL21" s="47">
        <v>15.89136607375378</v>
      </c>
      <c r="BM21" s="47">
        <v>35.053387614051921</v>
      </c>
      <c r="BN21" s="47">
        <v>55.746922084652418</v>
      </c>
      <c r="BO21" s="47">
        <v>33.912226833266104</v>
      </c>
      <c r="BP21" s="47">
        <v>26.917769198562493</v>
      </c>
    </row>
    <row r="22" spans="1:68" x14ac:dyDescent="0.25">
      <c r="A22" s="11" t="s">
        <v>242</v>
      </c>
      <c r="B22" s="11" t="s">
        <v>74</v>
      </c>
      <c r="C22" s="46">
        <v>18.002850630635407</v>
      </c>
      <c r="D22" s="46">
        <v>23.572848034213862</v>
      </c>
      <c r="E22" s="46">
        <v>21.92145521440338</v>
      </c>
      <c r="F22" s="46">
        <v>31.260184520558461</v>
      </c>
      <c r="G22" s="46">
        <v>26.623365566590472</v>
      </c>
      <c r="H22" s="46">
        <v>25.536959830175913</v>
      </c>
      <c r="I22" s="46">
        <v>11.888330475465377</v>
      </c>
      <c r="J22" s="46">
        <v>25.647119872040346</v>
      </c>
      <c r="K22" s="46">
        <v>13.547333364351482</v>
      </c>
      <c r="L22" s="46">
        <v>15.773282814800485</v>
      </c>
      <c r="M22" s="46">
        <v>13.063582532335408</v>
      </c>
      <c r="N22" s="46">
        <v>17.339334277365388</v>
      </c>
      <c r="O22" s="46">
        <v>27.802153984993332</v>
      </c>
      <c r="P22" s="46">
        <v>14.163261554651074</v>
      </c>
      <c r="Q22" s="46">
        <v>23.916691205154859</v>
      </c>
      <c r="R22" s="46">
        <v>18.330162395568237</v>
      </c>
      <c r="S22" s="46">
        <v>24.452225764140518</v>
      </c>
      <c r="T22" s="46">
        <v>16.266201366066685</v>
      </c>
      <c r="U22" s="46">
        <v>21.304922117574783</v>
      </c>
      <c r="V22" s="46">
        <v>19.625579667640338</v>
      </c>
      <c r="W22" s="46">
        <v>22.738281062810543</v>
      </c>
      <c r="X22" s="46">
        <v>19.388416929907915</v>
      </c>
      <c r="Y22" s="46">
        <v>14.732682003213293</v>
      </c>
      <c r="Z22" s="46">
        <v>16.604046750736291</v>
      </c>
      <c r="AA22" s="46">
        <v>18.237336743425772</v>
      </c>
      <c r="AB22" s="46">
        <v>20.270933931085658</v>
      </c>
      <c r="AC22" s="46">
        <v>22.063368411600255</v>
      </c>
      <c r="AD22" s="46">
        <v>21.59557396253452</v>
      </c>
      <c r="AE22" s="46">
        <v>20.589665138936851</v>
      </c>
      <c r="AF22" s="46">
        <v>19.467837876897427</v>
      </c>
      <c r="AG22" s="46">
        <v>22.716415995552012</v>
      </c>
      <c r="AH22" s="46">
        <v>20.36538437625412</v>
      </c>
      <c r="AI22" s="46">
        <v>28.65717022511804</v>
      </c>
      <c r="AJ22" s="46">
        <v>22.884177513413846</v>
      </c>
      <c r="AK22" s="46">
        <v>9.5117516124930077</v>
      </c>
      <c r="AL22" s="46">
        <v>19.044143720723774</v>
      </c>
      <c r="AM22" s="46">
        <v>16.464960148037267</v>
      </c>
      <c r="AN22" s="46">
        <v>16.417576459429515</v>
      </c>
      <c r="AO22" s="46">
        <v>28.348789497535247</v>
      </c>
      <c r="AP22" s="46">
        <v>28.479639061248296</v>
      </c>
      <c r="AQ22" s="46">
        <v>16.165065779321587</v>
      </c>
      <c r="AR22" s="46">
        <v>31.063631436310619</v>
      </c>
      <c r="AS22" s="46">
        <v>21.187359050130887</v>
      </c>
      <c r="AT22" s="46">
        <v>25.145367820528886</v>
      </c>
      <c r="AU22" s="46">
        <v>19.684828060980323</v>
      </c>
      <c r="AV22" s="46">
        <v>15.681146765776857</v>
      </c>
      <c r="AW22" s="46">
        <v>11.55486455280337</v>
      </c>
      <c r="AX22" s="46">
        <v>14.514232089314868</v>
      </c>
      <c r="AY22" s="46">
        <v>26.97536816353389</v>
      </c>
      <c r="AZ22" s="46">
        <v>18.637971956075855</v>
      </c>
      <c r="BA22" s="46">
        <v>29.287430698047896</v>
      </c>
      <c r="BB22" s="46">
        <v>19.347830908836766</v>
      </c>
      <c r="BC22" s="46">
        <v>17.511168288792252</v>
      </c>
      <c r="BD22" s="46">
        <v>19.395019177357995</v>
      </c>
      <c r="BE22" s="46">
        <v>17.546666636036168</v>
      </c>
      <c r="BF22" s="46">
        <v>16.190046131302346</v>
      </c>
      <c r="BG22" s="46">
        <v>18.981538841200521</v>
      </c>
      <c r="BH22" s="46">
        <v>18.178957560495498</v>
      </c>
      <c r="BI22" s="46">
        <v>15.309008244168856</v>
      </c>
      <c r="BJ22" s="46">
        <v>24.250344317068446</v>
      </c>
      <c r="BK22" s="46">
        <v>22.392617748183088</v>
      </c>
      <c r="BL22" s="46">
        <v>12.758162296032763</v>
      </c>
      <c r="BM22" s="46">
        <v>24.036490795379976</v>
      </c>
      <c r="BN22" s="46">
        <v>29.508727675451762</v>
      </c>
      <c r="BO22" s="46">
        <v>21.480080107252995</v>
      </c>
      <c r="BP22" s="46">
        <v>16.663668807183875</v>
      </c>
    </row>
    <row r="23" spans="1:68" x14ac:dyDescent="0.25">
      <c r="A23" s="9" t="s">
        <v>243</v>
      </c>
      <c r="B23" s="9" t="s">
        <v>74</v>
      </c>
      <c r="C23" s="47">
        <v>1.4689010825707052</v>
      </c>
      <c r="D23" s="47">
        <v>2.2465305473462829</v>
      </c>
      <c r="E23" s="47">
        <v>1.5822156588123453</v>
      </c>
      <c r="F23" s="47">
        <v>2.1041209194521517</v>
      </c>
      <c r="G23" s="47">
        <v>1.6470554134302766</v>
      </c>
      <c r="H23" s="47">
        <v>2.0126048290573477</v>
      </c>
      <c r="I23" s="47">
        <v>0.76248531298873812</v>
      </c>
      <c r="J23" s="47">
        <v>1.8951344471638112</v>
      </c>
      <c r="K23" s="47">
        <v>1.5631915998844064</v>
      </c>
      <c r="L23" s="47">
        <v>1.4612045080370961</v>
      </c>
      <c r="M23" s="47">
        <v>1.6783152326769852</v>
      </c>
      <c r="N23" s="47">
        <v>1.4070484046548224</v>
      </c>
      <c r="O23" s="47">
        <v>3.0918630821478343</v>
      </c>
      <c r="P23" s="47">
        <v>1.021081877754787</v>
      </c>
      <c r="Q23" s="47">
        <v>2.4504067686745898</v>
      </c>
      <c r="R23" s="47">
        <v>1.9961443925387297</v>
      </c>
      <c r="S23" s="47">
        <v>1.6007142814303223</v>
      </c>
      <c r="T23" s="47">
        <v>1.3258981087004689</v>
      </c>
      <c r="U23" s="47">
        <v>1.7779357181232163</v>
      </c>
      <c r="V23" s="47">
        <v>1.8054242111509966</v>
      </c>
      <c r="W23" s="47">
        <v>1.7678215061912885</v>
      </c>
      <c r="X23" s="47">
        <v>2.1856025428318073</v>
      </c>
      <c r="Y23" s="47">
        <v>1.669146387105654</v>
      </c>
      <c r="Z23" s="47">
        <v>1.3004443368294412</v>
      </c>
      <c r="AA23" s="47">
        <v>1.4821649881918741</v>
      </c>
      <c r="AB23" s="47">
        <v>1.598259249590394</v>
      </c>
      <c r="AC23" s="47">
        <v>1.6701734915957265</v>
      </c>
      <c r="AD23" s="47">
        <v>2.3091123050134685</v>
      </c>
      <c r="AE23" s="47">
        <v>1.8994086409046891</v>
      </c>
      <c r="AF23" s="47">
        <v>1.923898620338655</v>
      </c>
      <c r="AG23" s="47">
        <v>1.9218893877481058</v>
      </c>
      <c r="AH23" s="47">
        <v>2.0900939382670747</v>
      </c>
      <c r="AI23" s="47">
        <v>2.6054841444372125</v>
      </c>
      <c r="AJ23" s="47">
        <v>2.9808746171402309</v>
      </c>
      <c r="AK23" s="47">
        <v>0.9367152185725045</v>
      </c>
      <c r="AL23" s="47">
        <v>1.9071440109939246</v>
      </c>
      <c r="AM23" s="47">
        <v>1.4865016427560667</v>
      </c>
      <c r="AN23" s="47">
        <v>1.5265205956863048</v>
      </c>
      <c r="AO23" s="47">
        <v>2.4276715556885056</v>
      </c>
      <c r="AP23" s="47">
        <v>2.6292104427753102</v>
      </c>
      <c r="AQ23" s="47">
        <v>1.9774997423042766</v>
      </c>
      <c r="AR23" s="47">
        <v>1.8882341487291658</v>
      </c>
      <c r="AS23" s="47">
        <v>3.7549529459376965</v>
      </c>
      <c r="AT23" s="47">
        <v>2.0862231638333828</v>
      </c>
      <c r="AU23" s="47">
        <v>1.7329520485017236</v>
      </c>
      <c r="AV23" s="47">
        <v>1.2592902386035443</v>
      </c>
      <c r="AW23" s="47">
        <v>1.5901566348077805</v>
      </c>
      <c r="AX23" s="47">
        <v>1.6404211196935155</v>
      </c>
      <c r="AY23" s="47">
        <v>2.8241539171200181</v>
      </c>
      <c r="AZ23" s="47">
        <v>1.3221013402085557</v>
      </c>
      <c r="BA23" s="47">
        <v>2.5118945636806211</v>
      </c>
      <c r="BB23" s="47">
        <v>1.199886837540435</v>
      </c>
      <c r="BC23" s="47">
        <v>1.47785095665115</v>
      </c>
      <c r="BD23" s="47">
        <v>1.7700880540765189</v>
      </c>
      <c r="BE23" s="47">
        <v>1.6978148202602368</v>
      </c>
      <c r="BF23" s="47">
        <v>1.1282117584529798</v>
      </c>
      <c r="BG23" s="47">
        <v>1.2108195087279345</v>
      </c>
      <c r="BH23" s="47">
        <v>3.0419955926789894</v>
      </c>
      <c r="BI23" s="47">
        <v>1.4822533148959351</v>
      </c>
      <c r="BJ23" s="47">
        <v>2.8600651532672829</v>
      </c>
      <c r="BK23" s="47">
        <v>2.5732735161604974</v>
      </c>
      <c r="BL23" s="47">
        <v>1.6285558911513831</v>
      </c>
      <c r="BM23" s="47">
        <v>1.6904176768330095</v>
      </c>
      <c r="BN23" s="47">
        <v>4.361936613531654</v>
      </c>
      <c r="BO23" s="47">
        <v>1.7022710615215653</v>
      </c>
      <c r="BP23" s="47">
        <v>1.4988723637334271</v>
      </c>
    </row>
    <row r="24" spans="1:68" x14ac:dyDescent="0.25">
      <c r="A24" s="11" t="s">
        <v>244</v>
      </c>
      <c r="B24" s="11" t="s">
        <v>74</v>
      </c>
      <c r="C24" s="46">
        <v>12.064186507673245</v>
      </c>
      <c r="D24" s="46">
        <v>12.840769793907302</v>
      </c>
      <c r="E24" s="46">
        <v>10.551901655285519</v>
      </c>
      <c r="F24" s="46">
        <v>13.496316544767053</v>
      </c>
      <c r="G24" s="46">
        <v>18.852291967957548</v>
      </c>
      <c r="H24" s="46">
        <v>17.53929509140513</v>
      </c>
      <c r="I24" s="46">
        <v>6.8648484218872348</v>
      </c>
      <c r="J24" s="46">
        <v>11.295685253398366</v>
      </c>
      <c r="K24" s="46">
        <v>8.7968818083394016</v>
      </c>
      <c r="L24" s="46">
        <v>8.0768929093830657</v>
      </c>
      <c r="M24" s="46">
        <v>5.8602899471317418</v>
      </c>
      <c r="N24" s="46">
        <v>8.4185506503293812</v>
      </c>
      <c r="O24" s="46">
        <v>21.811577844665948</v>
      </c>
      <c r="P24" s="46">
        <v>9.1705410977249038</v>
      </c>
      <c r="Q24" s="46">
        <v>15.587825370975247</v>
      </c>
      <c r="R24" s="46">
        <v>13.999483575454578</v>
      </c>
      <c r="S24" s="46">
        <v>12.186592576296373</v>
      </c>
      <c r="T24" s="46">
        <v>6.192611906461428</v>
      </c>
      <c r="U24" s="46">
        <v>17.730086646279158</v>
      </c>
      <c r="V24" s="46">
        <v>16.224475866582168</v>
      </c>
      <c r="W24" s="46">
        <v>13.428648382655842</v>
      </c>
      <c r="X24" s="46">
        <v>15.811199114175967</v>
      </c>
      <c r="Y24" s="46">
        <v>8.1392631791111114</v>
      </c>
      <c r="Z24" s="46">
        <v>10.447480776311261</v>
      </c>
      <c r="AA24" s="46">
        <v>11.959403803840804</v>
      </c>
      <c r="AB24" s="46">
        <v>10.243461731506576</v>
      </c>
      <c r="AC24" s="46">
        <v>11.4122546303958</v>
      </c>
      <c r="AD24" s="46">
        <v>15.714306276349891</v>
      </c>
      <c r="AE24" s="46">
        <v>18.031015370536853</v>
      </c>
      <c r="AF24" s="46">
        <v>13.491522511210089</v>
      </c>
      <c r="AG24" s="46">
        <v>13.213011491309427</v>
      </c>
      <c r="AH24" s="46">
        <v>16.052446152549134</v>
      </c>
      <c r="AI24" s="46">
        <v>27.646236705604888</v>
      </c>
      <c r="AJ24" s="46">
        <v>17.3965292939581</v>
      </c>
      <c r="AK24" s="46">
        <v>6.6320353650196839</v>
      </c>
      <c r="AL24" s="46">
        <v>12.480222567717265</v>
      </c>
      <c r="AM24" s="46">
        <v>12.404103755173301</v>
      </c>
      <c r="AN24" s="46">
        <v>13.223879941108521</v>
      </c>
      <c r="AO24" s="46">
        <v>15.303925962926096</v>
      </c>
      <c r="AP24" s="46">
        <v>22.958706571476078</v>
      </c>
      <c r="AQ24" s="46">
        <v>9.80792459058563</v>
      </c>
      <c r="AR24" s="46">
        <v>33.123323086103461</v>
      </c>
      <c r="AS24" s="46">
        <v>15.753307079405332</v>
      </c>
      <c r="AT24" s="46">
        <v>14.652909662613464</v>
      </c>
      <c r="AU24" s="46">
        <v>15.330904493677528</v>
      </c>
      <c r="AV24" s="46">
        <v>12.576562950897616</v>
      </c>
      <c r="AW24" s="46">
        <v>3.2124350997289475</v>
      </c>
      <c r="AX24" s="46">
        <v>7.696143374748071</v>
      </c>
      <c r="AY24" s="46">
        <v>15.888208602037121</v>
      </c>
      <c r="AZ24" s="46">
        <v>9.3365919059355758</v>
      </c>
      <c r="BA24" s="46">
        <v>26.883307328051952</v>
      </c>
      <c r="BB24" s="46">
        <v>20.813152817862981</v>
      </c>
      <c r="BC24" s="46">
        <v>11.175516990608315</v>
      </c>
      <c r="BD24" s="46">
        <v>10.633889786058056</v>
      </c>
      <c r="BE24" s="46">
        <v>10.207688561346764</v>
      </c>
      <c r="BF24" s="46">
        <v>9.7492712355444713</v>
      </c>
      <c r="BG24" s="46">
        <v>13.124664556600854</v>
      </c>
      <c r="BH24" s="46">
        <v>15.131766384358794</v>
      </c>
      <c r="BI24" s="46">
        <v>12.405342704419624</v>
      </c>
      <c r="BJ24" s="46">
        <v>18.84693588701046</v>
      </c>
      <c r="BK24" s="46">
        <v>14.925107348950686</v>
      </c>
      <c r="BL24" s="46">
        <v>6.117384609143004</v>
      </c>
      <c r="BM24" s="46">
        <v>15.529886503753632</v>
      </c>
      <c r="BN24" s="46">
        <v>27.760991314395977</v>
      </c>
      <c r="BO24" s="46">
        <v>15.330087226645761</v>
      </c>
      <c r="BP24" s="46">
        <v>11.373664163588399</v>
      </c>
    </row>
    <row r="25" spans="1:68" x14ac:dyDescent="0.25">
      <c r="A25" s="9" t="s">
        <v>245</v>
      </c>
      <c r="B25" s="9" t="s">
        <v>74</v>
      </c>
      <c r="C25" s="47">
        <v>8.0017660214147188</v>
      </c>
      <c r="D25" s="47">
        <v>10.646848856252591</v>
      </c>
      <c r="E25" s="47">
        <v>10.722705205332328</v>
      </c>
      <c r="F25" s="47">
        <v>10.481639018473221</v>
      </c>
      <c r="G25" s="47">
        <v>9.626737976457953</v>
      </c>
      <c r="H25" s="47">
        <v>16.008675936591445</v>
      </c>
      <c r="I25" s="47">
        <v>5.3994617492255559</v>
      </c>
      <c r="J25" s="47">
        <v>11.699010280266586</v>
      </c>
      <c r="K25" s="47">
        <v>6.3501660747688762</v>
      </c>
      <c r="L25" s="47">
        <v>7.77937072821054</v>
      </c>
      <c r="M25" s="47">
        <v>7.5357280528242612</v>
      </c>
      <c r="N25" s="47">
        <v>8.2354269594612095</v>
      </c>
      <c r="O25" s="47">
        <v>10.547543960103036</v>
      </c>
      <c r="P25" s="47">
        <v>6.3688005949274675</v>
      </c>
      <c r="Q25" s="47">
        <v>9.5185944695391189</v>
      </c>
      <c r="R25" s="47">
        <v>6.6267964595730717</v>
      </c>
      <c r="S25" s="47">
        <v>9.7098217556413644</v>
      </c>
      <c r="T25" s="47">
        <v>6.3304668986301298</v>
      </c>
      <c r="U25" s="47">
        <v>9.1089149404879901</v>
      </c>
      <c r="V25" s="47">
        <v>7.6238413161831984</v>
      </c>
      <c r="W25" s="47">
        <v>8.1606705757483624</v>
      </c>
      <c r="X25" s="47">
        <v>10.278061026542552</v>
      </c>
      <c r="Y25" s="47">
        <v>6.8296458362276518</v>
      </c>
      <c r="Z25" s="47">
        <v>7.8864621747662342</v>
      </c>
      <c r="AA25" s="47">
        <v>7.5122899571701147</v>
      </c>
      <c r="AB25" s="47">
        <v>7.0110840382331645</v>
      </c>
      <c r="AC25" s="47">
        <v>9.5004877912645025</v>
      </c>
      <c r="AD25" s="47">
        <v>9.2268243213076122</v>
      </c>
      <c r="AE25" s="47">
        <v>8.6277893934055996</v>
      </c>
      <c r="AF25" s="47">
        <v>8.3813325670627261</v>
      </c>
      <c r="AG25" s="47">
        <v>9.4946123926358439</v>
      </c>
      <c r="AH25" s="47">
        <v>9.3124837324881327</v>
      </c>
      <c r="AI25" s="47">
        <v>16.167111909589487</v>
      </c>
      <c r="AJ25" s="47">
        <v>9.9796520539091027</v>
      </c>
      <c r="AK25" s="47">
        <v>5.1619671303093551</v>
      </c>
      <c r="AL25" s="47">
        <v>8.6918768170090708</v>
      </c>
      <c r="AM25" s="47">
        <v>8.4619872008172106</v>
      </c>
      <c r="AN25" s="47">
        <v>8.3928539745493129</v>
      </c>
      <c r="AO25" s="47">
        <v>12.254789499053164</v>
      </c>
      <c r="AP25" s="47">
        <v>12.884292465327857</v>
      </c>
      <c r="AQ25" s="47">
        <v>6.7389400908338493</v>
      </c>
      <c r="AR25" s="47">
        <v>14.232738731928031</v>
      </c>
      <c r="AS25" s="47">
        <v>9.4893228224943105</v>
      </c>
      <c r="AT25" s="47">
        <v>10.001751434722648</v>
      </c>
      <c r="AU25" s="47">
        <v>9.5287376807106359</v>
      </c>
      <c r="AV25" s="47">
        <v>7.6817028247816275</v>
      </c>
      <c r="AW25" s="47">
        <v>4.8481049765287523</v>
      </c>
      <c r="AX25" s="47">
        <v>4.3519932283760738</v>
      </c>
      <c r="AY25" s="47">
        <v>11.136091168399602</v>
      </c>
      <c r="AZ25" s="47">
        <v>7.8144019626773407</v>
      </c>
      <c r="BA25" s="47">
        <v>16.532120717214227</v>
      </c>
      <c r="BB25" s="47">
        <v>9.7322850073329104</v>
      </c>
      <c r="BC25" s="47">
        <v>8.8159333624135741</v>
      </c>
      <c r="BD25" s="47">
        <v>9.6619423913416327</v>
      </c>
      <c r="BE25" s="47">
        <v>8.6232997776225844</v>
      </c>
      <c r="BF25" s="47">
        <v>6.7023789811563885</v>
      </c>
      <c r="BG25" s="47">
        <v>10.172728497929395</v>
      </c>
      <c r="BH25" s="47">
        <v>6.9428839758544667</v>
      </c>
      <c r="BI25" s="47">
        <v>7.2447201411484832</v>
      </c>
      <c r="BJ25" s="47">
        <v>11.791758175631987</v>
      </c>
      <c r="BK25" s="47">
        <v>13.158167938957204</v>
      </c>
      <c r="BL25" s="47">
        <v>7.252428710871281</v>
      </c>
      <c r="BM25" s="47">
        <v>11.357376619975076</v>
      </c>
      <c r="BN25" s="47">
        <v>14.751290334443329</v>
      </c>
      <c r="BO25" s="47">
        <v>10.30464474391402</v>
      </c>
      <c r="BP25" s="47">
        <v>8.5146998040973738</v>
      </c>
    </row>
    <row r="26" spans="1:68" x14ac:dyDescent="0.25">
      <c r="A26" s="11" t="s">
        <v>246</v>
      </c>
      <c r="B26" s="11" t="s">
        <v>74</v>
      </c>
      <c r="C26" s="46">
        <v>2.326560013297394</v>
      </c>
      <c r="D26" s="46">
        <v>1.9079022971764534</v>
      </c>
      <c r="E26" s="46">
        <v>1.3994818615249527</v>
      </c>
      <c r="F26" s="46">
        <v>2.3707390018261703</v>
      </c>
      <c r="G26" s="46">
        <v>3.0610112859032328</v>
      </c>
      <c r="H26" s="46">
        <v>2.5608118138650959</v>
      </c>
      <c r="I26" s="46">
        <v>1.5150664003303866</v>
      </c>
      <c r="J26" s="46">
        <v>2.4456187795605029</v>
      </c>
      <c r="K26" s="46">
        <v>1.5593311177713385</v>
      </c>
      <c r="L26" s="46">
        <v>1.3070920281279079</v>
      </c>
      <c r="M26" s="46">
        <v>0.8339258284205826</v>
      </c>
      <c r="N26" s="46">
        <v>1.5426088027518248</v>
      </c>
      <c r="O26" s="46">
        <v>1.818839020045919</v>
      </c>
      <c r="P26" s="46">
        <v>1.8028774030342931</v>
      </c>
      <c r="Q26" s="46">
        <v>2.6004812514554483</v>
      </c>
      <c r="R26" s="46">
        <v>2.7598730963262628</v>
      </c>
      <c r="S26" s="46">
        <v>2.0378568079421684</v>
      </c>
      <c r="T26" s="46">
        <v>0.98376062909970341</v>
      </c>
      <c r="U26" s="46">
        <v>1.0424884421967051</v>
      </c>
      <c r="V26" s="46">
        <v>2.1791388975067862</v>
      </c>
      <c r="W26" s="46">
        <v>2.7012595664921797</v>
      </c>
      <c r="X26" s="46">
        <v>2.5417518018065115</v>
      </c>
      <c r="Y26" s="46">
        <v>1.1121010697404465</v>
      </c>
      <c r="Z26" s="46">
        <v>2.2010809084854319</v>
      </c>
      <c r="AA26" s="46">
        <v>1.0623044741358252</v>
      </c>
      <c r="AB26" s="46">
        <v>2.0627211745817911</v>
      </c>
      <c r="AC26" s="46">
        <v>1.5287964313907261</v>
      </c>
      <c r="AD26" s="46">
        <v>2.3906971997627311</v>
      </c>
      <c r="AE26" s="46">
        <v>2.8656561529876967</v>
      </c>
      <c r="AF26" s="46">
        <v>1.9349584636331907</v>
      </c>
      <c r="AG26" s="46">
        <v>2.2345046104483268</v>
      </c>
      <c r="AH26" s="46">
        <v>2.8355617736772705</v>
      </c>
      <c r="AI26" s="46">
        <v>3.7718423154615377</v>
      </c>
      <c r="AJ26" s="46">
        <v>2.7854459710718893</v>
      </c>
      <c r="AK26" s="46">
        <v>1.2098980792369238</v>
      </c>
      <c r="AL26" s="46">
        <v>1.5507301976911616</v>
      </c>
      <c r="AM26" s="46">
        <v>0.32197562737817875</v>
      </c>
      <c r="AN26" s="46">
        <v>2.1974176108742438</v>
      </c>
      <c r="AO26" s="46">
        <v>2.521211002653712</v>
      </c>
      <c r="AP26" s="46">
        <v>4.0276566005261785</v>
      </c>
      <c r="AQ26" s="46">
        <v>1.9222225144248959</v>
      </c>
      <c r="AR26" s="46">
        <v>3.6798860935757287</v>
      </c>
      <c r="AS26" s="46">
        <v>3.0786080554102599</v>
      </c>
      <c r="AT26" s="46">
        <v>2.1198070462801262</v>
      </c>
      <c r="AU26" s="46">
        <v>2.453343911308794</v>
      </c>
      <c r="AV26" s="46">
        <v>1.9496336328136954</v>
      </c>
      <c r="AW26" s="46">
        <v>0.78053024623187117</v>
      </c>
      <c r="AX26" s="46">
        <v>1.9068545786204598</v>
      </c>
      <c r="AY26" s="46">
        <v>2.5380408315257865</v>
      </c>
      <c r="AZ26" s="46">
        <v>1.6802892562730087</v>
      </c>
      <c r="BA26" s="46">
        <v>2.6107951384787165</v>
      </c>
      <c r="BB26" s="46">
        <v>3.0788922328096686</v>
      </c>
      <c r="BC26" s="46">
        <v>1.9183729556966602</v>
      </c>
      <c r="BD26" s="46">
        <v>1.6831050189507484</v>
      </c>
      <c r="BE26" s="46">
        <v>1.8506402539880908</v>
      </c>
      <c r="BF26" s="46">
        <v>2.107950692060268</v>
      </c>
      <c r="BG26" s="46">
        <v>2.0221987796554211</v>
      </c>
      <c r="BH26" s="46">
        <v>3.4246512619670337</v>
      </c>
      <c r="BI26" s="46">
        <v>2.3628901433877192</v>
      </c>
      <c r="BJ26" s="46">
        <v>3.030429957056763</v>
      </c>
      <c r="BK26" s="46">
        <v>1.6299919587315426</v>
      </c>
      <c r="BL26" s="46">
        <v>1.2216710256967809</v>
      </c>
      <c r="BM26" s="46">
        <v>2.418692281488882</v>
      </c>
      <c r="BN26" s="46">
        <v>4.3030247902751899</v>
      </c>
      <c r="BO26" s="46">
        <v>2.1812747400914718</v>
      </c>
      <c r="BP26" s="46">
        <v>1.8956704554780281</v>
      </c>
    </row>
    <row r="27" spans="1:68" x14ac:dyDescent="0.25">
      <c r="A27" s="9" t="s">
        <v>247</v>
      </c>
      <c r="B27" s="9" t="s">
        <v>74</v>
      </c>
      <c r="C27" s="47">
        <v>27.870851013249116</v>
      </c>
      <c r="D27" s="47">
        <v>24.581088657874528</v>
      </c>
      <c r="E27" s="47">
        <v>22.391307211123287</v>
      </c>
      <c r="F27" s="47">
        <v>29.847284526507927</v>
      </c>
      <c r="G27" s="47">
        <v>37.792130305977459</v>
      </c>
      <c r="H27" s="47">
        <v>32.19026851452989</v>
      </c>
      <c r="I27" s="47">
        <v>18.171758867646183</v>
      </c>
      <c r="J27" s="47">
        <v>33.626090305253165</v>
      </c>
      <c r="K27" s="47">
        <v>19.570351469357259</v>
      </c>
      <c r="L27" s="47">
        <v>14.718549585062055</v>
      </c>
      <c r="M27" s="47">
        <v>12.404642682950561</v>
      </c>
      <c r="N27" s="47">
        <v>25.107871496786338</v>
      </c>
      <c r="O27" s="47">
        <v>45.53097841000757</v>
      </c>
      <c r="P27" s="47">
        <v>20.96610501768243</v>
      </c>
      <c r="Q27" s="47">
        <v>34.65564357781161</v>
      </c>
      <c r="R27" s="47">
        <v>39.162617153322103</v>
      </c>
      <c r="S27" s="47">
        <v>27.392046995467457</v>
      </c>
      <c r="T27" s="47">
        <v>14.947205509493145</v>
      </c>
      <c r="U27" s="47">
        <v>34.74367589698771</v>
      </c>
      <c r="V27" s="47">
        <v>38.282275905030829</v>
      </c>
      <c r="W27" s="47">
        <v>30.344442860297903</v>
      </c>
      <c r="X27" s="47">
        <v>26.352060921181014</v>
      </c>
      <c r="Y27" s="47">
        <v>12.722166972185114</v>
      </c>
      <c r="Z27" s="47">
        <v>26.134375002773062</v>
      </c>
      <c r="AA27" s="47">
        <v>32.029456138722175</v>
      </c>
      <c r="AB27" s="47">
        <v>30.170070298600667</v>
      </c>
      <c r="AC27" s="47">
        <v>17.766711507413699</v>
      </c>
      <c r="AD27" s="47">
        <v>34.090313658039811</v>
      </c>
      <c r="AE27" s="47">
        <v>36.496933600611236</v>
      </c>
      <c r="AF27" s="47">
        <v>23.792992804416681</v>
      </c>
      <c r="AG27" s="47">
        <v>33.299175838276504</v>
      </c>
      <c r="AH27" s="47">
        <v>36.465184549530491</v>
      </c>
      <c r="AI27" s="47">
        <v>53.537596160407297</v>
      </c>
      <c r="AJ27" s="47">
        <v>33.886960512036715</v>
      </c>
      <c r="AK27" s="47">
        <v>13.643255630719759</v>
      </c>
      <c r="AL27" s="47">
        <v>18.107615135013141</v>
      </c>
      <c r="AM27" s="47">
        <v>22.124229716922034</v>
      </c>
      <c r="AN27" s="47">
        <v>22.915223383959926</v>
      </c>
      <c r="AO27" s="47">
        <v>31.759349982759016</v>
      </c>
      <c r="AP27" s="47">
        <v>58.293999469892512</v>
      </c>
      <c r="AQ27" s="47">
        <v>20.31874049107596</v>
      </c>
      <c r="AR27" s="47">
        <v>55.884249164126764</v>
      </c>
      <c r="AS27" s="47">
        <v>35.373920602328027</v>
      </c>
      <c r="AT27" s="47">
        <v>33.591421644285809</v>
      </c>
      <c r="AU27" s="47">
        <v>28.176166081039234</v>
      </c>
      <c r="AV27" s="47">
        <v>21.256853973312744</v>
      </c>
      <c r="AW27" s="47">
        <v>13.597331931593679</v>
      </c>
      <c r="AX27" s="47">
        <v>20.331282142584968</v>
      </c>
      <c r="AY27" s="47">
        <v>30.246459101434397</v>
      </c>
      <c r="AZ27" s="47">
        <v>19.029108701604635</v>
      </c>
      <c r="BA27" s="47">
        <v>37.394875977332923</v>
      </c>
      <c r="BB27" s="47">
        <v>41.374841762660658</v>
      </c>
      <c r="BC27" s="47">
        <v>22.480597959316913</v>
      </c>
      <c r="BD27" s="47">
        <v>21.543424191013123</v>
      </c>
      <c r="BE27" s="47">
        <v>23.338298537087407</v>
      </c>
      <c r="BF27" s="47">
        <v>20.97075820693107</v>
      </c>
      <c r="BG27" s="47">
        <v>31.862213812914376</v>
      </c>
      <c r="BH27" s="47">
        <v>40.876799677723923</v>
      </c>
      <c r="BI27" s="47">
        <v>29.614365726891879</v>
      </c>
      <c r="BJ27" s="47">
        <v>37.508491922236665</v>
      </c>
      <c r="BK27" s="47">
        <v>22.357884881471417</v>
      </c>
      <c r="BL27" s="47">
        <v>21.61376617740823</v>
      </c>
      <c r="BM27" s="47">
        <v>30.144048299292937</v>
      </c>
      <c r="BN27" s="47">
        <v>58.096706803793097</v>
      </c>
      <c r="BO27" s="47">
        <v>23.171551973358689</v>
      </c>
      <c r="BP27" s="47">
        <v>18.619853130713508</v>
      </c>
    </row>
    <row r="28" spans="1:68" x14ac:dyDescent="0.25">
      <c r="A28" s="11" t="s">
        <v>248</v>
      </c>
      <c r="B28" s="11" t="s">
        <v>74</v>
      </c>
      <c r="C28" s="46">
        <v>64.970322322580316</v>
      </c>
      <c r="D28" s="46">
        <v>92.115194780057209</v>
      </c>
      <c r="E28" s="46">
        <v>69.551387689494277</v>
      </c>
      <c r="F28" s="46">
        <v>99.497733483843277</v>
      </c>
      <c r="G28" s="46">
        <v>95.390115855366759</v>
      </c>
      <c r="H28" s="46">
        <v>86.440872653091716</v>
      </c>
      <c r="I28" s="46">
        <v>61.076267391586448</v>
      </c>
      <c r="J28" s="46">
        <v>98.577870555491302</v>
      </c>
      <c r="K28" s="46">
        <v>60.189674419134853</v>
      </c>
      <c r="L28" s="46">
        <v>53.852906655068523</v>
      </c>
      <c r="M28" s="46">
        <v>58.669211429096713</v>
      </c>
      <c r="N28" s="46">
        <v>76.919139105561911</v>
      </c>
      <c r="O28" s="46">
        <v>112.52426672323696</v>
      </c>
      <c r="P28" s="46">
        <v>65.043503480097996</v>
      </c>
      <c r="Q28" s="46">
        <v>90.954214120861465</v>
      </c>
      <c r="R28" s="46">
        <v>79.923669075246281</v>
      </c>
      <c r="S28" s="46">
        <v>70.487946671432809</v>
      </c>
      <c r="T28" s="46">
        <v>61.615944633520101</v>
      </c>
      <c r="U28" s="46">
        <v>94.304779760407754</v>
      </c>
      <c r="V28" s="46">
        <v>95.312250421730667</v>
      </c>
      <c r="W28" s="46">
        <v>79.917449901145716</v>
      </c>
      <c r="X28" s="46">
        <v>70.428236528210959</v>
      </c>
      <c r="Y28" s="46">
        <v>51.219181716590676</v>
      </c>
      <c r="Z28" s="46">
        <v>70.098764378352669</v>
      </c>
      <c r="AA28" s="46">
        <v>85.363984466700188</v>
      </c>
      <c r="AB28" s="46">
        <v>92.547055078074763</v>
      </c>
      <c r="AC28" s="46">
        <v>51.245654968568289</v>
      </c>
      <c r="AD28" s="46">
        <v>81.523059489362254</v>
      </c>
      <c r="AE28" s="46">
        <v>87.041226408779877</v>
      </c>
      <c r="AF28" s="46">
        <v>74.171212884015134</v>
      </c>
      <c r="AG28" s="46">
        <v>83.001775490820251</v>
      </c>
      <c r="AH28" s="46">
        <v>73.728244029402802</v>
      </c>
      <c r="AI28" s="46">
        <v>88.635396392675119</v>
      </c>
      <c r="AJ28" s="46">
        <v>77.951200949063278</v>
      </c>
      <c r="AK28" s="46">
        <v>45.751184925580326</v>
      </c>
      <c r="AL28" s="46">
        <v>63.188635841688523</v>
      </c>
      <c r="AM28" s="46">
        <v>63.310959733815487</v>
      </c>
      <c r="AN28" s="46">
        <v>61.607347073659071</v>
      </c>
      <c r="AO28" s="46">
        <v>121.09143006987864</v>
      </c>
      <c r="AP28" s="46">
        <v>141.17583839048515</v>
      </c>
      <c r="AQ28" s="46">
        <v>65.865628404274574</v>
      </c>
      <c r="AR28" s="46">
        <v>110.78853009173409</v>
      </c>
      <c r="AS28" s="46">
        <v>94.538463959204009</v>
      </c>
      <c r="AT28" s="46">
        <v>94.027310704240477</v>
      </c>
      <c r="AU28" s="46">
        <v>56.48929374099486</v>
      </c>
      <c r="AV28" s="46">
        <v>52.757922357931207</v>
      </c>
      <c r="AW28" s="46">
        <v>68.848277500304732</v>
      </c>
      <c r="AX28" s="46">
        <v>62.563972359998708</v>
      </c>
      <c r="AY28" s="46">
        <v>85.902605905740629</v>
      </c>
      <c r="AZ28" s="46">
        <v>59.32107320615777</v>
      </c>
      <c r="BA28" s="46">
        <v>75.280915275917351</v>
      </c>
      <c r="BB28" s="46">
        <v>82.441370068918815</v>
      </c>
      <c r="BC28" s="46">
        <v>71.829047617476334</v>
      </c>
      <c r="BD28" s="46">
        <v>80.845673022134065</v>
      </c>
      <c r="BE28" s="46">
        <v>83.982242887598318</v>
      </c>
      <c r="BF28" s="46">
        <v>55.127549606829994</v>
      </c>
      <c r="BG28" s="46">
        <v>110.950196733186</v>
      </c>
      <c r="BH28" s="46">
        <v>82.647229803158922</v>
      </c>
      <c r="BI28" s="46">
        <v>124.3296961722038</v>
      </c>
      <c r="BJ28" s="46">
        <v>100.26005225410375</v>
      </c>
      <c r="BK28" s="46">
        <v>81.986235889892214</v>
      </c>
      <c r="BL28" s="46">
        <v>119.98604597257849</v>
      </c>
      <c r="BM28" s="46">
        <v>101.40884032046422</v>
      </c>
      <c r="BN28" s="46">
        <v>164.24263063139347</v>
      </c>
      <c r="BO28" s="46">
        <v>63.705750733140768</v>
      </c>
      <c r="BP28" s="46">
        <v>58.606629914417006</v>
      </c>
    </row>
    <row r="29" spans="1:68" x14ac:dyDescent="0.25">
      <c r="A29" s="9" t="s">
        <v>249</v>
      </c>
      <c r="B29" s="9" t="s">
        <v>74</v>
      </c>
      <c r="C29" s="47">
        <v>29.946376139531104</v>
      </c>
      <c r="D29" s="47">
        <v>39.402131186857694</v>
      </c>
      <c r="E29" s="47">
        <v>34.800163097510179</v>
      </c>
      <c r="F29" s="47">
        <v>40.31611557630621</v>
      </c>
      <c r="G29" s="47">
        <v>20.639054174229361</v>
      </c>
      <c r="H29" s="47">
        <v>35.044231234073926</v>
      </c>
      <c r="I29" s="47">
        <v>19.393669835238462</v>
      </c>
      <c r="J29" s="47">
        <v>40.941223269052415</v>
      </c>
      <c r="K29" s="47">
        <v>23.515534737770647</v>
      </c>
      <c r="L29" s="47">
        <v>28.216716764007682</v>
      </c>
      <c r="M29" s="47">
        <v>29.895703037102827</v>
      </c>
      <c r="N29" s="47">
        <v>30.901165173483257</v>
      </c>
      <c r="O29" s="47">
        <v>45.260553229764014</v>
      </c>
      <c r="P29" s="47">
        <v>16.208456235371969</v>
      </c>
      <c r="Q29" s="47">
        <v>34.799979739119244</v>
      </c>
      <c r="R29" s="47">
        <v>32.653330062352495</v>
      </c>
      <c r="S29" s="47">
        <v>26.64478245769325</v>
      </c>
      <c r="T29" s="47">
        <v>28.479549598510555</v>
      </c>
      <c r="U29" s="47">
        <v>40.821540610939273</v>
      </c>
      <c r="V29" s="47">
        <v>33.03817932317574</v>
      </c>
      <c r="W29" s="47">
        <v>26.027096976430915</v>
      </c>
      <c r="X29" s="47">
        <v>30.557931943484924</v>
      </c>
      <c r="Y29" s="47">
        <v>27.332264260325051</v>
      </c>
      <c r="Z29" s="47">
        <v>29.003908544313759</v>
      </c>
      <c r="AA29" s="47">
        <v>28.793337487318922</v>
      </c>
      <c r="AB29" s="47">
        <v>27.572981027303754</v>
      </c>
      <c r="AC29" s="47">
        <v>24.943945526414428</v>
      </c>
      <c r="AD29" s="47">
        <v>30.49831722132101</v>
      </c>
      <c r="AE29" s="47">
        <v>33.409542572862648</v>
      </c>
      <c r="AF29" s="47">
        <v>31.537924588883222</v>
      </c>
      <c r="AG29" s="47">
        <v>34.607535754765287</v>
      </c>
      <c r="AH29" s="47">
        <v>29.865945761683442</v>
      </c>
      <c r="AI29" s="47">
        <v>46.402049457532662</v>
      </c>
      <c r="AJ29" s="47">
        <v>41.135436305418985</v>
      </c>
      <c r="AK29" s="47">
        <v>22.82716404876474</v>
      </c>
      <c r="AL29" s="47">
        <v>28.51598211585658</v>
      </c>
      <c r="AM29" s="47">
        <v>25.742485655334708</v>
      </c>
      <c r="AN29" s="47">
        <v>25.668258889863555</v>
      </c>
      <c r="AO29" s="47">
        <v>58.207372181752326</v>
      </c>
      <c r="AP29" s="47">
        <v>56.673407868105365</v>
      </c>
      <c r="AQ29" s="47">
        <v>31.408520806995043</v>
      </c>
      <c r="AR29" s="47">
        <v>40.772623274991922</v>
      </c>
      <c r="AS29" s="47">
        <v>57.094938469339375</v>
      </c>
      <c r="AT29" s="47">
        <v>44.329794960047003</v>
      </c>
      <c r="AU29" s="47">
        <v>27.47632756577752</v>
      </c>
      <c r="AV29" s="47">
        <v>22.130203673322395</v>
      </c>
      <c r="AW29" s="47">
        <v>27.670362180741499</v>
      </c>
      <c r="AX29" s="47">
        <v>25.376698518238587</v>
      </c>
      <c r="AY29" s="47">
        <v>56.852491000417636</v>
      </c>
      <c r="AZ29" s="47">
        <v>24.203233768276011</v>
      </c>
      <c r="BA29" s="47">
        <v>35.702657048561136</v>
      </c>
      <c r="BB29" s="47">
        <v>33.141304499946642</v>
      </c>
      <c r="BC29" s="47">
        <v>26.13608485382828</v>
      </c>
      <c r="BD29" s="47">
        <v>40.8866660044553</v>
      </c>
      <c r="BE29" s="47">
        <v>32.086471044990077</v>
      </c>
      <c r="BF29" s="47">
        <v>21.876171221655845</v>
      </c>
      <c r="BG29" s="47">
        <v>47.398644412442756</v>
      </c>
      <c r="BH29" s="47">
        <v>49.034251003082076</v>
      </c>
      <c r="BI29" s="47">
        <v>37.452004205440495</v>
      </c>
      <c r="BJ29" s="47">
        <v>48.225486433665338</v>
      </c>
      <c r="BK29" s="47">
        <v>33.99275306955289</v>
      </c>
      <c r="BL29" s="47">
        <v>34.262050061532321</v>
      </c>
      <c r="BM29" s="47">
        <v>36.070963757540376</v>
      </c>
      <c r="BN29" s="47">
        <v>58.715337104526341</v>
      </c>
      <c r="BO29" s="47">
        <v>26.398800536412459</v>
      </c>
      <c r="BP29" s="47">
        <v>29.086008286876375</v>
      </c>
    </row>
    <row r="30" spans="1:68" x14ac:dyDescent="0.25">
      <c r="A30" s="11" t="s">
        <v>250</v>
      </c>
      <c r="B30" s="11" t="s">
        <v>74</v>
      </c>
      <c r="C30" s="46">
        <v>1.4510778560991304</v>
      </c>
      <c r="D30" s="46">
        <v>2.4623225183032176</v>
      </c>
      <c r="E30" s="46">
        <v>2.6029684109694413</v>
      </c>
      <c r="F30" s="46">
        <v>3.2285298883231652</v>
      </c>
      <c r="G30" s="46">
        <v>1.5203590452966402</v>
      </c>
      <c r="H30" s="46">
        <v>3.409602568967403</v>
      </c>
      <c r="I30" s="46">
        <v>1.4788791246640498</v>
      </c>
      <c r="J30" s="46">
        <v>4.6004354307410678</v>
      </c>
      <c r="K30" s="46">
        <v>2.4941527561439392</v>
      </c>
      <c r="L30" s="46">
        <v>2.1968213512346448</v>
      </c>
      <c r="M30" s="46">
        <v>2.6173208840220137</v>
      </c>
      <c r="N30" s="46">
        <v>2.6318989815544458</v>
      </c>
      <c r="O30" s="46">
        <v>4.4988820102103126</v>
      </c>
      <c r="P30" s="46">
        <v>1.1396921650028566</v>
      </c>
      <c r="Q30" s="46">
        <v>3.7567270886366106</v>
      </c>
      <c r="R30" s="46">
        <v>2.8000717034768496</v>
      </c>
      <c r="S30" s="46">
        <v>2.2672814091456175</v>
      </c>
      <c r="T30" s="46">
        <v>2.0965411789927013</v>
      </c>
      <c r="U30" s="46">
        <v>2.720461601273334</v>
      </c>
      <c r="V30" s="46">
        <v>2.2297839450783994</v>
      </c>
      <c r="W30" s="46">
        <v>2.4892424993336557</v>
      </c>
      <c r="X30" s="46">
        <v>2.8271378565317735</v>
      </c>
      <c r="Y30" s="46">
        <v>2.7327517263384959</v>
      </c>
      <c r="Z30" s="46">
        <v>1.8387480143700814</v>
      </c>
      <c r="AA30" s="46">
        <v>1.9352671677082451</v>
      </c>
      <c r="AB30" s="46">
        <v>2.6962045633920204</v>
      </c>
      <c r="AC30" s="46">
        <v>1.8379867378205743</v>
      </c>
      <c r="AD30" s="46">
        <v>3.8593022687215774</v>
      </c>
      <c r="AE30" s="46">
        <v>2.5737825512045687</v>
      </c>
      <c r="AF30" s="46">
        <v>2.6292174789612872</v>
      </c>
      <c r="AG30" s="46">
        <v>2.413602679918037</v>
      </c>
      <c r="AH30" s="46">
        <v>2.6555655167461882</v>
      </c>
      <c r="AI30" s="46">
        <v>4.0278547680036771</v>
      </c>
      <c r="AJ30" s="46">
        <v>4.6585013591639486</v>
      </c>
      <c r="AK30" s="46">
        <v>2.1996706094525482</v>
      </c>
      <c r="AL30" s="46">
        <v>2.0495488761061993</v>
      </c>
      <c r="AM30" s="46">
        <v>2.0049119370124653</v>
      </c>
      <c r="AN30" s="46">
        <v>2.045952537437183</v>
      </c>
      <c r="AO30" s="46">
        <v>4.5330148748752377</v>
      </c>
      <c r="AP30" s="46">
        <v>4.4420894846802321</v>
      </c>
      <c r="AQ30" s="46">
        <v>3.6423526229058236</v>
      </c>
      <c r="AR30" s="46">
        <v>3.6448053533177691</v>
      </c>
      <c r="AS30" s="46">
        <v>6.3033550529453644</v>
      </c>
      <c r="AT30" s="46">
        <v>3.7008098164537317</v>
      </c>
      <c r="AU30" s="46">
        <v>2.502912918523144</v>
      </c>
      <c r="AV30" s="46">
        <v>1.5930606547768962</v>
      </c>
      <c r="AW30" s="46">
        <v>2.4236051672400993</v>
      </c>
      <c r="AX30" s="46">
        <v>1.9279485151864562</v>
      </c>
      <c r="AY30" s="46">
        <v>5.5381350410401611</v>
      </c>
      <c r="AZ30" s="46">
        <v>1.652937421137082</v>
      </c>
      <c r="BA30" s="46">
        <v>2.7503551369989241</v>
      </c>
      <c r="BB30" s="46">
        <v>2.7327022097240508</v>
      </c>
      <c r="BC30" s="46">
        <v>1.934827859791207</v>
      </c>
      <c r="BD30" s="46">
        <v>2.9811792067288136</v>
      </c>
      <c r="BE30" s="46">
        <v>2.1945572667793867</v>
      </c>
      <c r="BF30" s="46">
        <v>1.3900105919246912</v>
      </c>
      <c r="BG30" s="46">
        <v>2.1824079945421757</v>
      </c>
      <c r="BH30" s="46">
        <v>5.33553598734321</v>
      </c>
      <c r="BI30" s="46">
        <v>2.4198110902811534</v>
      </c>
      <c r="BJ30" s="46">
        <v>3.9531011619802228</v>
      </c>
      <c r="BK30" s="46">
        <v>3.4093201315492214</v>
      </c>
      <c r="BL30" s="46">
        <v>1.9194010755516391</v>
      </c>
      <c r="BM30" s="46">
        <v>2.6406716553520866</v>
      </c>
      <c r="BN30" s="46">
        <v>4.8437285318225882</v>
      </c>
      <c r="BO30" s="46">
        <v>1.3971887505921357</v>
      </c>
      <c r="BP30" s="46">
        <v>2.5245770511350223</v>
      </c>
    </row>
    <row r="31" spans="1:68" x14ac:dyDescent="0.25">
      <c r="A31" s="9" t="s">
        <v>76</v>
      </c>
      <c r="B31" s="9" t="s">
        <v>74</v>
      </c>
      <c r="C31" s="47">
        <v>0.81821675476512079</v>
      </c>
      <c r="D31" s="47">
        <v>0.96143732595393339</v>
      </c>
      <c r="E31" s="47">
        <v>0.79374133714559392</v>
      </c>
      <c r="F31" s="47">
        <v>1.0582017640583565</v>
      </c>
      <c r="G31" s="47">
        <v>1.5230662857346302</v>
      </c>
      <c r="H31" s="47">
        <v>1.902635451228015</v>
      </c>
      <c r="I31" s="47">
        <v>0.50065584298540766</v>
      </c>
      <c r="J31" s="47">
        <v>0.88257462825994082</v>
      </c>
      <c r="K31" s="47">
        <v>0.55008593428848129</v>
      </c>
      <c r="L31" s="47">
        <v>0.61887551394393758</v>
      </c>
      <c r="M31" s="47">
        <v>0.36019681085928518</v>
      </c>
      <c r="N31" s="47">
        <v>1.1461509808619854</v>
      </c>
      <c r="O31" s="47">
        <v>1.2393333072465123</v>
      </c>
      <c r="P31" s="47">
        <v>0.48025847240802538</v>
      </c>
      <c r="Q31" s="47">
        <v>1.2275250683004919</v>
      </c>
      <c r="R31" s="47">
        <v>0.98325519594213984</v>
      </c>
      <c r="S31" s="47">
        <v>1.107910537597864</v>
      </c>
      <c r="T31" s="47">
        <v>0.46901182255139506</v>
      </c>
      <c r="U31" s="47">
        <v>1.2829325900498889</v>
      </c>
      <c r="V31" s="47">
        <v>0.81944931881462091</v>
      </c>
      <c r="W31" s="47">
        <v>0.96809996498840867</v>
      </c>
      <c r="X31" s="47">
        <v>1.5640351413909963</v>
      </c>
      <c r="Y31" s="47">
        <v>0.37033465239143609</v>
      </c>
      <c r="Z31" s="47">
        <v>1.1019112880082027</v>
      </c>
      <c r="AA31" s="47">
        <v>0.75317150017164414</v>
      </c>
      <c r="AB31" s="47">
        <v>0.57500860264072073</v>
      </c>
      <c r="AC31" s="47">
        <v>0.72427137361272487</v>
      </c>
      <c r="AD31" s="47">
        <v>0.8378539097231229</v>
      </c>
      <c r="AE31" s="47">
        <v>2.0053039189369648</v>
      </c>
      <c r="AF31" s="47">
        <v>1.0090143796397328</v>
      </c>
      <c r="AG31" s="47">
        <v>0.98283969088008971</v>
      </c>
      <c r="AH31" s="47">
        <v>1.2396922620919677</v>
      </c>
      <c r="AI31" s="47">
        <v>2.121288137344373</v>
      </c>
      <c r="AJ31" s="47">
        <v>1.1637417360018727</v>
      </c>
      <c r="AK31" s="47">
        <v>0.29501423297978396</v>
      </c>
      <c r="AL31" s="47">
        <v>0.67898418598154231</v>
      </c>
      <c r="AM31" s="47">
        <v>0.88810633122806704</v>
      </c>
      <c r="AN31" s="47">
        <v>1.0015360884822584</v>
      </c>
      <c r="AO31" s="47">
        <v>1.1968050936005701</v>
      </c>
      <c r="AP31" s="47">
        <v>2.0312668491829537</v>
      </c>
      <c r="AQ31" s="47">
        <v>0.59550145724880632</v>
      </c>
      <c r="AR31" s="47">
        <v>1.306635537190846</v>
      </c>
      <c r="AS31" s="47">
        <v>0.72246951870609821</v>
      </c>
      <c r="AT31" s="47">
        <v>0.84920323641133122</v>
      </c>
      <c r="AU31" s="47">
        <v>1.4850713885384224</v>
      </c>
      <c r="AV31" s="47">
        <v>0.86001708850480285</v>
      </c>
      <c r="AW31" s="47">
        <v>0.40606736538405752</v>
      </c>
      <c r="AX31" s="47">
        <v>1.0496339546266777</v>
      </c>
      <c r="AY31" s="47">
        <v>0.82981516409766798</v>
      </c>
      <c r="AZ31" s="47">
        <v>0.5882811041793985</v>
      </c>
      <c r="BA31" s="47">
        <v>1.1046650828710121</v>
      </c>
      <c r="BB31" s="47">
        <v>1.014880401501872</v>
      </c>
      <c r="BC31" s="47">
        <v>0.68308772808368146</v>
      </c>
      <c r="BD31" s="47">
        <v>0.68291000858387596</v>
      </c>
      <c r="BE31" s="47">
        <v>1.0171903716092037</v>
      </c>
      <c r="BF31" s="47">
        <v>0.81163640213491628</v>
      </c>
      <c r="BG31" s="47">
        <v>0.68284269061730207</v>
      </c>
      <c r="BH31" s="47">
        <v>0.91562316037762081</v>
      </c>
      <c r="BI31" s="47">
        <v>0.40973427217757136</v>
      </c>
      <c r="BJ31" s="47">
        <v>2.0013197565233427</v>
      </c>
      <c r="BK31" s="47">
        <v>0.97828141648245159</v>
      </c>
      <c r="BL31" s="47">
        <v>0.41310215826430308</v>
      </c>
      <c r="BM31" s="47">
        <v>0.92182137952895893</v>
      </c>
      <c r="BN31" s="47">
        <v>2.5508441809105209</v>
      </c>
      <c r="BO31" s="47">
        <v>1.366440969415782</v>
      </c>
      <c r="BP31" s="47">
        <v>0.71820119710943442</v>
      </c>
    </row>
    <row r="32" spans="1:68" x14ac:dyDescent="0.25">
      <c r="A32" s="11" t="s">
        <v>77</v>
      </c>
      <c r="B32" s="11" t="s">
        <v>74</v>
      </c>
      <c r="C32" s="46">
        <v>0.80350493556860336</v>
      </c>
      <c r="D32" s="46">
        <v>2.5033621647802913</v>
      </c>
      <c r="E32" s="46">
        <v>0.82506259025696482</v>
      </c>
      <c r="F32" s="46">
        <v>1.7149558549212276</v>
      </c>
      <c r="G32" s="46">
        <v>1.517368969538913</v>
      </c>
      <c r="H32" s="46">
        <v>2.849340630799611</v>
      </c>
      <c r="I32" s="46">
        <v>1.5360459814223215</v>
      </c>
      <c r="J32" s="46">
        <v>1.9595131737425922</v>
      </c>
      <c r="K32" s="46">
        <v>1.3003391417944992</v>
      </c>
      <c r="L32" s="46">
        <v>1.2983820531045469</v>
      </c>
      <c r="M32" s="46">
        <v>1.9429372954415947</v>
      </c>
      <c r="N32" s="46">
        <v>1.3165863185311588</v>
      </c>
      <c r="O32" s="46">
        <v>0.90740677794116587</v>
      </c>
      <c r="P32" s="46">
        <v>0.93305405618737769</v>
      </c>
      <c r="Q32" s="46">
        <v>2.0244570353996201</v>
      </c>
      <c r="R32" s="46">
        <v>0.57563113293298995</v>
      </c>
      <c r="S32" s="46">
        <v>0.24782840158830952</v>
      </c>
      <c r="T32" s="46">
        <v>1.3643794656640222</v>
      </c>
      <c r="U32" s="46">
        <v>2.6587168767934135</v>
      </c>
      <c r="V32" s="46">
        <v>1.5339229777946695</v>
      </c>
      <c r="W32" s="46">
        <v>1.374623352243818</v>
      </c>
      <c r="X32" s="46">
        <v>2.6246552215488119</v>
      </c>
      <c r="Y32" s="46">
        <v>1.1357506116273943</v>
      </c>
      <c r="Z32" s="46">
        <v>1.5524925149785169</v>
      </c>
      <c r="AA32" s="46">
        <v>0.96180646119861868</v>
      </c>
      <c r="AB32" s="46">
        <v>1.0897791964077805</v>
      </c>
      <c r="AC32" s="46">
        <v>1.1586473495350744</v>
      </c>
      <c r="AD32" s="46">
        <v>0.95448035836913969</v>
      </c>
      <c r="AE32" s="46">
        <v>3.7939651334316178</v>
      </c>
      <c r="AF32" s="46">
        <v>1.6641165539990221</v>
      </c>
      <c r="AG32" s="46">
        <v>0.79947530313410098</v>
      </c>
      <c r="AH32" s="46">
        <v>0.91592218600180897</v>
      </c>
      <c r="AI32" s="46">
        <v>2.3279913986138827</v>
      </c>
      <c r="AJ32" s="46">
        <v>1.6448219393983827</v>
      </c>
      <c r="AK32" s="46">
        <v>0.70731764578244039</v>
      </c>
      <c r="AL32" s="46">
        <v>2.0855055773939442</v>
      </c>
      <c r="AM32" s="46">
        <v>1.6213152774024859</v>
      </c>
      <c r="AN32" s="46">
        <v>1.8124394800040258</v>
      </c>
      <c r="AO32" s="46">
        <v>1.4333375057911146</v>
      </c>
      <c r="AP32" s="46">
        <v>2.9313250947806004</v>
      </c>
      <c r="AQ32" s="46">
        <v>0.88361292333246599</v>
      </c>
      <c r="AR32" s="46">
        <v>1.691341503235293</v>
      </c>
      <c r="AS32" s="46">
        <v>1.1815533087208148</v>
      </c>
      <c r="AT32" s="46">
        <v>1.9503700633438561</v>
      </c>
      <c r="AU32" s="46">
        <v>1.3064501252722338</v>
      </c>
      <c r="AV32" s="46">
        <v>1.7652050738265774</v>
      </c>
      <c r="AW32" s="46">
        <v>1.8916758795636719</v>
      </c>
      <c r="AX32" s="46">
        <v>1.4990798221736585</v>
      </c>
      <c r="AY32" s="46">
        <v>1.0100919225304403</v>
      </c>
      <c r="AZ32" s="46">
        <v>1.0262107882982234</v>
      </c>
      <c r="BA32" s="46">
        <v>1.6435321855573524</v>
      </c>
      <c r="BB32" s="46">
        <v>0.99322163698827515</v>
      </c>
      <c r="BC32" s="46">
        <v>1.6820748527794276</v>
      </c>
      <c r="BD32" s="46">
        <v>2.1495425957186463</v>
      </c>
      <c r="BE32" s="46">
        <v>1.6714980151437182</v>
      </c>
      <c r="BF32" s="46">
        <v>1.0244884850920535</v>
      </c>
      <c r="BG32" s="46">
        <v>1.0651810544136644</v>
      </c>
      <c r="BH32" s="46">
        <v>0.62335070000106263</v>
      </c>
      <c r="BI32" s="46">
        <v>0.41479285635742719</v>
      </c>
      <c r="BJ32" s="46">
        <v>4.2734430049521359</v>
      </c>
      <c r="BK32" s="46">
        <v>2.4507555824943554</v>
      </c>
      <c r="BL32" s="46">
        <v>2.7320556687674498</v>
      </c>
      <c r="BM32" s="46">
        <v>1.8735633459712797</v>
      </c>
      <c r="BN32" s="46">
        <v>5.5660103416439775</v>
      </c>
      <c r="BO32" s="46">
        <v>1.9893120857795412</v>
      </c>
      <c r="BP32" s="46">
        <v>1.1750574237357543</v>
      </c>
    </row>
    <row r="54" spans="1:4" ht="15.75" x14ac:dyDescent="0.25">
      <c r="A54" s="68" t="s">
        <v>147</v>
      </c>
      <c r="B54" s="68"/>
      <c r="C54" s="68"/>
      <c r="D54" s="68"/>
    </row>
  </sheetData>
  <autoFilter ref="A2:B2"/>
  <mergeCells count="1">
    <mergeCell ref="A54:D54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"/>
  <sheetViews>
    <sheetView workbookViewId="0"/>
  </sheetViews>
  <sheetFormatPr baseColWidth="10" defaultRowHeight="15" x14ac:dyDescent="0.25"/>
  <cols>
    <col min="1" max="1" width="30.5703125" customWidth="1"/>
    <col min="2" max="2" width="21" bestFit="1" customWidth="1"/>
    <col min="3" max="3" width="24.5703125" bestFit="1" customWidth="1"/>
    <col min="4" max="4" width="32.28515625" customWidth="1"/>
    <col min="5" max="68" width="24.5703125" bestFit="1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20" t="s">
        <v>336</v>
      </c>
      <c r="D2" s="5" t="s">
        <v>337</v>
      </c>
      <c r="E2" s="5" t="s">
        <v>338</v>
      </c>
      <c r="F2" s="5" t="s">
        <v>339</v>
      </c>
      <c r="G2" s="5" t="s">
        <v>340</v>
      </c>
      <c r="H2" s="5" t="s">
        <v>341</v>
      </c>
      <c r="I2" s="5" t="s">
        <v>342</v>
      </c>
      <c r="J2" s="5" t="s">
        <v>343</v>
      </c>
      <c r="K2" s="5" t="s">
        <v>344</v>
      </c>
      <c r="L2" s="5" t="s">
        <v>345</v>
      </c>
      <c r="M2" s="5" t="s">
        <v>346</v>
      </c>
      <c r="N2" s="5" t="s">
        <v>347</v>
      </c>
      <c r="O2" s="5" t="s">
        <v>348</v>
      </c>
      <c r="P2" s="5" t="s">
        <v>349</v>
      </c>
      <c r="Q2" s="5" t="s">
        <v>350</v>
      </c>
      <c r="R2" s="5" t="s">
        <v>351</v>
      </c>
      <c r="S2" s="5" t="s">
        <v>352</v>
      </c>
      <c r="T2" s="5" t="s">
        <v>353</v>
      </c>
      <c r="U2" s="5" t="s">
        <v>354</v>
      </c>
      <c r="V2" s="5" t="s">
        <v>355</v>
      </c>
      <c r="W2" s="5" t="s">
        <v>356</v>
      </c>
      <c r="X2" s="5" t="s">
        <v>357</v>
      </c>
      <c r="Y2" s="5" t="s">
        <v>358</v>
      </c>
      <c r="Z2" s="5" t="s">
        <v>359</v>
      </c>
      <c r="AA2" s="5" t="s">
        <v>360</v>
      </c>
      <c r="AB2" s="5" t="s">
        <v>361</v>
      </c>
      <c r="AC2" s="5" t="s">
        <v>362</v>
      </c>
      <c r="AD2" s="5" t="s">
        <v>363</v>
      </c>
      <c r="AE2" s="5" t="s">
        <v>364</v>
      </c>
      <c r="AF2" s="5" t="s">
        <v>365</v>
      </c>
      <c r="AG2" s="5" t="s">
        <v>366</v>
      </c>
      <c r="AH2" s="5" t="s">
        <v>367</v>
      </c>
      <c r="AI2" s="5" t="s">
        <v>368</v>
      </c>
      <c r="AJ2" s="5" t="s">
        <v>369</v>
      </c>
      <c r="AK2" s="5" t="s">
        <v>370</v>
      </c>
      <c r="AL2" s="5" t="s">
        <v>371</v>
      </c>
      <c r="AM2" s="5" t="s">
        <v>372</v>
      </c>
      <c r="AN2" s="5" t="s">
        <v>373</v>
      </c>
      <c r="AO2" s="5" t="s">
        <v>374</v>
      </c>
      <c r="AP2" s="5" t="s">
        <v>375</v>
      </c>
      <c r="AQ2" s="5" t="s">
        <v>376</v>
      </c>
      <c r="AR2" s="5" t="s">
        <v>377</v>
      </c>
      <c r="AS2" s="5" t="s">
        <v>378</v>
      </c>
      <c r="AT2" s="5" t="s">
        <v>379</v>
      </c>
      <c r="AU2" s="5" t="s">
        <v>380</v>
      </c>
      <c r="AV2" s="5" t="s">
        <v>381</v>
      </c>
      <c r="AW2" s="5" t="s">
        <v>382</v>
      </c>
      <c r="AX2" s="5" t="s">
        <v>383</v>
      </c>
      <c r="AY2" s="5" t="s">
        <v>384</v>
      </c>
      <c r="AZ2" s="5" t="s">
        <v>385</v>
      </c>
      <c r="BA2" s="5" t="s">
        <v>386</v>
      </c>
      <c r="BB2" s="5" t="s">
        <v>387</v>
      </c>
      <c r="BC2" s="5" t="s">
        <v>388</v>
      </c>
      <c r="BD2" s="5" t="s">
        <v>389</v>
      </c>
      <c r="BE2" s="5" t="s">
        <v>390</v>
      </c>
      <c r="BF2" s="5" t="s">
        <v>391</v>
      </c>
      <c r="BG2" s="5" t="s">
        <v>392</v>
      </c>
      <c r="BH2" s="5" t="s">
        <v>393</v>
      </c>
      <c r="BI2" s="5" t="s">
        <v>394</v>
      </c>
      <c r="BJ2" s="5" t="s">
        <v>395</v>
      </c>
      <c r="BK2" s="5" t="s">
        <v>396</v>
      </c>
      <c r="BL2" s="5" t="s">
        <v>397</v>
      </c>
      <c r="BM2" s="5" t="s">
        <v>398</v>
      </c>
      <c r="BN2" s="5" t="s">
        <v>399</v>
      </c>
      <c r="BO2" s="5" t="s">
        <v>400</v>
      </c>
      <c r="BP2" s="5" t="s">
        <v>401</v>
      </c>
    </row>
    <row r="3" spans="1:68" x14ac:dyDescent="0.25">
      <c r="A3" s="40" t="s">
        <v>128</v>
      </c>
      <c r="B3" s="40" t="s">
        <v>132</v>
      </c>
      <c r="C3" s="54">
        <v>13.247579905660139</v>
      </c>
      <c r="D3" s="54">
        <v>5.687977589924488</v>
      </c>
      <c r="E3" s="54">
        <v>6.0399474989187176</v>
      </c>
      <c r="F3" s="54">
        <v>11.389780246227087</v>
      </c>
      <c r="G3" s="54">
        <v>8.9579325591873307</v>
      </c>
      <c r="H3" s="54">
        <v>5.9252981614036555</v>
      </c>
      <c r="I3" s="54">
        <v>4.9410228653206678</v>
      </c>
      <c r="J3" s="54">
        <v>7.524018458071442</v>
      </c>
      <c r="K3" s="54">
        <v>3.5724925715375391</v>
      </c>
      <c r="L3" s="54">
        <v>4.4481090967468209</v>
      </c>
      <c r="M3" s="54">
        <v>11.959628731551014</v>
      </c>
      <c r="N3" s="54">
        <v>5.7349900314009483</v>
      </c>
      <c r="O3" s="54">
        <v>6.5207548485537776</v>
      </c>
      <c r="P3" s="54">
        <v>4.1825154544535028</v>
      </c>
      <c r="Q3" s="54">
        <v>6.1147833783481307</v>
      </c>
      <c r="R3" s="54">
        <v>5.4405805917660297</v>
      </c>
      <c r="S3" s="54">
        <v>4.5608003869043774</v>
      </c>
      <c r="T3" s="54">
        <v>3.4812641659389501</v>
      </c>
      <c r="U3" s="54">
        <v>4.2693775432926691</v>
      </c>
      <c r="V3" s="54">
        <v>7.9751466427491451</v>
      </c>
      <c r="W3" s="54">
        <v>4.7724641512035175</v>
      </c>
      <c r="X3" s="54">
        <v>3.457978750409767</v>
      </c>
      <c r="Y3" s="54">
        <v>3.9887831616898834</v>
      </c>
      <c r="Z3" s="54">
        <v>4.2044352279298067</v>
      </c>
      <c r="AA3" s="54">
        <v>9.0587374497387927</v>
      </c>
      <c r="AB3" s="54">
        <v>6.4093607900025225</v>
      </c>
      <c r="AC3" s="54">
        <v>5.1569490279893841</v>
      </c>
      <c r="AD3" s="54">
        <v>2.7955584463259351</v>
      </c>
      <c r="AE3" s="54">
        <v>4.3076246213393947</v>
      </c>
      <c r="AF3" s="54">
        <v>9.0464584078565728</v>
      </c>
      <c r="AG3" s="54">
        <v>5.6824494747932697</v>
      </c>
      <c r="AH3" s="54">
        <v>9.3406175667861877</v>
      </c>
      <c r="AI3" s="54">
        <v>2.9490781690426378</v>
      </c>
      <c r="AJ3" s="54">
        <v>2.0135934738491401</v>
      </c>
      <c r="AK3" s="54">
        <v>4.0871351906493869</v>
      </c>
      <c r="AL3" s="54">
        <v>6.7983655976396156</v>
      </c>
      <c r="AM3" s="54">
        <v>5.6985455445581694</v>
      </c>
      <c r="AN3" s="54">
        <v>5.1448840585377296</v>
      </c>
      <c r="AO3" s="54">
        <v>8.1437829745074914</v>
      </c>
      <c r="AP3" s="54">
        <v>6.2167765502143864</v>
      </c>
      <c r="AQ3" s="54">
        <v>12.139338107244972</v>
      </c>
      <c r="AR3" s="54">
        <v>11.437463274346282</v>
      </c>
      <c r="AS3" s="54">
        <v>2.8952942238619004</v>
      </c>
      <c r="AT3" s="54">
        <v>3.5648059827691498</v>
      </c>
      <c r="AU3" s="54">
        <v>7.3215507052888462</v>
      </c>
      <c r="AV3" s="54">
        <v>7.9564487493538891</v>
      </c>
      <c r="AW3" s="54">
        <v>10.413687374348381</v>
      </c>
      <c r="AX3" s="54">
        <v>5.8164396575635804</v>
      </c>
      <c r="AY3" s="54">
        <v>7.8085381561511715</v>
      </c>
      <c r="AZ3" s="54">
        <v>6.849077069405797</v>
      </c>
      <c r="BA3" s="54">
        <v>7.1963725500179132</v>
      </c>
      <c r="BB3" s="54">
        <v>7.4242489485679481</v>
      </c>
      <c r="BC3" s="54">
        <v>10.180611669274729</v>
      </c>
      <c r="BD3" s="54">
        <v>6.8852812919885977</v>
      </c>
      <c r="BE3" s="54">
        <v>3.0628288697286501</v>
      </c>
      <c r="BF3" s="54">
        <v>5.7767322858396621</v>
      </c>
      <c r="BG3" s="54">
        <v>3.492439611024031</v>
      </c>
      <c r="BH3" s="54">
        <v>2.4670125441420665</v>
      </c>
      <c r="BI3" s="54">
        <v>7.996156175806779</v>
      </c>
      <c r="BJ3" s="54">
        <v>6.1724399861345232</v>
      </c>
      <c r="BK3" s="54">
        <v>8.3520347766999983</v>
      </c>
      <c r="BL3" s="54">
        <v>3.166599905121962</v>
      </c>
      <c r="BM3" s="54">
        <v>6.0870151276377475</v>
      </c>
      <c r="BN3" s="54">
        <v>5.7366990191914011</v>
      </c>
      <c r="BO3" s="54">
        <v>5.2496262580889681</v>
      </c>
      <c r="BP3" s="54">
        <v>2.388218743035436</v>
      </c>
    </row>
    <row r="4" spans="1:68" x14ac:dyDescent="0.25">
      <c r="A4" s="2" t="s">
        <v>333</v>
      </c>
      <c r="B4" s="2" t="s">
        <v>132</v>
      </c>
      <c r="C4" s="55">
        <v>9.0891808891925727</v>
      </c>
      <c r="D4" s="55">
        <v>4.7330796712467187</v>
      </c>
      <c r="E4" s="55">
        <v>5.0370526595266334</v>
      </c>
      <c r="F4" s="55">
        <v>7.7046901391579761</v>
      </c>
      <c r="G4" s="55">
        <v>5.1570156488750731</v>
      </c>
      <c r="H4" s="55">
        <v>3.6211131359069828</v>
      </c>
      <c r="I4" s="55">
        <v>3.0509091214538384</v>
      </c>
      <c r="J4" s="55">
        <v>8.7502691664404111</v>
      </c>
      <c r="K4" s="55">
        <v>4.6216681333418776</v>
      </c>
      <c r="L4" s="55">
        <v>3.0822353710137951</v>
      </c>
      <c r="M4" s="55">
        <v>7.9432488772871803</v>
      </c>
      <c r="N4" s="55">
        <v>3.3382480802086687</v>
      </c>
      <c r="O4" s="55">
        <v>6.6531903907234522</v>
      </c>
      <c r="P4" s="55">
        <v>2.5618695703865995</v>
      </c>
      <c r="Q4" s="55">
        <v>4.0462838846685569</v>
      </c>
      <c r="R4" s="55">
        <v>7.8752614072784137</v>
      </c>
      <c r="S4" s="55">
        <v>3.9993800345286332</v>
      </c>
      <c r="T4" s="55">
        <v>2.1987499632053531</v>
      </c>
      <c r="U4" s="55">
        <v>2.0498733231935637</v>
      </c>
      <c r="V4" s="55">
        <v>3.5495019518628732</v>
      </c>
      <c r="W4" s="55">
        <v>4.9298493099456087</v>
      </c>
      <c r="X4" s="55">
        <v>3.362878341050219</v>
      </c>
      <c r="Y4" s="55">
        <v>4.5618724905303338</v>
      </c>
      <c r="Z4" s="55">
        <v>2.7772723762598157</v>
      </c>
      <c r="AA4" s="55">
        <v>5.129530932947338</v>
      </c>
      <c r="AB4" s="55">
        <v>3.6200484323964095</v>
      </c>
      <c r="AC4" s="55">
        <v>3.8734528853452779</v>
      </c>
      <c r="AD4" s="55">
        <v>5.6649418087211147</v>
      </c>
      <c r="AE4" s="55">
        <v>2.3939706440980704</v>
      </c>
      <c r="AF4" s="55">
        <v>5.2262847641630499</v>
      </c>
      <c r="AG4" s="55">
        <v>3.7621215507457966</v>
      </c>
      <c r="AH4" s="55">
        <v>6.4064925935478652</v>
      </c>
      <c r="AI4" s="55">
        <v>2.498770466569455</v>
      </c>
      <c r="AJ4" s="55">
        <v>2.0533231016863498</v>
      </c>
      <c r="AK4" s="55">
        <v>5.6835760296077931</v>
      </c>
      <c r="AL4" s="55">
        <v>3.2159132779171928</v>
      </c>
      <c r="AM4" s="55">
        <v>4.6187023917128291</v>
      </c>
      <c r="AN4" s="55">
        <v>4.4365694622310423</v>
      </c>
      <c r="AO4" s="55">
        <v>5.4511327684267972</v>
      </c>
      <c r="AP4" s="55">
        <v>3.0924901862737766</v>
      </c>
      <c r="AQ4" s="55">
        <v>17.119023783783327</v>
      </c>
      <c r="AR4" s="55">
        <v>5.2472554636472521</v>
      </c>
      <c r="AS4" s="55">
        <v>4.7521562668959305</v>
      </c>
      <c r="AT4" s="55">
        <v>2.8614965167299542</v>
      </c>
      <c r="AU4" s="55">
        <v>4.3787206859193928</v>
      </c>
      <c r="AV4" s="55">
        <v>3.852859743353485</v>
      </c>
      <c r="AW4" s="55">
        <v>3.1079513531856104</v>
      </c>
      <c r="AX4" s="55">
        <v>4.6060755069817567</v>
      </c>
      <c r="AY4" s="55">
        <v>8.7088186664442713</v>
      </c>
      <c r="AZ4" s="55">
        <v>4.7996819548195973</v>
      </c>
      <c r="BA4" s="55">
        <v>6.125466668764922</v>
      </c>
      <c r="BB4" s="55">
        <v>3.7634808371680899</v>
      </c>
      <c r="BC4" s="55">
        <v>6.0324610264410383</v>
      </c>
      <c r="BD4" s="55">
        <v>5.0404758379917052</v>
      </c>
      <c r="BE4" s="55">
        <v>2.2378105788892522</v>
      </c>
      <c r="BF4" s="55">
        <v>2.9514000510717207</v>
      </c>
      <c r="BG4" s="55">
        <v>1.4694437296062224</v>
      </c>
      <c r="BH4" s="55">
        <v>4.8099571138327066</v>
      </c>
      <c r="BI4" s="55">
        <v>4.7352423854313965</v>
      </c>
      <c r="BJ4" s="55">
        <v>3.9278845010743244</v>
      </c>
      <c r="BK4" s="55">
        <v>4.6415849935452824</v>
      </c>
      <c r="BL4" s="55">
        <v>1.9301841650490605</v>
      </c>
      <c r="BM4" s="55">
        <v>3.2879611251734677</v>
      </c>
      <c r="BN4" s="55">
        <v>5.7651991223194052</v>
      </c>
      <c r="BO4" s="55">
        <v>3.5117132118642873</v>
      </c>
      <c r="BP4" s="55">
        <v>1.5977406953420996</v>
      </c>
    </row>
    <row r="5" spans="1:68" x14ac:dyDescent="0.25">
      <c r="A5" s="40" t="s">
        <v>143</v>
      </c>
      <c r="B5" s="40" t="s">
        <v>132</v>
      </c>
      <c r="C5" s="54">
        <v>13.787694668045102</v>
      </c>
      <c r="D5" s="54">
        <v>6.545668761220826</v>
      </c>
      <c r="E5" s="54">
        <v>6.7770475849930838</v>
      </c>
      <c r="F5" s="54">
        <v>9.6189282539152252</v>
      </c>
      <c r="G5" s="54">
        <v>9.2148115371339543</v>
      </c>
      <c r="H5" s="54">
        <v>6.6085249741357126</v>
      </c>
      <c r="I5" s="54">
        <v>5.0944164392594304</v>
      </c>
      <c r="J5" s="54">
        <v>10.470932502694419</v>
      </c>
      <c r="K5" s="54">
        <v>4.5841155166943066</v>
      </c>
      <c r="L5" s="54">
        <v>5.7170367631038799</v>
      </c>
      <c r="M5" s="54">
        <v>7.5751289727950919</v>
      </c>
      <c r="N5" s="54">
        <v>4.6591192368259451</v>
      </c>
      <c r="O5" s="54">
        <v>7.2450949952929893</v>
      </c>
      <c r="P5" s="54">
        <v>6.1509286868135993</v>
      </c>
      <c r="Q5" s="54">
        <v>5.8000579822682852</v>
      </c>
      <c r="R5" s="54">
        <v>6.9830010208264257</v>
      </c>
      <c r="S5" s="54">
        <v>5.6622077946306977</v>
      </c>
      <c r="T5" s="54">
        <v>4.2471815300685858</v>
      </c>
      <c r="U5" s="54">
        <v>5.2485966403749886</v>
      </c>
      <c r="V5" s="54">
        <v>8.0689871022894497</v>
      </c>
      <c r="W5" s="54">
        <v>6.1218438431364461</v>
      </c>
      <c r="X5" s="54">
        <v>4.2196940114164363</v>
      </c>
      <c r="Y5" s="54">
        <v>4.6387954675479266</v>
      </c>
      <c r="Z5" s="54">
        <v>5.257990209650595</v>
      </c>
      <c r="AA5" s="54">
        <v>8.4309107768527838</v>
      </c>
      <c r="AB5" s="54">
        <v>9.8346271480287353</v>
      </c>
      <c r="AC5" s="54">
        <v>4.8220616261729541</v>
      </c>
      <c r="AD5" s="54">
        <v>4.582395137245193</v>
      </c>
      <c r="AE5" s="54">
        <v>6.7987376663891492</v>
      </c>
      <c r="AF5" s="54">
        <v>7.3791906008067834</v>
      </c>
      <c r="AG5" s="54">
        <v>7.1331825002684806</v>
      </c>
      <c r="AH5" s="54">
        <v>11.434021298080408</v>
      </c>
      <c r="AI5" s="54">
        <v>4.7978215295621141</v>
      </c>
      <c r="AJ5" s="54">
        <v>2.8349291315845058</v>
      </c>
      <c r="AK5" s="54">
        <v>5.108322003368392</v>
      </c>
      <c r="AL5" s="54">
        <v>6.4014006066814115</v>
      </c>
      <c r="AM5" s="54">
        <v>6.2529957356476613</v>
      </c>
      <c r="AN5" s="54">
        <v>5.4805680740617637</v>
      </c>
      <c r="AO5" s="54">
        <v>7.1468372225303103</v>
      </c>
      <c r="AP5" s="54">
        <v>7.7507741720837391</v>
      </c>
      <c r="AQ5" s="54">
        <v>19.098694298807334</v>
      </c>
      <c r="AR5" s="54">
        <v>13.321785940289736</v>
      </c>
      <c r="AS5" s="54">
        <v>4.3308108917767925</v>
      </c>
      <c r="AT5" s="54">
        <v>4.2047939420723619</v>
      </c>
      <c r="AU5" s="54">
        <v>10.936682680207046</v>
      </c>
      <c r="AV5" s="54">
        <v>8.8630896464930213</v>
      </c>
      <c r="AW5" s="54">
        <v>9.1782808833585232</v>
      </c>
      <c r="AX5" s="54">
        <v>4.6885164446734713</v>
      </c>
      <c r="AY5" s="54">
        <v>10.182497163788096</v>
      </c>
      <c r="AZ5" s="54">
        <v>8.4030425504661661</v>
      </c>
      <c r="BA5" s="54">
        <v>6.4137020336714308</v>
      </c>
      <c r="BB5" s="54">
        <v>8.1580739416205503</v>
      </c>
      <c r="BC5" s="54">
        <v>8.6042949397219388</v>
      </c>
      <c r="BD5" s="54">
        <v>5.354796515168835</v>
      </c>
      <c r="BE5" s="54">
        <v>3.5618317626697604</v>
      </c>
      <c r="BF5" s="54">
        <v>5.8216183785472326</v>
      </c>
      <c r="BG5" s="54">
        <v>5.0598904459365075</v>
      </c>
      <c r="BH5" s="54">
        <v>4.3252790817955278</v>
      </c>
      <c r="BI5" s="54">
        <v>8.8009456121672187</v>
      </c>
      <c r="BJ5" s="54">
        <v>7.4233425561282793</v>
      </c>
      <c r="BK5" s="54">
        <v>6.7237257626560964</v>
      </c>
      <c r="BL5" s="54">
        <v>3.0826255802808582</v>
      </c>
      <c r="BM5" s="54">
        <v>5.7265260169677052</v>
      </c>
      <c r="BN5" s="54">
        <v>4.6853769821495286</v>
      </c>
      <c r="BO5" s="54">
        <v>4.8202310181220955</v>
      </c>
      <c r="BP5" s="54">
        <v>2.9620355268756207</v>
      </c>
    </row>
    <row r="6" spans="1:68" x14ac:dyDescent="0.25">
      <c r="A6" s="2" t="s">
        <v>130</v>
      </c>
      <c r="B6" s="2" t="s">
        <v>132</v>
      </c>
      <c r="C6" s="55">
        <v>39.167914286367456</v>
      </c>
      <c r="D6" s="55">
        <v>21.529717144970814</v>
      </c>
      <c r="E6" s="55">
        <v>21.829583460018242</v>
      </c>
      <c r="F6" s="55">
        <v>29.960108706522064</v>
      </c>
      <c r="G6" s="55">
        <v>24.385792675255466</v>
      </c>
      <c r="H6" s="55">
        <v>21.495073969235936</v>
      </c>
      <c r="I6" s="55">
        <v>11.538521508227085</v>
      </c>
      <c r="J6" s="55">
        <v>44.620132493221959</v>
      </c>
      <c r="K6" s="55">
        <v>20.004235903896561</v>
      </c>
      <c r="L6" s="55">
        <v>16.54699450732166</v>
      </c>
      <c r="M6" s="55">
        <v>20.776051267459266</v>
      </c>
      <c r="N6" s="55">
        <v>12.324935979318818</v>
      </c>
      <c r="O6" s="55">
        <v>27.206974014308649</v>
      </c>
      <c r="P6" s="55">
        <v>13.885016854833127</v>
      </c>
      <c r="Q6" s="55">
        <v>19.783152975356003</v>
      </c>
      <c r="R6" s="55">
        <v>28.976458332789409</v>
      </c>
      <c r="S6" s="55">
        <v>20.541364756398057</v>
      </c>
      <c r="T6" s="55">
        <v>10.135633244044993</v>
      </c>
      <c r="U6" s="55">
        <v>9.7918745424973785</v>
      </c>
      <c r="V6" s="55">
        <v>20.88762657523197</v>
      </c>
      <c r="W6" s="55">
        <v>23.815009951742056</v>
      </c>
      <c r="X6" s="55">
        <v>16.418928193784829</v>
      </c>
      <c r="Y6" s="55">
        <v>20.841986938257062</v>
      </c>
      <c r="Z6" s="55">
        <v>10.023119765091886</v>
      </c>
      <c r="AA6" s="55">
        <v>22.520026399774302</v>
      </c>
      <c r="AB6" s="55">
        <v>25.274085980715721</v>
      </c>
      <c r="AC6" s="55">
        <v>14.210406247139959</v>
      </c>
      <c r="AD6" s="55">
        <v>25.02672658315921</v>
      </c>
      <c r="AE6" s="55">
        <v>14.972049517797158</v>
      </c>
      <c r="AF6" s="55">
        <v>21.475862396984521</v>
      </c>
      <c r="AG6" s="55">
        <v>24.214453851757895</v>
      </c>
      <c r="AH6" s="55">
        <v>35.239784625395529</v>
      </c>
      <c r="AI6" s="55">
        <v>18.428247057003798</v>
      </c>
      <c r="AJ6" s="55">
        <v>11.686414280099356</v>
      </c>
      <c r="AK6" s="55">
        <v>24.192410741604963</v>
      </c>
      <c r="AL6" s="55">
        <v>14.673081834141708</v>
      </c>
      <c r="AM6" s="55">
        <v>20.409192173394491</v>
      </c>
      <c r="AN6" s="55">
        <v>19.414732679655497</v>
      </c>
      <c r="AO6" s="55">
        <v>17.919604215039101</v>
      </c>
      <c r="AP6" s="55">
        <v>21.370213224611291</v>
      </c>
      <c r="AQ6" s="55">
        <v>82.934298419875404</v>
      </c>
      <c r="AR6" s="55">
        <v>25.821001988835398</v>
      </c>
      <c r="AS6" s="55">
        <v>22.137671754981188</v>
      </c>
      <c r="AT6" s="55">
        <v>11.960567676672781</v>
      </c>
      <c r="AU6" s="55">
        <v>24.780985653472825</v>
      </c>
      <c r="AV6" s="55">
        <v>19.04398948243702</v>
      </c>
      <c r="AW6" s="55">
        <v>19.52522481719275</v>
      </c>
      <c r="AX6" s="55">
        <v>16.431739289430283</v>
      </c>
      <c r="AY6" s="55">
        <v>41.490715625575028</v>
      </c>
      <c r="AZ6" s="55">
        <v>26.466285030619002</v>
      </c>
      <c r="BA6" s="55">
        <v>22.297986693981006</v>
      </c>
      <c r="BB6" s="55">
        <v>17.374345324290324</v>
      </c>
      <c r="BC6" s="55">
        <v>20.812084960614488</v>
      </c>
      <c r="BD6" s="55">
        <v>16.873786371379261</v>
      </c>
      <c r="BE6" s="55">
        <v>10.314652609296765</v>
      </c>
      <c r="BF6" s="55">
        <v>16.49968637996534</v>
      </c>
      <c r="BG6" s="55">
        <v>10.991701563768954</v>
      </c>
      <c r="BH6" s="55">
        <v>27.098458770629531</v>
      </c>
      <c r="BI6" s="55">
        <v>23.310286223723363</v>
      </c>
      <c r="BJ6" s="55">
        <v>25.009035085414094</v>
      </c>
      <c r="BK6" s="55">
        <v>14.005467084155693</v>
      </c>
      <c r="BL6" s="55">
        <v>8.0339067968496618</v>
      </c>
      <c r="BM6" s="55">
        <v>13.045714921557382</v>
      </c>
      <c r="BN6" s="55">
        <v>17.635376156059579</v>
      </c>
      <c r="BO6" s="55">
        <v>14.251331784556211</v>
      </c>
      <c r="BP6" s="55">
        <v>9.7004034382154511</v>
      </c>
    </row>
    <row r="7" spans="1:68" x14ac:dyDescent="0.25">
      <c r="A7" s="40" t="s">
        <v>334</v>
      </c>
      <c r="B7" s="40" t="s">
        <v>132</v>
      </c>
      <c r="C7" s="54">
        <v>4.1404073836055915</v>
      </c>
      <c r="D7" s="54">
        <v>2.6188561749501549</v>
      </c>
      <c r="E7" s="54">
        <v>4.9403073197470011</v>
      </c>
      <c r="F7" s="54">
        <v>3.7902168525879336</v>
      </c>
      <c r="G7" s="54">
        <v>3.5702000384958241</v>
      </c>
      <c r="H7" s="54">
        <v>2.8088852360871139</v>
      </c>
      <c r="I7" s="54">
        <v>4.0102430378736731</v>
      </c>
      <c r="J7" s="54">
        <v>4.3224385405589087</v>
      </c>
      <c r="K7" s="54">
        <v>3.9855088320940841</v>
      </c>
      <c r="L7" s="54">
        <v>1.9704195190753035</v>
      </c>
      <c r="M7" s="54">
        <v>4.3644022714057726</v>
      </c>
      <c r="N7" s="54">
        <v>3.6881301539204756</v>
      </c>
      <c r="O7" s="54">
        <v>4.2855470676232335</v>
      </c>
      <c r="P7" s="54">
        <v>2.7672861855433499</v>
      </c>
      <c r="Q7" s="54">
        <v>3.6373014478664114</v>
      </c>
      <c r="R7" s="54">
        <v>3.9818398634024588</v>
      </c>
      <c r="S7" s="54">
        <v>2.5613184599024419</v>
      </c>
      <c r="T7" s="54">
        <v>1.8488737567497735</v>
      </c>
      <c r="U7" s="54">
        <v>4.7782702340092946</v>
      </c>
      <c r="V7" s="54">
        <v>3.0634047900443315</v>
      </c>
      <c r="W7" s="54">
        <v>4.9122960327096683</v>
      </c>
      <c r="X7" s="54">
        <v>1.9181230761323513</v>
      </c>
      <c r="Y7" s="54">
        <v>4.584402925612225</v>
      </c>
      <c r="Z7" s="54">
        <v>2.418223836995768</v>
      </c>
      <c r="AA7" s="54">
        <v>6.4698366193952328</v>
      </c>
      <c r="AB7" s="54">
        <v>4.0987606161403409</v>
      </c>
      <c r="AC7" s="54">
        <v>2.7612059822663917</v>
      </c>
      <c r="AD7" s="54">
        <v>3.6337961885939545</v>
      </c>
      <c r="AE7" s="54">
        <v>2.8970332659866491</v>
      </c>
      <c r="AF7" s="54">
        <v>3.3720284425278417</v>
      </c>
      <c r="AG7" s="54">
        <v>2.9422098446874156</v>
      </c>
      <c r="AH7" s="54">
        <v>6.4305654594832431</v>
      </c>
      <c r="AI7" s="54">
        <v>2.1345225956332978</v>
      </c>
      <c r="AJ7" s="54">
        <v>1.6183025269850775</v>
      </c>
      <c r="AK7" s="54">
        <v>2.3626834855672656</v>
      </c>
      <c r="AL7" s="54">
        <v>6.3569243005212108</v>
      </c>
      <c r="AM7" s="54">
        <v>2.5983482666926703</v>
      </c>
      <c r="AN7" s="54">
        <v>2.2468057442835776</v>
      </c>
      <c r="AO7" s="54">
        <v>13.200231057939842</v>
      </c>
      <c r="AP7" s="54">
        <v>4.6840856205779176</v>
      </c>
      <c r="AQ7" s="54">
        <v>9.9845836879794039</v>
      </c>
      <c r="AR7" s="54">
        <v>5.6233120324541765</v>
      </c>
      <c r="AS7" s="54">
        <v>3.2791902675340636</v>
      </c>
      <c r="AT7" s="54">
        <v>4.8247939612454465</v>
      </c>
      <c r="AU7" s="54">
        <v>5.825766570731334</v>
      </c>
      <c r="AV7" s="54">
        <v>3.5809402881093102</v>
      </c>
      <c r="AW7" s="54">
        <v>7.2726331179848636</v>
      </c>
      <c r="AX7" s="54">
        <v>2.5553025213722664</v>
      </c>
      <c r="AY7" s="54">
        <v>5.7400494301762359</v>
      </c>
      <c r="AZ7" s="54">
        <v>2.8843863526731326</v>
      </c>
      <c r="BA7" s="54">
        <v>6.2688831330888872</v>
      </c>
      <c r="BB7" s="54">
        <v>4.6476626112804427</v>
      </c>
      <c r="BC7" s="54">
        <v>6.9644526020661619</v>
      </c>
      <c r="BD7" s="54">
        <v>2.8596379118747737</v>
      </c>
      <c r="BE7" s="54">
        <v>1.2602028418096523</v>
      </c>
      <c r="BF7" s="54">
        <v>1.8051746066113912</v>
      </c>
      <c r="BG7" s="54">
        <v>3.3849910710207558</v>
      </c>
      <c r="BH7" s="54">
        <v>1.5205348768724032</v>
      </c>
      <c r="BI7" s="54">
        <v>3.2259791637374096</v>
      </c>
      <c r="BJ7" s="54">
        <v>2.1177764679823854</v>
      </c>
      <c r="BK7" s="54">
        <v>8.3590119807489174</v>
      </c>
      <c r="BL7" s="54">
        <v>2.9909000585726666</v>
      </c>
      <c r="BM7" s="54">
        <v>7.1442806818202369</v>
      </c>
      <c r="BN7" s="54">
        <v>2.6793134819478031</v>
      </c>
      <c r="BO7" s="54">
        <v>2.9517517616754865</v>
      </c>
      <c r="BP7" s="54">
        <v>2.3968231456530988</v>
      </c>
    </row>
    <row r="8" spans="1:68" x14ac:dyDescent="0.25">
      <c r="A8" s="2" t="s">
        <v>335</v>
      </c>
      <c r="B8" s="2" t="s">
        <v>132</v>
      </c>
      <c r="C8" s="55">
        <v>14.185263270194548</v>
      </c>
      <c r="D8" s="55">
        <v>8.5543629277446485</v>
      </c>
      <c r="E8" s="55">
        <v>13.036693481044368</v>
      </c>
      <c r="F8" s="55">
        <v>12.119123314647799</v>
      </c>
      <c r="G8" s="55">
        <v>13.872989050196187</v>
      </c>
      <c r="H8" s="55">
        <v>12.089542950471857</v>
      </c>
      <c r="I8" s="55">
        <v>9.8906765308383129</v>
      </c>
      <c r="J8" s="55">
        <v>26.285544426643817</v>
      </c>
      <c r="K8" s="55">
        <v>11.173337564027015</v>
      </c>
      <c r="L8" s="55">
        <v>5.9007017785269529</v>
      </c>
      <c r="M8" s="55">
        <v>10.636636933849637</v>
      </c>
      <c r="N8" s="55">
        <v>15.786065628591059</v>
      </c>
      <c r="O8" s="55">
        <v>18.224020534855956</v>
      </c>
      <c r="P8" s="55">
        <v>7.8286160108788936</v>
      </c>
      <c r="Q8" s="55">
        <v>11.987101506360892</v>
      </c>
      <c r="R8" s="55">
        <v>9.8071688906410319</v>
      </c>
      <c r="S8" s="55">
        <v>8.9687118351695503</v>
      </c>
      <c r="T8" s="55">
        <v>4.6915136827025909</v>
      </c>
      <c r="U8" s="55">
        <v>18.400180575097938</v>
      </c>
      <c r="V8" s="55">
        <v>9.6859890969734064</v>
      </c>
      <c r="W8" s="55">
        <v>13.341394416277543</v>
      </c>
      <c r="X8" s="55">
        <v>5.475019414962464</v>
      </c>
      <c r="Y8" s="55">
        <v>12.113698335689522</v>
      </c>
      <c r="Z8" s="55">
        <v>10.175578370824082</v>
      </c>
      <c r="AA8" s="55">
        <v>15.724721422474726</v>
      </c>
      <c r="AB8" s="55">
        <v>17.981225840345072</v>
      </c>
      <c r="AC8" s="55">
        <v>8.3745975752224773</v>
      </c>
      <c r="AD8" s="55">
        <v>9.4949534832597351</v>
      </c>
      <c r="AE8" s="55">
        <v>12.85838641673239</v>
      </c>
      <c r="AF8" s="55">
        <v>11.370166558824724</v>
      </c>
      <c r="AG8" s="55">
        <v>12.899180335006138</v>
      </c>
      <c r="AH8" s="55">
        <v>18.721626300786081</v>
      </c>
      <c r="AI8" s="55">
        <v>13.576999953446672</v>
      </c>
      <c r="AJ8" s="55">
        <v>7.3614115394796293</v>
      </c>
      <c r="AK8" s="55">
        <v>7.8623548944118236</v>
      </c>
      <c r="AL8" s="55">
        <v>17.315142628556998</v>
      </c>
      <c r="AM8" s="55">
        <v>8.4859392639210309</v>
      </c>
      <c r="AN8" s="55">
        <v>7.3952335448173372</v>
      </c>
      <c r="AO8" s="55">
        <v>27.266656777282051</v>
      </c>
      <c r="AP8" s="55">
        <v>35.119354400526021</v>
      </c>
      <c r="AQ8" s="55">
        <v>38.003548636664</v>
      </c>
      <c r="AR8" s="55">
        <v>37.622769622799282</v>
      </c>
      <c r="AS8" s="55">
        <v>8.7426453011489489</v>
      </c>
      <c r="AT8" s="55">
        <v>15.267133786904592</v>
      </c>
      <c r="AU8" s="55">
        <v>32.168742681739097</v>
      </c>
      <c r="AV8" s="55">
        <v>17.965568465289799</v>
      </c>
      <c r="AW8" s="55">
        <v>32.560025340955477</v>
      </c>
      <c r="AX8" s="55">
        <v>6.7570315946426671</v>
      </c>
      <c r="AY8" s="55">
        <v>15.807344101010184</v>
      </c>
      <c r="AZ8" s="55">
        <v>10.862837224640188</v>
      </c>
      <c r="BA8" s="55">
        <v>22.624101723376626</v>
      </c>
      <c r="BB8" s="55">
        <v>15.777766729023076</v>
      </c>
      <c r="BC8" s="55">
        <v>20.403826330862394</v>
      </c>
      <c r="BD8" s="55">
        <v>6.834110717786019</v>
      </c>
      <c r="BE8" s="55">
        <v>5.3327514875894959</v>
      </c>
      <c r="BF8" s="55">
        <v>8.0929649943845874</v>
      </c>
      <c r="BG8" s="55">
        <v>12.122601624929398</v>
      </c>
      <c r="BH8" s="55">
        <v>6.0051089724395128</v>
      </c>
      <c r="BI8" s="55">
        <v>12.162157813253664</v>
      </c>
      <c r="BJ8" s="55">
        <v>11.41041812923676</v>
      </c>
      <c r="BK8" s="55">
        <v>29.743000958695703</v>
      </c>
      <c r="BL8" s="55">
        <v>11.571565753868942</v>
      </c>
      <c r="BM8" s="55">
        <v>30.156602532671613</v>
      </c>
      <c r="BN8" s="55">
        <v>13.512926175805799</v>
      </c>
      <c r="BO8" s="55">
        <v>8.274323492047893</v>
      </c>
      <c r="BP8" s="55">
        <v>8.4331376501813313</v>
      </c>
    </row>
    <row r="9" spans="1:68" x14ac:dyDescent="0.25">
      <c r="A9" s="40" t="s">
        <v>131</v>
      </c>
      <c r="B9" s="40" t="s">
        <v>132</v>
      </c>
      <c r="C9" s="54">
        <v>72.133805625338155</v>
      </c>
      <c r="D9" s="54">
        <v>46.876894571601269</v>
      </c>
      <c r="E9" s="54">
        <v>78.748916041093025</v>
      </c>
      <c r="F9" s="54">
        <v>69.236672406763731</v>
      </c>
      <c r="G9" s="54">
        <v>63.168614935304433</v>
      </c>
      <c r="H9" s="54">
        <v>64.353542488328245</v>
      </c>
      <c r="I9" s="54">
        <v>62.645804874617149</v>
      </c>
      <c r="J9" s="54">
        <v>136.63348645301139</v>
      </c>
      <c r="K9" s="54">
        <v>68.473878853148562</v>
      </c>
      <c r="L9" s="54">
        <v>36.106906555666406</v>
      </c>
      <c r="M9" s="54">
        <v>49.972727047791068</v>
      </c>
      <c r="N9" s="54">
        <v>73.411842153991216</v>
      </c>
      <c r="O9" s="54">
        <v>81.703921513283419</v>
      </c>
      <c r="P9" s="54">
        <v>51.571007084412571</v>
      </c>
      <c r="Q9" s="54">
        <v>74.322498707948128</v>
      </c>
      <c r="R9" s="54">
        <v>62.602333932949193</v>
      </c>
      <c r="S9" s="54">
        <v>49.9511203149195</v>
      </c>
      <c r="T9" s="54">
        <v>29.388775506866697</v>
      </c>
      <c r="U9" s="54">
        <v>86.930949010739582</v>
      </c>
      <c r="V9" s="54">
        <v>55.047072049977658</v>
      </c>
      <c r="W9" s="54">
        <v>74.909107241622422</v>
      </c>
      <c r="X9" s="54">
        <v>26.629741152637642</v>
      </c>
      <c r="Y9" s="54">
        <v>66.558168394790115</v>
      </c>
      <c r="Z9" s="54">
        <v>50.888119171794457</v>
      </c>
      <c r="AA9" s="54">
        <v>91.226122566430803</v>
      </c>
      <c r="AB9" s="54">
        <v>82.141362224970138</v>
      </c>
      <c r="AC9" s="54">
        <v>50.289880430042693</v>
      </c>
      <c r="AD9" s="54">
        <v>54.972510409974795</v>
      </c>
      <c r="AE9" s="54">
        <v>54.199432743823216</v>
      </c>
      <c r="AF9" s="54">
        <v>64.300252776228149</v>
      </c>
      <c r="AG9" s="54">
        <v>73.188711610856501</v>
      </c>
      <c r="AH9" s="54">
        <v>98.511064583723169</v>
      </c>
      <c r="AI9" s="54">
        <v>64.076297523813523</v>
      </c>
      <c r="AJ9" s="54">
        <v>40.325379742943234</v>
      </c>
      <c r="AK9" s="54">
        <v>47.931851258623851</v>
      </c>
      <c r="AL9" s="54">
        <v>87.356546891535203</v>
      </c>
      <c r="AM9" s="54">
        <v>43.994829894722628</v>
      </c>
      <c r="AN9" s="54">
        <v>38.86192114807465</v>
      </c>
      <c r="AO9" s="54">
        <v>156.07946153283169</v>
      </c>
      <c r="AP9" s="54">
        <v>172.43817204830282</v>
      </c>
      <c r="AQ9" s="54">
        <v>163.24702571098027</v>
      </c>
      <c r="AR9" s="54">
        <v>110.2743618211404</v>
      </c>
      <c r="AS9" s="54">
        <v>51.161372993391929</v>
      </c>
      <c r="AT9" s="54">
        <v>89.238790216742132</v>
      </c>
      <c r="AU9" s="54">
        <v>112.79420776747904</v>
      </c>
      <c r="AV9" s="54">
        <v>75.5278198530238</v>
      </c>
      <c r="AW9" s="54">
        <v>134.34588775036644</v>
      </c>
      <c r="AX9" s="54">
        <v>37.760631044007503</v>
      </c>
      <c r="AY9" s="54">
        <v>99.451032487036827</v>
      </c>
      <c r="AZ9" s="54">
        <v>57.545655971591231</v>
      </c>
      <c r="BA9" s="54">
        <v>103.53786300188011</v>
      </c>
      <c r="BB9" s="54">
        <v>81.04050710232697</v>
      </c>
      <c r="BC9" s="54">
        <v>84.747695745835031</v>
      </c>
      <c r="BD9" s="54">
        <v>35.539605379787758</v>
      </c>
      <c r="BE9" s="54">
        <v>27.361518604303157</v>
      </c>
      <c r="BF9" s="54">
        <v>39.882136301994187</v>
      </c>
      <c r="BG9" s="54">
        <v>69.917188312896386</v>
      </c>
      <c r="BH9" s="54">
        <v>36.342914873556332</v>
      </c>
      <c r="BI9" s="54">
        <v>51.090963354367794</v>
      </c>
      <c r="BJ9" s="54">
        <v>52.073839923814951</v>
      </c>
      <c r="BK9" s="54">
        <v>101.51350399795936</v>
      </c>
      <c r="BL9" s="54">
        <v>63.046937399857683</v>
      </c>
      <c r="BM9" s="54">
        <v>97.976341467386291</v>
      </c>
      <c r="BN9" s="54">
        <v>64.771324978988005</v>
      </c>
      <c r="BO9" s="54">
        <v>41.265068115779272</v>
      </c>
      <c r="BP9" s="54">
        <v>55.833120175456365</v>
      </c>
    </row>
    <row r="14" spans="1:68" ht="15.75" x14ac:dyDescent="0.25">
      <c r="A14" s="68" t="s">
        <v>147</v>
      </c>
      <c r="B14" s="68"/>
      <c r="C14" s="68"/>
      <c r="D14" s="68"/>
    </row>
  </sheetData>
  <autoFilter ref="A2:B2"/>
  <mergeCells count="1">
    <mergeCell ref="A14:D14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3"/>
  <sheetViews>
    <sheetView workbookViewId="0"/>
  </sheetViews>
  <sheetFormatPr baseColWidth="10" defaultRowHeight="15" x14ac:dyDescent="0.25"/>
  <cols>
    <col min="1" max="1" width="28.42578125" customWidth="1"/>
    <col min="2" max="2" width="30.28515625" customWidth="1"/>
    <col min="3" max="64" width="24.5703125" bestFit="1" customWidth="1"/>
    <col min="65" max="68" width="24.42578125" bestFit="1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20" t="s">
        <v>260</v>
      </c>
      <c r="D2" s="5" t="s">
        <v>261</v>
      </c>
      <c r="E2" s="5" t="s">
        <v>262</v>
      </c>
      <c r="F2" s="5" t="s">
        <v>263</v>
      </c>
      <c r="G2" s="5" t="s">
        <v>264</v>
      </c>
      <c r="H2" s="5" t="s">
        <v>265</v>
      </c>
      <c r="I2" s="5" t="s">
        <v>266</v>
      </c>
      <c r="J2" s="5" t="s">
        <v>267</v>
      </c>
      <c r="K2" s="5" t="s">
        <v>268</v>
      </c>
      <c r="L2" s="5" t="s">
        <v>269</v>
      </c>
      <c r="M2" s="5" t="s">
        <v>270</v>
      </c>
      <c r="N2" s="5" t="s">
        <v>271</v>
      </c>
      <c r="O2" s="5" t="s">
        <v>272</v>
      </c>
      <c r="P2" s="5" t="s">
        <v>273</v>
      </c>
      <c r="Q2" s="5" t="s">
        <v>274</v>
      </c>
      <c r="R2" s="5" t="s">
        <v>275</v>
      </c>
      <c r="S2" s="5" t="s">
        <v>276</v>
      </c>
      <c r="T2" s="5" t="s">
        <v>277</v>
      </c>
      <c r="U2" s="5" t="s">
        <v>278</v>
      </c>
      <c r="V2" s="5" t="s">
        <v>279</v>
      </c>
      <c r="W2" s="5" t="s">
        <v>280</v>
      </c>
      <c r="X2" s="5" t="s">
        <v>281</v>
      </c>
      <c r="Y2" s="5" t="s">
        <v>282</v>
      </c>
      <c r="Z2" s="5" t="s">
        <v>283</v>
      </c>
      <c r="AA2" s="5" t="s">
        <v>284</v>
      </c>
      <c r="AB2" s="5" t="s">
        <v>285</v>
      </c>
      <c r="AC2" s="5" t="s">
        <v>286</v>
      </c>
      <c r="AD2" s="5" t="s">
        <v>287</v>
      </c>
      <c r="AE2" s="5" t="s">
        <v>288</v>
      </c>
      <c r="AF2" s="5" t="s">
        <v>289</v>
      </c>
      <c r="AG2" s="5" t="s">
        <v>290</v>
      </c>
      <c r="AH2" s="5" t="s">
        <v>291</v>
      </c>
      <c r="AI2" s="5" t="s">
        <v>292</v>
      </c>
      <c r="AJ2" s="5" t="s">
        <v>293</v>
      </c>
      <c r="AK2" s="5" t="s">
        <v>294</v>
      </c>
      <c r="AL2" s="5" t="s">
        <v>295</v>
      </c>
      <c r="AM2" s="5" t="s">
        <v>296</v>
      </c>
      <c r="AN2" s="5" t="s">
        <v>297</v>
      </c>
      <c r="AO2" s="5" t="s">
        <v>298</v>
      </c>
      <c r="AP2" s="5" t="s">
        <v>299</v>
      </c>
      <c r="AQ2" s="5" t="s">
        <v>300</v>
      </c>
      <c r="AR2" s="5" t="s">
        <v>301</v>
      </c>
      <c r="AS2" s="5" t="s">
        <v>302</v>
      </c>
      <c r="AT2" s="5" t="s">
        <v>303</v>
      </c>
      <c r="AU2" s="5" t="s">
        <v>304</v>
      </c>
      <c r="AV2" s="5" t="s">
        <v>305</v>
      </c>
      <c r="AW2" s="5" t="s">
        <v>306</v>
      </c>
      <c r="AX2" s="5" t="s">
        <v>307</v>
      </c>
      <c r="AY2" s="5" t="s">
        <v>308</v>
      </c>
      <c r="AZ2" s="5" t="s">
        <v>309</v>
      </c>
      <c r="BA2" s="5" t="s">
        <v>310</v>
      </c>
      <c r="BB2" s="5" t="s">
        <v>311</v>
      </c>
      <c r="BC2" s="5" t="s">
        <v>312</v>
      </c>
      <c r="BD2" s="5" t="s">
        <v>313</v>
      </c>
      <c r="BE2" s="5" t="s">
        <v>314</v>
      </c>
      <c r="BF2" s="5" t="s">
        <v>315</v>
      </c>
      <c r="BG2" s="5" t="s">
        <v>316</v>
      </c>
      <c r="BH2" s="5" t="s">
        <v>317</v>
      </c>
      <c r="BI2" s="5" t="s">
        <v>318</v>
      </c>
      <c r="BJ2" s="5" t="s">
        <v>319</v>
      </c>
      <c r="BK2" s="5" t="s">
        <v>320</v>
      </c>
      <c r="BL2" s="5" t="s">
        <v>321</v>
      </c>
      <c r="BM2" s="5" t="s">
        <v>322</v>
      </c>
      <c r="BN2" s="5" t="s">
        <v>323</v>
      </c>
      <c r="BO2" s="5" t="s">
        <v>324</v>
      </c>
      <c r="BP2" s="5" t="s">
        <v>325</v>
      </c>
    </row>
    <row r="3" spans="1:68" x14ac:dyDescent="0.25">
      <c r="A3" s="11" t="s">
        <v>159</v>
      </c>
      <c r="B3" s="11" t="s">
        <v>117</v>
      </c>
      <c r="C3" s="46">
        <v>0.25254622327337856</v>
      </c>
      <c r="D3" s="46">
        <v>0.11472474567328461</v>
      </c>
      <c r="E3" s="46">
        <v>0.19140976912930244</v>
      </c>
      <c r="F3" s="46">
        <v>0.24782351025498628</v>
      </c>
      <c r="G3" s="46">
        <v>0.18632901938050558</v>
      </c>
      <c r="H3" s="46">
        <v>0.51523028989285458</v>
      </c>
      <c r="I3" s="46">
        <v>0.3406626366279879</v>
      </c>
      <c r="J3" s="46">
        <v>0.34254776759139682</v>
      </c>
      <c r="K3" s="46" t="e">
        <v>#VALUE!</v>
      </c>
      <c r="L3" s="46">
        <v>0.18468298633570737</v>
      </c>
      <c r="M3" s="46">
        <v>0.14731427982018205</v>
      </c>
      <c r="N3" s="46">
        <v>0.38928801456033768</v>
      </c>
      <c r="O3" s="46">
        <v>0.27791792438854146</v>
      </c>
      <c r="P3" s="46">
        <v>0.22440688449707177</v>
      </c>
      <c r="Q3" s="46">
        <v>0.38878080042618346</v>
      </c>
      <c r="R3" s="46">
        <v>8.8680453042612392E-2</v>
      </c>
      <c r="S3" s="46">
        <v>0.27496848709264726</v>
      </c>
      <c r="T3" s="46">
        <v>0.17037396066231686</v>
      </c>
      <c r="U3" s="46">
        <v>0.11353167425720069</v>
      </c>
      <c r="V3" s="46">
        <v>0.32487095480288392</v>
      </c>
      <c r="W3" s="46">
        <v>0.40927806656751858</v>
      </c>
      <c r="X3" s="46">
        <v>0.14135488911772751</v>
      </c>
      <c r="Y3" s="46">
        <v>0.22283083704819806</v>
      </c>
      <c r="Z3" s="46">
        <v>0.71690865656155356</v>
      </c>
      <c r="AA3" s="46">
        <v>0.17998831054747225</v>
      </c>
      <c r="AB3" s="46">
        <v>0.5778952336079527</v>
      </c>
      <c r="AC3" s="46">
        <v>0.288789812395499</v>
      </c>
      <c r="AD3" s="46">
        <v>5.2296622213822072E-2</v>
      </c>
      <c r="AE3" s="46">
        <v>0.84544903737940347</v>
      </c>
      <c r="AF3" s="46">
        <v>0.22443086575014573</v>
      </c>
      <c r="AG3" s="46">
        <v>0.3045130920351295</v>
      </c>
      <c r="AH3" s="46">
        <v>0.24640151421527648</v>
      </c>
      <c r="AI3" s="46">
        <v>0.1948285932636504</v>
      </c>
      <c r="AJ3" s="46">
        <v>0.22852182424753123</v>
      </c>
      <c r="AK3" s="46">
        <v>3.9864061720139864E-2</v>
      </c>
      <c r="AL3" s="46">
        <v>0.50427913294473503</v>
      </c>
      <c r="AM3" s="46">
        <v>0.31939865827095038</v>
      </c>
      <c r="AN3" s="46">
        <v>0.22725954395992568</v>
      </c>
      <c r="AO3" s="46">
        <v>0.36814912843896153</v>
      </c>
      <c r="AP3" s="46">
        <v>0.17525293059178418</v>
      </c>
      <c r="AQ3" s="46">
        <v>0.40457991841733026</v>
      </c>
      <c r="AR3" s="46">
        <v>0.48248551322715588</v>
      </c>
      <c r="AS3" s="46">
        <v>0.134286484731098</v>
      </c>
      <c r="AT3" s="46">
        <v>0.37746153728251425</v>
      </c>
      <c r="AU3" s="46">
        <v>0.2901228002534888</v>
      </c>
      <c r="AV3" s="46">
        <v>0.45087501510759503</v>
      </c>
      <c r="AW3" s="46">
        <v>0.50854868901452088</v>
      </c>
      <c r="AX3" s="46">
        <v>0.22077575165308003</v>
      </c>
      <c r="AY3" s="46">
        <v>0.35180204141103133</v>
      </c>
      <c r="AZ3" s="46">
        <v>0.15158652856687174</v>
      </c>
      <c r="BA3" s="46">
        <v>0.36241906613657704</v>
      </c>
      <c r="BB3" s="46">
        <v>0.34093154295476663</v>
      </c>
      <c r="BC3" s="46">
        <v>0.57605300537597293</v>
      </c>
      <c r="BD3" s="46">
        <v>0.1910378116656723</v>
      </c>
      <c r="BE3" s="46">
        <v>0.13451220943658845</v>
      </c>
      <c r="BF3" s="46">
        <v>0.27349194709331531</v>
      </c>
      <c r="BG3" s="46">
        <v>0.1278138311285042</v>
      </c>
      <c r="BH3" s="46" t="e">
        <v>#VALUE!</v>
      </c>
      <c r="BI3" s="46">
        <v>0.23954851823871115</v>
      </c>
      <c r="BJ3" s="46">
        <v>0.47344286134709007</v>
      </c>
      <c r="BK3" s="46">
        <v>0.32895814820894387</v>
      </c>
      <c r="BL3" s="46">
        <v>0.15199142075186781</v>
      </c>
      <c r="BM3" s="46">
        <v>0.52288161089450447</v>
      </c>
      <c r="BN3" s="46">
        <v>0.2796241068727025</v>
      </c>
      <c r="BO3" s="46">
        <v>0.19728548813047622</v>
      </c>
      <c r="BP3" s="46">
        <v>0.19719716101174473</v>
      </c>
    </row>
    <row r="4" spans="1:68" x14ac:dyDescent="0.25">
      <c r="A4" s="9" t="s">
        <v>28</v>
      </c>
      <c r="B4" s="9" t="s">
        <v>117</v>
      </c>
      <c r="C4" s="47">
        <v>1.189359227372631</v>
      </c>
      <c r="D4" s="47">
        <v>0.87454038916363208</v>
      </c>
      <c r="E4" s="47">
        <v>1.1089602001420114</v>
      </c>
      <c r="F4" s="47">
        <v>1.2340103423515865</v>
      </c>
      <c r="G4" s="47">
        <v>1.3836801043765568</v>
      </c>
      <c r="H4" s="47">
        <v>1.9230446508612549</v>
      </c>
      <c r="I4" s="47">
        <v>1.5436166334757737</v>
      </c>
      <c r="J4" s="47">
        <v>2.105074582260738</v>
      </c>
      <c r="K4" s="47">
        <v>1.0188131276827888</v>
      </c>
      <c r="L4" s="47">
        <v>1.0861571065044615</v>
      </c>
      <c r="M4" s="47">
        <v>0.92941596857018749</v>
      </c>
      <c r="N4" s="47">
        <v>1.0477412001807673</v>
      </c>
      <c r="O4" s="47">
        <v>1.0242341829699979</v>
      </c>
      <c r="P4" s="47">
        <v>1.3869535561089052</v>
      </c>
      <c r="Q4" s="47">
        <v>1.9086073462584452</v>
      </c>
      <c r="R4" s="47">
        <v>0.84995531869193397</v>
      </c>
      <c r="S4" s="47">
        <v>0.90218137610513005</v>
      </c>
      <c r="T4" s="47">
        <v>1.3881840314251754</v>
      </c>
      <c r="U4" s="47">
        <v>0.70522734437246515</v>
      </c>
      <c r="V4" s="47">
        <v>1.342387480436301</v>
      </c>
      <c r="W4" s="47">
        <v>2.1114746372872033</v>
      </c>
      <c r="X4" s="47">
        <v>0.85555384341418783</v>
      </c>
      <c r="Y4" s="47">
        <v>1.4990915745446196</v>
      </c>
      <c r="Z4" s="47">
        <v>3.4541154492468333</v>
      </c>
      <c r="AA4" s="47">
        <v>1.0485644629523581</v>
      </c>
      <c r="AB4" s="47">
        <v>2.0858874955055353</v>
      </c>
      <c r="AC4" s="47">
        <v>1.556203912072295</v>
      </c>
      <c r="AD4" s="47">
        <v>0.70568603580316225</v>
      </c>
      <c r="AE4" s="47">
        <v>3.0193943020170511</v>
      </c>
      <c r="AF4" s="47">
        <v>1.1210461313375824</v>
      </c>
      <c r="AG4" s="47">
        <v>1.263227808918072</v>
      </c>
      <c r="AH4" s="47">
        <v>1.0088432356339274</v>
      </c>
      <c r="AI4" s="47">
        <v>0.81826961250880803</v>
      </c>
      <c r="AJ4" s="47">
        <v>1.1977575905796889</v>
      </c>
      <c r="AK4" s="47">
        <v>0.56868921954343921</v>
      </c>
      <c r="AL4" s="47">
        <v>2.3981455171040875</v>
      </c>
      <c r="AM4" s="47">
        <v>1.1707125433973649</v>
      </c>
      <c r="AN4" s="47">
        <v>0.86025875026529164</v>
      </c>
      <c r="AO4" s="47">
        <v>1.5768882497593988</v>
      </c>
      <c r="AP4" s="47">
        <v>1.1574931865261391</v>
      </c>
      <c r="AQ4" s="47">
        <v>1.9669317757132678</v>
      </c>
      <c r="AR4" s="47">
        <v>1.1070101923742914</v>
      </c>
      <c r="AS4" s="47">
        <v>0.89071577689889925</v>
      </c>
      <c r="AT4" s="47">
        <v>1.7534332595657183</v>
      </c>
      <c r="AU4" s="47">
        <v>0.97359810377213363</v>
      </c>
      <c r="AV4" s="47">
        <v>1.357054509159735</v>
      </c>
      <c r="AW4" s="47">
        <v>1.9833934755200666</v>
      </c>
      <c r="AX4" s="47">
        <v>1.0514927250958523</v>
      </c>
      <c r="AY4" s="47">
        <v>1.8130316452357551</v>
      </c>
      <c r="AZ4" s="47">
        <v>0.91408100333874553</v>
      </c>
      <c r="BA4" s="47">
        <v>1.1353698099184255</v>
      </c>
      <c r="BB4" s="47">
        <v>0.99416633476393446</v>
      </c>
      <c r="BC4" s="47">
        <v>1.4594914351010126</v>
      </c>
      <c r="BD4" s="47">
        <v>1.1792391831653619</v>
      </c>
      <c r="BE4" s="47">
        <v>1.3352582808601066</v>
      </c>
      <c r="BF4" s="47">
        <v>1.1528390589801298</v>
      </c>
      <c r="BG4" s="47">
        <v>1.0645100252039279</v>
      </c>
      <c r="BH4" s="47">
        <v>1.1523170318464051</v>
      </c>
      <c r="BI4" s="47">
        <v>1.1811317475718208</v>
      </c>
      <c r="BJ4" s="47">
        <v>1.6356337672167498</v>
      </c>
      <c r="BK4" s="47">
        <v>1.0557991787029204</v>
      </c>
      <c r="BL4" s="47">
        <v>1.4816236131960152</v>
      </c>
      <c r="BM4" s="47">
        <v>1.6061887904376206</v>
      </c>
      <c r="BN4" s="47">
        <v>1.5983052899926242</v>
      </c>
      <c r="BO4" s="47">
        <v>0.98427936748966571</v>
      </c>
      <c r="BP4" s="47">
        <v>0.99209059139036859</v>
      </c>
    </row>
    <row r="5" spans="1:68" x14ac:dyDescent="0.25">
      <c r="A5" s="11" t="s">
        <v>29</v>
      </c>
      <c r="B5" s="11" t="s">
        <v>117</v>
      </c>
      <c r="C5" s="46">
        <v>3.7442269578772813</v>
      </c>
      <c r="D5" s="46">
        <v>2.9147438124926719</v>
      </c>
      <c r="E5" s="46">
        <v>4.7888861956040962</v>
      </c>
      <c r="F5" s="46">
        <v>5.1810386007160201</v>
      </c>
      <c r="G5" s="46">
        <v>5.6519946993377523</v>
      </c>
      <c r="H5" s="46">
        <v>8.3323615713963175</v>
      </c>
      <c r="I5" s="46">
        <v>5.1378647039927605</v>
      </c>
      <c r="J5" s="46">
        <v>7.7761294454292358</v>
      </c>
      <c r="K5" s="46">
        <v>3.2085283350780203</v>
      </c>
      <c r="L5" s="46">
        <v>3.5959157589614628</v>
      </c>
      <c r="M5" s="46">
        <v>4.4456841537077052</v>
      </c>
      <c r="N5" s="46">
        <v>5.177248523067532</v>
      </c>
      <c r="O5" s="46">
        <v>3.6562946018645204</v>
      </c>
      <c r="P5" s="46">
        <v>3.7594141503621783</v>
      </c>
      <c r="Q5" s="46">
        <v>8.820024767487828</v>
      </c>
      <c r="R5" s="46">
        <v>2.1550061339818396</v>
      </c>
      <c r="S5" s="46">
        <v>3.4777420707684401</v>
      </c>
      <c r="T5" s="46">
        <v>5.3470716474931068</v>
      </c>
      <c r="U5" s="46">
        <v>2.9411843171920871</v>
      </c>
      <c r="V5" s="46">
        <v>5.8138415435638358</v>
      </c>
      <c r="W5" s="46">
        <v>7.5076661168913299</v>
      </c>
      <c r="X5" s="46">
        <v>1.9616008174833923</v>
      </c>
      <c r="Y5" s="46">
        <v>4.2420310153118104</v>
      </c>
      <c r="Z5" s="46">
        <v>11.328301497185807</v>
      </c>
      <c r="AA5" s="46">
        <v>3.7511471230881286</v>
      </c>
      <c r="AB5" s="46">
        <v>7.94695319632973</v>
      </c>
      <c r="AC5" s="46">
        <v>4.8016517220731165</v>
      </c>
      <c r="AD5" s="46">
        <v>1.7356213392183784</v>
      </c>
      <c r="AE5" s="46">
        <v>13.890063896907174</v>
      </c>
      <c r="AF5" s="46">
        <v>4.5228139203218785</v>
      </c>
      <c r="AG5" s="46">
        <v>4.8722234980971644</v>
      </c>
      <c r="AH5" s="46">
        <v>4.0060733598368437</v>
      </c>
      <c r="AI5" s="46">
        <v>2.6301470878557476</v>
      </c>
      <c r="AJ5" s="46">
        <v>3.7122433494493858</v>
      </c>
      <c r="AK5" s="46">
        <v>1.1862725666084875</v>
      </c>
      <c r="AL5" s="46">
        <v>11.847605285344692</v>
      </c>
      <c r="AM5" s="46">
        <v>3.6311870067492515</v>
      </c>
      <c r="AN5" s="46">
        <v>2.781939871090036</v>
      </c>
      <c r="AO5" s="46">
        <v>6.8062675723039829</v>
      </c>
      <c r="AP5" s="46">
        <v>4.461935252739031</v>
      </c>
      <c r="AQ5" s="46">
        <v>6.4851523397199493</v>
      </c>
      <c r="AR5" s="46">
        <v>6.1873026056951339</v>
      </c>
      <c r="AS5" s="46">
        <v>3.1612560745062108</v>
      </c>
      <c r="AT5" s="46">
        <v>5.6709535594151568</v>
      </c>
      <c r="AU5" s="46">
        <v>3.6515415398114786</v>
      </c>
      <c r="AV5" s="46">
        <v>5.7454020505026291</v>
      </c>
      <c r="AW5" s="46">
        <v>10.446024366851505</v>
      </c>
      <c r="AX5" s="46">
        <v>4.8810170887747786</v>
      </c>
      <c r="AY5" s="46">
        <v>6.6184511746442132</v>
      </c>
      <c r="AZ5" s="46">
        <v>2.7121998134565337</v>
      </c>
      <c r="BA5" s="46">
        <v>4.5718173377770333</v>
      </c>
      <c r="BB5" s="46">
        <v>4.5888651436773227</v>
      </c>
      <c r="BC5" s="46">
        <v>6.2569464602688241</v>
      </c>
      <c r="BD5" s="46">
        <v>3.8310528509777173</v>
      </c>
      <c r="BE5" s="46">
        <v>3.4872886151494615</v>
      </c>
      <c r="BF5" s="46">
        <v>4.2000784414622601</v>
      </c>
      <c r="BG5" s="46">
        <v>3.4208580330100951</v>
      </c>
      <c r="BH5" s="46">
        <v>2.0798987639270861</v>
      </c>
      <c r="BI5" s="46">
        <v>5.3922661778371568</v>
      </c>
      <c r="BJ5" s="46">
        <v>7.01123154386518</v>
      </c>
      <c r="BK5" s="46">
        <v>4.933055332927796</v>
      </c>
      <c r="BL5" s="46">
        <v>5.28983342611774</v>
      </c>
      <c r="BM5" s="46">
        <v>8.2788706929563283</v>
      </c>
      <c r="BN5" s="46">
        <v>4.4118307076969829</v>
      </c>
      <c r="BO5" s="46">
        <v>3.0131237096475538</v>
      </c>
      <c r="BP5" s="46">
        <v>4.0456183871394318</v>
      </c>
    </row>
    <row r="6" spans="1:68" x14ac:dyDescent="0.25">
      <c r="A6" s="9" t="s">
        <v>30</v>
      </c>
      <c r="B6" s="9" t="s">
        <v>117</v>
      </c>
      <c r="C6" s="47">
        <v>0.17027385042253163</v>
      </c>
      <c r="D6" s="47">
        <v>0.11700679514224785</v>
      </c>
      <c r="E6" s="47">
        <v>0.11690763824686065</v>
      </c>
      <c r="F6" s="47">
        <v>0.11775266801250994</v>
      </c>
      <c r="G6" s="47">
        <v>0.13915079247223966</v>
      </c>
      <c r="H6" s="47">
        <v>0.25515852473854544</v>
      </c>
      <c r="I6" s="47">
        <v>0.16556018082592963</v>
      </c>
      <c r="J6" s="47">
        <v>0.23061009517405628</v>
      </c>
      <c r="K6" s="47">
        <v>0.12665265067902251</v>
      </c>
      <c r="L6" s="47">
        <v>0.15323902884479018</v>
      </c>
      <c r="M6" s="47">
        <v>0.10660687306197614</v>
      </c>
      <c r="N6" s="47">
        <v>0.15783853662507735</v>
      </c>
      <c r="O6" s="47">
        <v>0.11458178304619285</v>
      </c>
      <c r="P6" s="47">
        <v>0.16791669603309659</v>
      </c>
      <c r="Q6" s="47">
        <v>0.25216866176190389</v>
      </c>
      <c r="R6" s="47">
        <v>8.6358382291394378E-2</v>
      </c>
      <c r="S6" s="47">
        <v>0.11681380979885712</v>
      </c>
      <c r="T6" s="47">
        <v>0.18410473595315802</v>
      </c>
      <c r="U6" s="47">
        <v>0.10604168910802157</v>
      </c>
      <c r="V6" s="47">
        <v>0.14178564841080904</v>
      </c>
      <c r="W6" s="47">
        <v>0.24427488391283322</v>
      </c>
      <c r="X6" s="47">
        <v>8.8322283233286197E-2</v>
      </c>
      <c r="Y6" s="47">
        <v>0.16311925352373</v>
      </c>
      <c r="Z6" s="47">
        <v>0.62508806577620579</v>
      </c>
      <c r="AA6" s="47">
        <v>0.12830883783768757</v>
      </c>
      <c r="AB6" s="47">
        <v>0.22287857214794851</v>
      </c>
      <c r="AC6" s="47">
        <v>0.17760634523479432</v>
      </c>
      <c r="AD6" s="47">
        <v>6.0946211872745168E-2</v>
      </c>
      <c r="AE6" s="47">
        <v>0.4145572512536887</v>
      </c>
      <c r="AF6" s="47">
        <v>0.14585561842212943</v>
      </c>
      <c r="AG6" s="47">
        <v>0.13856156561793428</v>
      </c>
      <c r="AH6" s="47">
        <v>0.18038378440018635</v>
      </c>
      <c r="AI6" s="47">
        <v>0.12633978351552025</v>
      </c>
      <c r="AJ6" s="47">
        <v>0.11821117645993047</v>
      </c>
      <c r="AK6" s="47">
        <v>5.6426651894164431E-2</v>
      </c>
      <c r="AL6" s="47">
        <v>0.28258094791973498</v>
      </c>
      <c r="AM6" s="47">
        <v>0.16379427111279979</v>
      </c>
      <c r="AN6" s="47">
        <v>0.15481598204447597</v>
      </c>
      <c r="AO6" s="47">
        <v>0.20313518803456057</v>
      </c>
      <c r="AP6" s="47">
        <v>0.10716086279040421</v>
      </c>
      <c r="AQ6" s="47">
        <v>0.25360568519811683</v>
      </c>
      <c r="AR6" s="47">
        <v>0.17366458222573686</v>
      </c>
      <c r="AS6" s="47">
        <v>0.11547239071687872</v>
      </c>
      <c r="AT6" s="47">
        <v>0.23889011376404659</v>
      </c>
      <c r="AU6" s="47">
        <v>0.15261703123090842</v>
      </c>
      <c r="AV6" s="47">
        <v>0.27161205731516869</v>
      </c>
      <c r="AW6" s="47">
        <v>0.35627081207946248</v>
      </c>
      <c r="AX6" s="47">
        <v>9.8022519204392408E-2</v>
      </c>
      <c r="AY6" s="47">
        <v>0.21178947676616899</v>
      </c>
      <c r="AZ6" s="47">
        <v>0.15117161200461801</v>
      </c>
      <c r="BA6" s="47">
        <v>0.19865879070561035</v>
      </c>
      <c r="BB6" s="47">
        <v>0.20317657587521032</v>
      </c>
      <c r="BC6" s="47">
        <v>0.21989997438383721</v>
      </c>
      <c r="BD6" s="47">
        <v>0.15982611577181741</v>
      </c>
      <c r="BE6" s="47">
        <v>0.14171096363352134</v>
      </c>
      <c r="BF6" s="47">
        <v>0.160714966037945</v>
      </c>
      <c r="BG6" s="47">
        <v>0.14267223779569405</v>
      </c>
      <c r="BH6" s="47">
        <v>8.2532536668873446E-2</v>
      </c>
      <c r="BI6" s="47">
        <v>0.19759786993375986</v>
      </c>
      <c r="BJ6" s="47">
        <v>0.18324018844752207</v>
      </c>
      <c r="BK6" s="47">
        <v>0.15603774821022948</v>
      </c>
      <c r="BL6" s="47">
        <v>0.10653789717555491</v>
      </c>
      <c r="BM6" s="47">
        <v>0.2043885597931597</v>
      </c>
      <c r="BN6" s="47">
        <v>0.23769427575787136</v>
      </c>
      <c r="BO6" s="47">
        <v>0.18796573186068791</v>
      </c>
      <c r="BP6" s="47">
        <v>0.15387141288898271</v>
      </c>
    </row>
    <row r="7" spans="1:68" x14ac:dyDescent="0.25">
      <c r="A7" s="11" t="s">
        <v>31</v>
      </c>
      <c r="B7" s="11" t="s">
        <v>117</v>
      </c>
      <c r="C7" s="46">
        <v>0.52031597317399325</v>
      </c>
      <c r="D7" s="46">
        <v>0.30274260403831033</v>
      </c>
      <c r="E7" s="46">
        <v>0.27475962632454737</v>
      </c>
      <c r="F7" s="46">
        <v>0.42999916212734474</v>
      </c>
      <c r="G7" s="46">
        <v>0.34424350213982818</v>
      </c>
      <c r="H7" s="46">
        <v>0.34265079787414732</v>
      </c>
      <c r="I7" s="46">
        <v>0.49167720865988468</v>
      </c>
      <c r="J7" s="46">
        <v>0.46353071022548253</v>
      </c>
      <c r="K7" s="46">
        <v>0.34508657772231921</v>
      </c>
      <c r="L7" s="46">
        <v>0.39501831552513156</v>
      </c>
      <c r="M7" s="46">
        <v>0.21621258444839814</v>
      </c>
      <c r="N7" s="46">
        <v>0.23653190338098656</v>
      </c>
      <c r="O7" s="46">
        <v>0.36475394216067125</v>
      </c>
      <c r="P7" s="46">
        <v>0.42648077413017699</v>
      </c>
      <c r="Q7" s="46">
        <v>0.38656848679228872</v>
      </c>
      <c r="R7" s="46">
        <v>0.37672368384459837</v>
      </c>
      <c r="S7" s="46">
        <v>0.24948606244289845</v>
      </c>
      <c r="T7" s="46">
        <v>0.36937507721100171</v>
      </c>
      <c r="U7" s="46">
        <v>0.23852973254675772</v>
      </c>
      <c r="V7" s="46">
        <v>0.28134516466052018</v>
      </c>
      <c r="W7" s="46">
        <v>0.59855737379189122</v>
      </c>
      <c r="X7" s="46">
        <v>0.27218078764687742</v>
      </c>
      <c r="Y7" s="46">
        <v>0.42327750525714936</v>
      </c>
      <c r="Z7" s="46">
        <v>1.176408569428965</v>
      </c>
      <c r="AA7" s="46">
        <v>0.40533009846383078</v>
      </c>
      <c r="AB7" s="46">
        <v>0.47382688927059302</v>
      </c>
      <c r="AC7" s="46">
        <v>0.45315570560476121</v>
      </c>
      <c r="AD7" s="46">
        <v>0.31669728706086836</v>
      </c>
      <c r="AE7" s="46">
        <v>0.65382395330590293</v>
      </c>
      <c r="AF7" s="46">
        <v>0.35242706285565489</v>
      </c>
      <c r="AG7" s="46">
        <v>0.31553488622158427</v>
      </c>
      <c r="AH7" s="46">
        <v>0.35211687167345823</v>
      </c>
      <c r="AI7" s="46">
        <v>0.22634483650774279</v>
      </c>
      <c r="AJ7" s="46">
        <v>0.34514322936262432</v>
      </c>
      <c r="AK7" s="46">
        <v>0.2165667193786763</v>
      </c>
      <c r="AL7" s="46">
        <v>0.53287395568243934</v>
      </c>
      <c r="AM7" s="46">
        <v>0.3471328010116625</v>
      </c>
      <c r="AN7" s="46">
        <v>0.36463325784027839</v>
      </c>
      <c r="AO7" s="46">
        <v>0.3635288394071749</v>
      </c>
      <c r="AP7" s="46">
        <v>1.1065800803925567</v>
      </c>
      <c r="AQ7" s="46">
        <v>0.7327284384480256</v>
      </c>
      <c r="AR7" s="46">
        <v>0.31505053781088943</v>
      </c>
      <c r="AS7" s="46">
        <v>0.31694732141821597</v>
      </c>
      <c r="AT7" s="46">
        <v>0.56359302913722542</v>
      </c>
      <c r="AU7" s="46">
        <v>0.33504754814166249</v>
      </c>
      <c r="AV7" s="46">
        <v>0.42846835655104148</v>
      </c>
      <c r="AW7" s="46">
        <v>0.35663513365102545</v>
      </c>
      <c r="AX7" s="46">
        <v>0.33722717913696015</v>
      </c>
      <c r="AY7" s="46">
        <v>0.5614353418223258</v>
      </c>
      <c r="AZ7" s="46">
        <v>0.42397663849606787</v>
      </c>
      <c r="BA7" s="46">
        <v>0.2664492447112316</v>
      </c>
      <c r="BB7" s="46">
        <v>0.2543157388820152</v>
      </c>
      <c r="BC7" s="46">
        <v>0.4108278182869014</v>
      </c>
      <c r="BD7" s="46">
        <v>0.36296442338245394</v>
      </c>
      <c r="BE7" s="46">
        <v>0.48317602620937972</v>
      </c>
      <c r="BF7" s="46">
        <v>0.45319130933497204</v>
      </c>
      <c r="BG7" s="46">
        <v>0.37861095962551433</v>
      </c>
      <c r="BH7" s="46">
        <v>0.37662354357824551</v>
      </c>
      <c r="BI7" s="46">
        <v>0.29536030622927506</v>
      </c>
      <c r="BJ7" s="46">
        <v>0.51421920286912282</v>
      </c>
      <c r="BK7" s="46">
        <v>0.2927263964293999</v>
      </c>
      <c r="BL7" s="46">
        <v>0.41274188972415021</v>
      </c>
      <c r="BM7" s="46">
        <v>0.31795981575547738</v>
      </c>
      <c r="BN7" s="46">
        <v>0.75146188523969482</v>
      </c>
      <c r="BO7" s="46">
        <v>0.35279540382208285</v>
      </c>
      <c r="BP7" s="46">
        <v>0.25132142783909284</v>
      </c>
    </row>
    <row r="8" spans="1:68" x14ac:dyDescent="0.25">
      <c r="A8" s="9" t="s">
        <v>32</v>
      </c>
      <c r="B8" s="9" t="s">
        <v>117</v>
      </c>
      <c r="C8" s="47">
        <v>7.1382193779582801</v>
      </c>
      <c r="D8" s="47">
        <v>5.1634818576599564</v>
      </c>
      <c r="E8" s="47">
        <v>3.1759358176084516</v>
      </c>
      <c r="F8" s="47">
        <v>6.1569140736413193</v>
      </c>
      <c r="G8" s="47">
        <v>6.5903032534058523</v>
      </c>
      <c r="H8" s="47">
        <v>7.9627198407078765</v>
      </c>
      <c r="I8" s="47">
        <v>7.8061151366821155</v>
      </c>
      <c r="J8" s="47">
        <v>9.119085106910866</v>
      </c>
      <c r="K8" s="47">
        <v>6.1818968610900908</v>
      </c>
      <c r="L8" s="47">
        <v>5.5480683664304147</v>
      </c>
      <c r="M8" s="47">
        <v>3.6215192075308718</v>
      </c>
      <c r="N8" s="47">
        <v>5.0847644890692472</v>
      </c>
      <c r="O8" s="47">
        <v>5.7171369079072596</v>
      </c>
      <c r="P8" s="47">
        <v>8.2005945686492669</v>
      </c>
      <c r="Q8" s="47">
        <v>4.6805209929337277</v>
      </c>
      <c r="R8" s="47">
        <v>5.6988641827362265</v>
      </c>
      <c r="S8" s="47">
        <v>5.119201764261466</v>
      </c>
      <c r="T8" s="47">
        <v>8.1602376030203274</v>
      </c>
      <c r="U8" s="47">
        <v>3.9263772872275711</v>
      </c>
      <c r="V8" s="47">
        <v>2.6800439725825349</v>
      </c>
      <c r="W8" s="47">
        <v>9.6169079732841016</v>
      </c>
      <c r="X8" s="47">
        <v>4.8534374556644018</v>
      </c>
      <c r="Y8" s="47">
        <v>7.6814062458607948</v>
      </c>
      <c r="Z8" s="47">
        <v>18.388770906456976</v>
      </c>
      <c r="AA8" s="47">
        <v>6.3369807853755358</v>
      </c>
      <c r="AB8" s="47">
        <v>8.9744653621755344</v>
      </c>
      <c r="AC8" s="47">
        <v>8.2964456785757594</v>
      </c>
      <c r="AD8" s="47">
        <v>4.9107059274783067</v>
      </c>
      <c r="AE8" s="47">
        <v>11.509092786400027</v>
      </c>
      <c r="AF8" s="47">
        <v>5.976895281351247</v>
      </c>
      <c r="AG8" s="47">
        <v>6.1353299971515094</v>
      </c>
      <c r="AH8" s="47">
        <v>5.8945852296095156</v>
      </c>
      <c r="AI8" s="47">
        <v>3.9181422110085449</v>
      </c>
      <c r="AJ8" s="47">
        <v>5.7323791117818086</v>
      </c>
      <c r="AK8" s="47">
        <v>3.4374290081894743</v>
      </c>
      <c r="AL8" s="47">
        <v>9.5954715326073021</v>
      </c>
      <c r="AM8" s="47">
        <v>5.8869662885500569</v>
      </c>
      <c r="AN8" s="47">
        <v>5.4693864129944965</v>
      </c>
      <c r="AO8" s="47">
        <v>6.8078696931522851</v>
      </c>
      <c r="AP8" s="47">
        <v>5.73280499207329</v>
      </c>
      <c r="AQ8" s="47">
        <v>13.594420385952311</v>
      </c>
      <c r="AR8" s="47">
        <v>5.2184690157004496</v>
      </c>
      <c r="AS8" s="47">
        <v>4.9675407383352086</v>
      </c>
      <c r="AT8" s="47">
        <v>8.6241135211676117</v>
      </c>
      <c r="AU8" s="47">
        <v>5.1378324428937985</v>
      </c>
      <c r="AV8" s="47">
        <v>7.8290198536873303</v>
      </c>
      <c r="AW8" s="47">
        <v>7.4316325637275753</v>
      </c>
      <c r="AX8" s="47">
        <v>5.6918917102957973</v>
      </c>
      <c r="AY8" s="47">
        <v>8.4735305048170595</v>
      </c>
      <c r="AZ8" s="47">
        <v>5.584193315416023</v>
      </c>
      <c r="BA8" s="47">
        <v>5.4107786125956565</v>
      </c>
      <c r="BB8" s="47">
        <v>4.8718699556297071</v>
      </c>
      <c r="BC8" s="47">
        <v>7.8346991162344546</v>
      </c>
      <c r="BD8" s="47">
        <v>7.3784734249687789</v>
      </c>
      <c r="BE8" s="47">
        <v>4.7065997590605502</v>
      </c>
      <c r="BF8" s="47">
        <v>6.7390676431448124</v>
      </c>
      <c r="BG8" s="47">
        <v>5.5959127172081038</v>
      </c>
      <c r="BH8" s="47">
        <v>7.1841992880370507</v>
      </c>
      <c r="BI8" s="47">
        <v>5.5490301133295716</v>
      </c>
      <c r="BJ8" s="47">
        <v>9.5545964053831405</v>
      </c>
      <c r="BK8" s="47">
        <v>6.1210885595813398</v>
      </c>
      <c r="BL8" s="47">
        <v>8.1622375765960928</v>
      </c>
      <c r="BM8" s="47">
        <v>7.1912190441558073</v>
      </c>
      <c r="BN8" s="47">
        <v>10.029127617840929</v>
      </c>
      <c r="BO8" s="47">
        <v>6.2209612252267865</v>
      </c>
      <c r="BP8" s="47">
        <v>5.2404823527759392</v>
      </c>
    </row>
    <row r="9" spans="1:68" x14ac:dyDescent="0.25">
      <c r="A9" s="11" t="s">
        <v>33</v>
      </c>
      <c r="B9" s="11" t="s">
        <v>117</v>
      </c>
      <c r="C9" s="46">
        <v>18.702376555107872</v>
      </c>
      <c r="D9" s="46">
        <v>17.157908905191206</v>
      </c>
      <c r="E9" s="46">
        <v>20.521155725067182</v>
      </c>
      <c r="F9" s="46">
        <v>18.958195826937846</v>
      </c>
      <c r="G9" s="46">
        <v>27.143871903010609</v>
      </c>
      <c r="H9" s="46">
        <v>31.159269192624688</v>
      </c>
      <c r="I9" s="46">
        <v>20.582163787005044</v>
      </c>
      <c r="J9" s="46">
        <v>21.713591961149909</v>
      </c>
      <c r="K9" s="46">
        <v>22.288455606135965</v>
      </c>
      <c r="L9" s="46">
        <v>16.897426717721842</v>
      </c>
      <c r="M9" s="46">
        <v>17.950613115108261</v>
      </c>
      <c r="N9" s="46">
        <v>15.597694498133501</v>
      </c>
      <c r="O9" s="46">
        <v>17.104581923143474</v>
      </c>
      <c r="P9" s="46">
        <v>25.131818583194253</v>
      </c>
      <c r="Q9" s="46">
        <v>28.63706956199912</v>
      </c>
      <c r="R9" s="46">
        <v>17.875125530466818</v>
      </c>
      <c r="S9" s="46">
        <v>17.762237715845576</v>
      </c>
      <c r="T9" s="46">
        <v>27.01966758673619</v>
      </c>
      <c r="U9" s="46">
        <v>14.856748516404172</v>
      </c>
      <c r="V9" s="46">
        <v>22.321529222088028</v>
      </c>
      <c r="W9" s="46">
        <v>39.611570226831056</v>
      </c>
      <c r="X9" s="46">
        <v>17.137663451989258</v>
      </c>
      <c r="Y9" s="46">
        <v>25.464501564679836</v>
      </c>
      <c r="Z9" s="46">
        <v>55.194739513883242</v>
      </c>
      <c r="AA9" s="46">
        <v>16.385195537714818</v>
      </c>
      <c r="AB9" s="46">
        <v>28.145176395224748</v>
      </c>
      <c r="AC9" s="46">
        <v>23.080372359563206</v>
      </c>
      <c r="AD9" s="46">
        <v>15.62571223685454</v>
      </c>
      <c r="AE9" s="46">
        <v>46.321766276378078</v>
      </c>
      <c r="AF9" s="46">
        <v>16.568090258831418</v>
      </c>
      <c r="AG9" s="46">
        <v>19.903762638082899</v>
      </c>
      <c r="AH9" s="46">
        <v>19.087536628439857</v>
      </c>
      <c r="AI9" s="46">
        <v>15.782183998496199</v>
      </c>
      <c r="AJ9" s="46">
        <v>20.969800512159921</v>
      </c>
      <c r="AK9" s="46">
        <v>10.817706798009867</v>
      </c>
      <c r="AL9" s="46">
        <v>25.017435691010441</v>
      </c>
      <c r="AM9" s="46">
        <v>19.371645967416811</v>
      </c>
      <c r="AN9" s="46">
        <v>14.949736336386973</v>
      </c>
      <c r="AO9" s="46">
        <v>23.863322729189107</v>
      </c>
      <c r="AP9" s="46">
        <v>20.473396084901246</v>
      </c>
      <c r="AQ9" s="46">
        <v>42.77180480434189</v>
      </c>
      <c r="AR9" s="46">
        <v>18.825375077646274</v>
      </c>
      <c r="AS9" s="46">
        <v>18.284203906240936</v>
      </c>
      <c r="AT9" s="46">
        <v>29.443080955339738</v>
      </c>
      <c r="AU9" s="46">
        <v>17.416906702322233</v>
      </c>
      <c r="AV9" s="46">
        <v>23.61516818663064</v>
      </c>
      <c r="AW9" s="46">
        <v>21.057827858731486</v>
      </c>
      <c r="AX9" s="46">
        <v>16.573841322449571</v>
      </c>
      <c r="AY9" s="46">
        <v>27.939866430738103</v>
      </c>
      <c r="AZ9" s="46">
        <v>17.181445501011517</v>
      </c>
      <c r="BA9" s="46">
        <v>20.721533039344191</v>
      </c>
      <c r="BB9" s="46">
        <v>19.512090845331265</v>
      </c>
      <c r="BC9" s="46">
        <v>21.953890272667618</v>
      </c>
      <c r="BD9" s="46">
        <v>23.92127879531062</v>
      </c>
      <c r="BE9" s="46">
        <v>28.312266691035191</v>
      </c>
      <c r="BF9" s="46">
        <v>16.479485634121176</v>
      </c>
      <c r="BG9" s="46">
        <v>11.280915085429246</v>
      </c>
      <c r="BH9" s="46">
        <v>26.549902863132807</v>
      </c>
      <c r="BI9" s="46">
        <v>17.014538984621375</v>
      </c>
      <c r="BJ9" s="46">
        <v>33.338237112537755</v>
      </c>
      <c r="BK9" s="46">
        <v>19.540479377820414</v>
      </c>
      <c r="BL9" s="46">
        <v>22.894609807776174</v>
      </c>
      <c r="BM9" s="46">
        <v>27.06316121920954</v>
      </c>
      <c r="BN9" s="46">
        <v>31.05252993500633</v>
      </c>
      <c r="BO9" s="46">
        <v>16.83677568688838</v>
      </c>
      <c r="BP9" s="46">
        <v>17.082687967949433</v>
      </c>
    </row>
    <row r="10" spans="1:68" x14ac:dyDescent="0.25">
      <c r="A10" s="9" t="s">
        <v>160</v>
      </c>
      <c r="B10" s="9" t="s">
        <v>117</v>
      </c>
      <c r="C10" s="47">
        <v>0.44994839677174236</v>
      </c>
      <c r="D10" s="47">
        <v>0.4074406650800842</v>
      </c>
      <c r="E10" s="47">
        <v>0.44231160478582648</v>
      </c>
      <c r="F10" s="47">
        <v>0.60070087915093384</v>
      </c>
      <c r="G10" s="47">
        <v>0.67723149353706968</v>
      </c>
      <c r="H10" s="47">
        <v>1.1244484670513493</v>
      </c>
      <c r="I10" s="47">
        <v>0.29883415791382972</v>
      </c>
      <c r="J10" s="47">
        <v>1.0810081955474216</v>
      </c>
      <c r="K10" s="47">
        <v>0.26193364471755415</v>
      </c>
      <c r="L10" s="47">
        <v>0.37085093111125716</v>
      </c>
      <c r="M10" s="47">
        <v>1.1204172987767418</v>
      </c>
      <c r="N10" s="47">
        <v>1.1283700769756748</v>
      </c>
      <c r="O10" s="47">
        <v>0.72018780340702671</v>
      </c>
      <c r="P10" s="47">
        <v>0.86255674991711029</v>
      </c>
      <c r="Q10" s="47">
        <v>0.57556755846644037</v>
      </c>
      <c r="R10" s="47">
        <v>0.32827261999495239</v>
      </c>
      <c r="S10" s="47">
        <v>0.72502331773129192</v>
      </c>
      <c r="T10" s="47">
        <v>0.41837088680565304</v>
      </c>
      <c r="U10" s="47">
        <v>1.2627761053391129</v>
      </c>
      <c r="V10" s="47">
        <v>0.73856506794093735</v>
      </c>
      <c r="W10" s="47">
        <v>1.0557544293364778</v>
      </c>
      <c r="X10" s="47">
        <v>0.5576667239140366</v>
      </c>
      <c r="Y10" s="47">
        <v>1.1429213848039375</v>
      </c>
      <c r="Z10" s="47">
        <v>2.5189206703811822</v>
      </c>
      <c r="AA10" s="47">
        <v>0.44906428781906232</v>
      </c>
      <c r="AB10" s="47">
        <v>0.72016193693068931</v>
      </c>
      <c r="AC10" s="47">
        <v>0.57620498167555734</v>
      </c>
      <c r="AD10" s="47">
        <v>0.65863745267967821</v>
      </c>
      <c r="AE10" s="47">
        <v>6.0943850303889731</v>
      </c>
      <c r="AF10" s="47">
        <v>0.46145468736893136</v>
      </c>
      <c r="AG10" s="47">
        <v>0.71642712291284871</v>
      </c>
      <c r="AH10" s="47">
        <v>0.64678940617864611</v>
      </c>
      <c r="AI10" s="47">
        <v>2.2476407732635808</v>
      </c>
      <c r="AJ10" s="47">
        <v>0.5532846710193744</v>
      </c>
      <c r="AK10" s="47">
        <v>0.27287881388663915</v>
      </c>
      <c r="AL10" s="47">
        <v>1.3049355480794054</v>
      </c>
      <c r="AM10" s="47">
        <v>0.66217258011653846</v>
      </c>
      <c r="AN10" s="47">
        <v>0.45912065612089736</v>
      </c>
      <c r="AO10" s="47">
        <v>0.60128271482483264</v>
      </c>
      <c r="AP10" s="47">
        <v>0.88589175406874077</v>
      </c>
      <c r="AQ10" s="47">
        <v>0.54101861765079984</v>
      </c>
      <c r="AR10" s="47">
        <v>1.7353558928320416</v>
      </c>
      <c r="AS10" s="47">
        <v>0.62273222300831588</v>
      </c>
      <c r="AT10" s="47">
        <v>1.0946158680153133</v>
      </c>
      <c r="AU10" s="47">
        <v>0.84509669483279171</v>
      </c>
      <c r="AV10" s="47">
        <v>1.3234494856163854</v>
      </c>
      <c r="AW10" s="47">
        <v>0.55771669871476504</v>
      </c>
      <c r="AX10" s="47">
        <v>0.8184210035708408</v>
      </c>
      <c r="AY10" s="47">
        <v>0.77623660922278714</v>
      </c>
      <c r="AZ10" s="47">
        <v>0.20768657234245641</v>
      </c>
      <c r="BA10" s="47">
        <v>0.5153412514277641</v>
      </c>
      <c r="BB10" s="47">
        <v>2.282317661533344</v>
      </c>
      <c r="BC10" s="47">
        <v>1.0777946800425748</v>
      </c>
      <c r="BD10" s="47">
        <v>1.2928321540482846</v>
      </c>
      <c r="BE10" s="47">
        <v>0.60494694350264266</v>
      </c>
      <c r="BF10" s="47">
        <v>0.41847280463661446</v>
      </c>
      <c r="BG10" s="47">
        <v>0.22750578312033948</v>
      </c>
      <c r="BH10" s="47">
        <v>0.3132095504933623</v>
      </c>
      <c r="BI10" s="47">
        <v>0.99772460538413177</v>
      </c>
      <c r="BJ10" s="47">
        <v>1.5240602645754839</v>
      </c>
      <c r="BK10" s="47">
        <v>0.73599362333674456</v>
      </c>
      <c r="BL10" s="47">
        <v>0.89383226130157023</v>
      </c>
      <c r="BM10" s="47">
        <v>3.323554409099406</v>
      </c>
      <c r="BN10" s="47">
        <v>1.033523752019986</v>
      </c>
      <c r="BO10" s="47">
        <v>0.56516444793051202</v>
      </c>
      <c r="BP10" s="47">
        <v>0.55493113402810368</v>
      </c>
    </row>
    <row r="11" spans="1:68" x14ac:dyDescent="0.25">
      <c r="A11" s="11" t="s">
        <v>161</v>
      </c>
      <c r="B11" s="11" t="s">
        <v>117</v>
      </c>
      <c r="C11" s="46">
        <v>0.18152480667240914</v>
      </c>
      <c r="D11" s="46">
        <v>0.40469844025978802</v>
      </c>
      <c r="E11" s="46">
        <v>0.77043420592535605</v>
      </c>
      <c r="F11" s="46">
        <v>0.28773899263092667</v>
      </c>
      <c r="G11" s="46">
        <v>1.0677216326501533</v>
      </c>
      <c r="H11" s="46">
        <v>0.78631896309874194</v>
      </c>
      <c r="I11" s="46">
        <v>0.10375928288229215</v>
      </c>
      <c r="J11" s="46">
        <v>1.5910971677238341</v>
      </c>
      <c r="K11" s="46">
        <v>0.43893580994551717</v>
      </c>
      <c r="L11" s="46">
        <v>0.31242780731398823</v>
      </c>
      <c r="M11" s="46">
        <v>0.63795077322237892</v>
      </c>
      <c r="N11" s="46">
        <v>0.51625757667722494</v>
      </c>
      <c r="O11" s="46">
        <v>0.33560126468442336</v>
      </c>
      <c r="P11" s="46">
        <v>0.92564387923755576</v>
      </c>
      <c r="Q11" s="46">
        <v>0.90512238874748652</v>
      </c>
      <c r="R11" s="46">
        <v>0.45902229212089352</v>
      </c>
      <c r="S11" s="46">
        <v>0.46278793338852769</v>
      </c>
      <c r="T11" s="46">
        <v>0.64598692360491095</v>
      </c>
      <c r="U11" s="46">
        <v>0.66854352710739451</v>
      </c>
      <c r="V11" s="46">
        <v>0.99083332274040403</v>
      </c>
      <c r="W11" s="46">
        <v>0.53452373169522749</v>
      </c>
      <c r="X11" s="46">
        <v>0.46323757183356995</v>
      </c>
      <c r="Y11" s="46">
        <v>0.6871023064155104</v>
      </c>
      <c r="Z11" s="46">
        <v>1.9200897887520953</v>
      </c>
      <c r="AA11" s="46">
        <v>0.20951432479164697</v>
      </c>
      <c r="AB11" s="46">
        <v>0.44712686856337891</v>
      </c>
      <c r="AC11" s="46">
        <v>0.55309491937714028</v>
      </c>
      <c r="AD11" s="46">
        <v>0.36811393195509129</v>
      </c>
      <c r="AE11" s="46">
        <v>2.2220377765700352</v>
      </c>
      <c r="AF11" s="46">
        <v>0.4721907273793462</v>
      </c>
      <c r="AG11" s="46">
        <v>0.77256972437890814</v>
      </c>
      <c r="AH11" s="46">
        <v>0.46832172142540379</v>
      </c>
      <c r="AI11" s="46">
        <v>0.58145615330796019</v>
      </c>
      <c r="AJ11" s="46">
        <v>0.79989648823671111</v>
      </c>
      <c r="AK11" s="46">
        <v>0.29542360471614254</v>
      </c>
      <c r="AL11" s="46">
        <v>0.22518229057339645</v>
      </c>
      <c r="AM11" s="46">
        <v>0.58139532860179999</v>
      </c>
      <c r="AN11" s="46">
        <v>0.35434953381342654</v>
      </c>
      <c r="AO11" s="46">
        <v>0.58611665041681893</v>
      </c>
      <c r="AP11" s="46">
        <v>0.63461790907647986</v>
      </c>
      <c r="AQ11" s="46">
        <v>0.2559856204063185</v>
      </c>
      <c r="AR11" s="46">
        <v>0.83211347860810758</v>
      </c>
      <c r="AS11" s="46">
        <v>0.46488813630090114</v>
      </c>
      <c r="AT11" s="46">
        <v>0.5563008822638208</v>
      </c>
      <c r="AU11" s="46">
        <v>0.28721394669518097</v>
      </c>
      <c r="AV11" s="46">
        <v>0.47933846813486852</v>
      </c>
      <c r="AW11" s="46">
        <v>0.23293034640030522</v>
      </c>
      <c r="AX11" s="46">
        <v>0.37054643751139149</v>
      </c>
      <c r="AY11" s="46">
        <v>0.34016353576305025</v>
      </c>
      <c r="AZ11" s="46">
        <v>0.24905577156284064</v>
      </c>
      <c r="BA11" s="46">
        <v>0.49985825299287978</v>
      </c>
      <c r="BB11" s="46">
        <v>0.8202876710802075</v>
      </c>
      <c r="BC11" s="46">
        <v>0.24085170730843314</v>
      </c>
      <c r="BD11" s="46">
        <v>0.6974360123049681</v>
      </c>
      <c r="BE11" s="46">
        <v>0.83652764601068985</v>
      </c>
      <c r="BF11" s="46">
        <v>0.15217360440268304</v>
      </c>
      <c r="BG11" s="46">
        <v>0.42895563638623396</v>
      </c>
      <c r="BH11" s="46">
        <v>0.63580056139733221</v>
      </c>
      <c r="BI11" s="46">
        <v>0.42157211911159204</v>
      </c>
      <c r="BJ11" s="46">
        <v>1.4173564093000846</v>
      </c>
      <c r="BK11" s="46">
        <v>0.4932475343182815</v>
      </c>
      <c r="BL11" s="46">
        <v>0.93510491626978587</v>
      </c>
      <c r="BM11" s="46">
        <v>1.1198846218733269</v>
      </c>
      <c r="BN11" s="46">
        <v>0.63205998414430453</v>
      </c>
      <c r="BO11" s="46">
        <v>0.25806505561794324</v>
      </c>
      <c r="BP11" s="46">
        <v>0.63423320019295992</v>
      </c>
    </row>
    <row r="12" spans="1:68" x14ac:dyDescent="0.25">
      <c r="A12" s="9" t="s">
        <v>162</v>
      </c>
      <c r="B12" s="9" t="s">
        <v>117</v>
      </c>
      <c r="C12" s="47">
        <v>1.527894985399868</v>
      </c>
      <c r="D12" s="47">
        <v>2.8939583654039982</v>
      </c>
      <c r="E12" s="47">
        <v>7.1349668094601526</v>
      </c>
      <c r="F12" s="47">
        <v>2.7921074164728479</v>
      </c>
      <c r="G12" s="47">
        <v>8.0762010272523828</v>
      </c>
      <c r="H12" s="47">
        <v>6.3532631438657488</v>
      </c>
      <c r="I12" s="47">
        <v>1.5809889752033759</v>
      </c>
      <c r="J12" s="47">
        <v>10.984079804544926</v>
      </c>
      <c r="K12" s="47">
        <v>4.5583836964882378</v>
      </c>
      <c r="L12" s="47">
        <v>3.009562987073632</v>
      </c>
      <c r="M12" s="47">
        <v>4.1584415565042825</v>
      </c>
      <c r="N12" s="47">
        <v>3.4489156696515511</v>
      </c>
      <c r="O12" s="47">
        <v>2.2608847513438097</v>
      </c>
      <c r="P12" s="47">
        <v>7.7218188698879908</v>
      </c>
      <c r="Q12" s="47">
        <v>7.9226020394856906</v>
      </c>
      <c r="R12" s="47">
        <v>4.0267173905986908</v>
      </c>
      <c r="S12" s="47">
        <v>3.8205429852437636</v>
      </c>
      <c r="T12" s="47">
        <v>6.6660022563101187</v>
      </c>
      <c r="U12" s="47">
        <v>5.9840249976828526</v>
      </c>
      <c r="V12" s="47">
        <v>7.7751892543401437</v>
      </c>
      <c r="W12" s="47">
        <v>5.5664662363976731</v>
      </c>
      <c r="X12" s="47">
        <v>3.0287369578385568</v>
      </c>
      <c r="Y12" s="47">
        <v>4.3350285461600695</v>
      </c>
      <c r="Z12" s="47">
        <v>12.322044582185351</v>
      </c>
      <c r="AA12" s="47">
        <v>2.3480501826390086</v>
      </c>
      <c r="AB12" s="47">
        <v>4.4635199517673136</v>
      </c>
      <c r="AC12" s="47">
        <v>5.5814508611848641</v>
      </c>
      <c r="AD12" s="47">
        <v>2.3231041760473472</v>
      </c>
      <c r="AE12" s="47">
        <v>14.447400808816132</v>
      </c>
      <c r="AF12" s="47">
        <v>4.0439672678355603</v>
      </c>
      <c r="AG12" s="47">
        <v>6.355877644568614</v>
      </c>
      <c r="AH12" s="47">
        <v>3.9472908554614174</v>
      </c>
      <c r="AI12" s="47">
        <v>4.259439614250911</v>
      </c>
      <c r="AJ12" s="47">
        <v>5.9722159315746568</v>
      </c>
      <c r="AK12" s="47">
        <v>2.3863463434738792</v>
      </c>
      <c r="AL12" s="47">
        <v>3.7034019061593151</v>
      </c>
      <c r="AM12" s="47">
        <v>4.1705301802023902</v>
      </c>
      <c r="AN12" s="47">
        <v>2.7599122574943085</v>
      </c>
      <c r="AO12" s="47">
        <v>6.0998561125930273</v>
      </c>
      <c r="AP12" s="47">
        <v>0.66002753879395715</v>
      </c>
      <c r="AQ12" s="47">
        <v>3.0246946663338443</v>
      </c>
      <c r="AR12" s="47">
        <v>3.8480916881772695</v>
      </c>
      <c r="AS12" s="47">
        <v>4.1095973718699623</v>
      </c>
      <c r="AT12" s="47">
        <v>5.7228799081304329</v>
      </c>
      <c r="AU12" s="47">
        <v>1.7989013375269141</v>
      </c>
      <c r="AV12" s="47">
        <v>3.7608716248912648</v>
      </c>
      <c r="AW12" s="47">
        <v>2.3742271045196466</v>
      </c>
      <c r="AX12" s="47">
        <v>2.5662004335866082</v>
      </c>
      <c r="AY12" s="47">
        <v>3.5408356915881756</v>
      </c>
      <c r="AZ12" s="47">
        <v>2.6272266291161661</v>
      </c>
      <c r="BA12" s="47">
        <v>3.6366437239609355</v>
      </c>
      <c r="BB12" s="47">
        <v>6.8037759541156166</v>
      </c>
      <c r="BC12" s="47">
        <v>2.3507364299628115</v>
      </c>
      <c r="BD12" s="47">
        <v>5.4732885465218777</v>
      </c>
      <c r="BE12" s="47">
        <v>5.9085110625626172</v>
      </c>
      <c r="BF12" s="47">
        <v>1.5182321837601087</v>
      </c>
      <c r="BG12" s="47">
        <v>3.7181553927522475</v>
      </c>
      <c r="BH12" s="47">
        <v>4.8750045857718094</v>
      </c>
      <c r="BI12" s="47">
        <v>2.1695901701859786</v>
      </c>
      <c r="BJ12" s="47">
        <v>8.8394146042960475</v>
      </c>
      <c r="BK12" s="47">
        <v>3.2715686865390698</v>
      </c>
      <c r="BL12" s="47">
        <v>6.0002908254372596</v>
      </c>
      <c r="BM12" s="47">
        <v>7.6371149952937811</v>
      </c>
      <c r="BN12" s="47">
        <v>3.3331139529768654</v>
      </c>
      <c r="BO12" s="47">
        <v>1.5045736449192351</v>
      </c>
      <c r="BP12" s="47">
        <v>5.9100916990219554</v>
      </c>
    </row>
    <row r="13" spans="1:68" x14ac:dyDescent="0.25">
      <c r="A13" s="11" t="s">
        <v>163</v>
      </c>
      <c r="B13" s="11" t="s">
        <v>117</v>
      </c>
      <c r="C13" s="46">
        <v>9.7071569691627363E-2</v>
      </c>
      <c r="D13" s="46">
        <v>0.16940101115361803</v>
      </c>
      <c r="E13" s="46">
        <v>0.97802373122300978</v>
      </c>
      <c r="F13" s="46">
        <v>0.45796911099660087</v>
      </c>
      <c r="G13" s="46">
        <v>0.53116538762108467</v>
      </c>
      <c r="H13" s="46">
        <v>0.93292866391967277</v>
      </c>
      <c r="I13" s="46">
        <v>0.13403954009661664</v>
      </c>
      <c r="J13" s="46">
        <v>0.37504238760249142</v>
      </c>
      <c r="K13" s="46">
        <v>0.14495644904135549</v>
      </c>
      <c r="L13" s="46">
        <v>0.33404260593545237</v>
      </c>
      <c r="M13" s="46">
        <v>0.34932607954113537</v>
      </c>
      <c r="N13" s="46">
        <v>0.94040191663936279</v>
      </c>
      <c r="O13" s="46">
        <v>0.35650804840170575</v>
      </c>
      <c r="P13" s="46">
        <v>0.82311743440886975</v>
      </c>
      <c r="Q13" s="46">
        <v>0.5878326737192705</v>
      </c>
      <c r="R13" s="46">
        <v>0.29091598329463331</v>
      </c>
      <c r="S13" s="46">
        <v>1.4892332281509442</v>
      </c>
      <c r="T13" s="46">
        <v>0.7411479710487856</v>
      </c>
      <c r="U13" s="46">
        <v>0.97853613572802378</v>
      </c>
      <c r="V13" s="46">
        <v>1.1923245386920034</v>
      </c>
      <c r="W13" s="46">
        <v>0.24141015906323851</v>
      </c>
      <c r="X13" s="46">
        <v>1.0922985090567376</v>
      </c>
      <c r="Y13" s="46">
        <v>0.26847462925038279</v>
      </c>
      <c r="Z13" s="46">
        <v>2.362188082376822</v>
      </c>
      <c r="AA13" s="46">
        <v>0.24221435203460412</v>
      </c>
      <c r="AB13" s="46">
        <v>1.1179687788995207</v>
      </c>
      <c r="AC13" s="46">
        <v>0.64409015681969572</v>
      </c>
      <c r="AD13" s="46">
        <v>7.2473840640536039E-2</v>
      </c>
      <c r="AE13" s="46">
        <v>5.9616977566254024</v>
      </c>
      <c r="AF13" s="46">
        <v>0.22151172864964172</v>
      </c>
      <c r="AG13" s="46">
        <v>2.5684330163163911</v>
      </c>
      <c r="AH13" s="46">
        <v>0.42837937030844925</v>
      </c>
      <c r="AI13" s="46">
        <v>1.4653756361370085</v>
      </c>
      <c r="AJ13" s="46">
        <v>0.34485429961992992</v>
      </c>
      <c r="AK13" s="46">
        <v>6.1546864194129539E-2</v>
      </c>
      <c r="AL13" s="46">
        <v>0.66366007541672123</v>
      </c>
      <c r="AM13" s="46">
        <v>0.31652370068942715</v>
      </c>
      <c r="AN13" s="46">
        <v>0.18852579216829815</v>
      </c>
      <c r="AO13" s="46">
        <v>0.75981305565424873</v>
      </c>
      <c r="AP13" s="46">
        <v>0.33171006119595647</v>
      </c>
      <c r="AQ13" s="46" t="e">
        <v>#VALUE!</v>
      </c>
      <c r="AR13" s="46">
        <v>2.1745503191055779</v>
      </c>
      <c r="AS13" s="46">
        <v>0.16294000301550665</v>
      </c>
      <c r="AT13" s="46">
        <v>0.44020932395930479</v>
      </c>
      <c r="AU13" s="46">
        <v>0.13603750925101152</v>
      </c>
      <c r="AV13" s="46">
        <v>0.40805602733337448</v>
      </c>
      <c r="AW13" s="46">
        <v>0.33792282133748208</v>
      </c>
      <c r="AX13" s="46">
        <v>0.26916219835038707</v>
      </c>
      <c r="AY13" s="46" t="e">
        <v>#VALUE!</v>
      </c>
      <c r="AZ13" s="46">
        <v>0.1463151428511848</v>
      </c>
      <c r="BA13" s="46">
        <v>0.43658667176782695</v>
      </c>
      <c r="BB13" s="46">
        <v>1.3362353627012231</v>
      </c>
      <c r="BC13" s="46">
        <v>0.27223786164774333</v>
      </c>
      <c r="BD13" s="46">
        <v>0.62262189528579515</v>
      </c>
      <c r="BE13" s="46">
        <v>0.37547238558048723</v>
      </c>
      <c r="BF13" s="46">
        <v>8.1827225776249124E-2</v>
      </c>
      <c r="BG13" s="46">
        <v>0.54085510111646984</v>
      </c>
      <c r="BH13" s="46">
        <v>0.22478197577520784</v>
      </c>
      <c r="BI13" s="46">
        <v>1.1388439981467788</v>
      </c>
      <c r="BJ13" s="46">
        <v>0.77675988821387543</v>
      </c>
      <c r="BK13" s="46">
        <v>0.24407827528823531</v>
      </c>
      <c r="BL13" s="46">
        <v>0.98806798877201174</v>
      </c>
      <c r="BM13" s="46">
        <v>1.9757910365705424</v>
      </c>
      <c r="BN13" s="46">
        <v>0.15070357995220302</v>
      </c>
      <c r="BO13" s="46">
        <v>0.18639691277566647</v>
      </c>
      <c r="BP13" s="46">
        <v>0.63387373452391582</v>
      </c>
    </row>
    <row r="14" spans="1:68" x14ac:dyDescent="0.25">
      <c r="A14" s="9" t="s">
        <v>164</v>
      </c>
      <c r="B14" s="9" t="s">
        <v>117</v>
      </c>
      <c r="C14" s="47">
        <v>0.31484658768397972</v>
      </c>
      <c r="D14" s="47">
        <v>1.0993872767322661</v>
      </c>
      <c r="E14" s="47">
        <v>2.5748915705495028</v>
      </c>
      <c r="F14" s="47">
        <v>0.55656434391258081</v>
      </c>
      <c r="G14" s="47">
        <v>1.1793748679891443</v>
      </c>
      <c r="H14" s="47">
        <v>1.8957129982584184</v>
      </c>
      <c r="I14" s="47">
        <v>0.30135813864705763</v>
      </c>
      <c r="J14" s="47">
        <v>1.1814990999900434</v>
      </c>
      <c r="K14" s="47">
        <v>0.70430347265246485</v>
      </c>
      <c r="L14" s="47">
        <v>0.81634428575217033</v>
      </c>
      <c r="M14" s="47">
        <v>0.77471564796736481</v>
      </c>
      <c r="N14" s="47">
        <v>1.2306212393489271</v>
      </c>
      <c r="O14" s="47">
        <v>1.2851139572366554</v>
      </c>
      <c r="P14" s="47">
        <v>2.8916301425654956</v>
      </c>
      <c r="Q14" s="47">
        <v>1.5975384916510114</v>
      </c>
      <c r="R14" s="47">
        <v>1.4306510597247994</v>
      </c>
      <c r="S14" s="47">
        <v>2.8686486191619416</v>
      </c>
      <c r="T14" s="47">
        <v>1.9030260986773893</v>
      </c>
      <c r="U14" s="47">
        <v>2.1093996917723365</v>
      </c>
      <c r="V14" s="47">
        <v>1.9730174365016415</v>
      </c>
      <c r="W14" s="47">
        <v>1.1888209973156876</v>
      </c>
      <c r="X14" s="47">
        <v>1.152989591161006</v>
      </c>
      <c r="Y14" s="47">
        <v>1.1993092714901217</v>
      </c>
      <c r="Z14" s="47">
        <v>1.3416870093447819</v>
      </c>
      <c r="AA14" s="47">
        <v>0.48952411001706858</v>
      </c>
      <c r="AB14" s="47">
        <v>0.74521789600562172</v>
      </c>
      <c r="AC14" s="47">
        <v>1.3738412402900795</v>
      </c>
      <c r="AD14" s="47">
        <v>0.18955237708760675</v>
      </c>
      <c r="AE14" s="47">
        <v>2.5604796311350935</v>
      </c>
      <c r="AF14" s="47">
        <v>1.0033630316250073</v>
      </c>
      <c r="AG14" s="47">
        <v>3.2482408623146886</v>
      </c>
      <c r="AH14" s="47">
        <v>1.7508113393967042</v>
      </c>
      <c r="AI14" s="47">
        <v>3.2481468154781861</v>
      </c>
      <c r="AJ14" s="47">
        <v>1.770197895036113</v>
      </c>
      <c r="AK14" s="47">
        <v>0.96994718488257492</v>
      </c>
      <c r="AL14" s="47">
        <v>0.64196522906774023</v>
      </c>
      <c r="AM14" s="47">
        <v>1.4673219656649621</v>
      </c>
      <c r="AN14" s="47">
        <v>1.3190558813353839</v>
      </c>
      <c r="AO14" s="47">
        <v>2.5484571483945238</v>
      </c>
      <c r="AP14" s="47">
        <v>0.9015609542463745</v>
      </c>
      <c r="AQ14" s="47">
        <v>0.55792151007026425</v>
      </c>
      <c r="AR14" s="47">
        <v>2.148299320796323</v>
      </c>
      <c r="AS14" s="47">
        <v>0.81801295508054872</v>
      </c>
      <c r="AT14" s="47">
        <v>1.3999041453312411</v>
      </c>
      <c r="AU14" s="47">
        <v>0.37589045536185145</v>
      </c>
      <c r="AV14" s="47">
        <v>0.68370590775519613</v>
      </c>
      <c r="AW14" s="47">
        <v>0.132461314935585</v>
      </c>
      <c r="AX14" s="47">
        <v>0.71277677002869511</v>
      </c>
      <c r="AY14" s="47">
        <v>0.76106310918247233</v>
      </c>
      <c r="AZ14" s="47">
        <v>1.0717300610103884</v>
      </c>
      <c r="BA14" s="47">
        <v>1.2507278901550039</v>
      </c>
      <c r="BB14" s="47">
        <v>2.1949338561446465</v>
      </c>
      <c r="BC14" s="47">
        <v>1.3349414988857817</v>
      </c>
      <c r="BD14" s="47">
        <v>1.0816569228373591</v>
      </c>
      <c r="BE14" s="47">
        <v>1.3561176209338244</v>
      </c>
      <c r="BF14" s="47">
        <v>0.38766369846502319</v>
      </c>
      <c r="BG14" s="47">
        <v>1.1030578933467923</v>
      </c>
      <c r="BH14" s="47">
        <v>1.2909791816514193</v>
      </c>
      <c r="BI14" s="47">
        <v>0.60822778686132828</v>
      </c>
      <c r="BJ14" s="47">
        <v>2.1432957931022645</v>
      </c>
      <c r="BK14" s="47">
        <v>1.5726811480516534</v>
      </c>
      <c r="BL14" s="47">
        <v>0.87373517437162818</v>
      </c>
      <c r="BM14" s="47">
        <v>1.0288675480908693</v>
      </c>
      <c r="BN14" s="47">
        <v>0.96227635617880014</v>
      </c>
      <c r="BO14" s="47">
        <v>0.61276537744127069</v>
      </c>
      <c r="BP14" s="47">
        <v>1.9001486039903088</v>
      </c>
    </row>
    <row r="23" spans="1:4" ht="15.75" x14ac:dyDescent="0.25">
      <c r="A23" s="68" t="s">
        <v>147</v>
      </c>
      <c r="B23" s="68"/>
      <c r="C23" s="68"/>
      <c r="D23" s="68"/>
    </row>
  </sheetData>
  <autoFilter ref="A2:B2"/>
  <mergeCells count="1">
    <mergeCell ref="A23:D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9"/>
  <sheetViews>
    <sheetView zoomScaleNormal="100" workbookViewId="0">
      <selection activeCell="A16" sqref="A16:XFD16"/>
    </sheetView>
  </sheetViews>
  <sheetFormatPr baseColWidth="10" defaultRowHeight="15" x14ac:dyDescent="0.25"/>
  <cols>
    <col min="1" max="1" width="26.28515625" customWidth="1"/>
    <col min="2" max="2" width="28.7109375" customWidth="1"/>
    <col min="3" max="64" width="25.5703125" bestFit="1" customWidth="1"/>
    <col min="65" max="67" width="24.42578125" bestFit="1" customWidth="1"/>
    <col min="68" max="68" width="24.42578125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20" t="s">
        <v>260</v>
      </c>
      <c r="D2" s="5" t="s">
        <v>261</v>
      </c>
      <c r="E2" s="5" t="s">
        <v>262</v>
      </c>
      <c r="F2" s="5" t="s">
        <v>263</v>
      </c>
      <c r="G2" s="5" t="s">
        <v>264</v>
      </c>
      <c r="H2" s="5" t="s">
        <v>265</v>
      </c>
      <c r="I2" s="5" t="s">
        <v>266</v>
      </c>
      <c r="J2" s="5" t="s">
        <v>267</v>
      </c>
      <c r="K2" s="5" t="s">
        <v>268</v>
      </c>
      <c r="L2" s="5" t="s">
        <v>269</v>
      </c>
      <c r="M2" s="5" t="s">
        <v>270</v>
      </c>
      <c r="N2" s="5" t="s">
        <v>271</v>
      </c>
      <c r="O2" s="5" t="s">
        <v>272</v>
      </c>
      <c r="P2" s="5" t="s">
        <v>273</v>
      </c>
      <c r="Q2" s="5" t="s">
        <v>274</v>
      </c>
      <c r="R2" s="5" t="s">
        <v>275</v>
      </c>
      <c r="S2" s="5" t="s">
        <v>276</v>
      </c>
      <c r="T2" s="5" t="s">
        <v>277</v>
      </c>
      <c r="U2" s="5" t="s">
        <v>278</v>
      </c>
      <c r="V2" s="5" t="s">
        <v>279</v>
      </c>
      <c r="W2" s="5" t="s">
        <v>280</v>
      </c>
      <c r="X2" s="5" t="s">
        <v>281</v>
      </c>
      <c r="Y2" s="5" t="s">
        <v>282</v>
      </c>
      <c r="Z2" s="5" t="s">
        <v>283</v>
      </c>
      <c r="AA2" s="5" t="s">
        <v>284</v>
      </c>
      <c r="AB2" s="5" t="s">
        <v>285</v>
      </c>
      <c r="AC2" s="5" t="s">
        <v>286</v>
      </c>
      <c r="AD2" s="5" t="s">
        <v>287</v>
      </c>
      <c r="AE2" s="5" t="s">
        <v>288</v>
      </c>
      <c r="AF2" s="5" t="s">
        <v>289</v>
      </c>
      <c r="AG2" s="5" t="s">
        <v>290</v>
      </c>
      <c r="AH2" s="5" t="s">
        <v>291</v>
      </c>
      <c r="AI2" s="5" t="s">
        <v>292</v>
      </c>
      <c r="AJ2" s="5" t="s">
        <v>293</v>
      </c>
      <c r="AK2" s="5" t="s">
        <v>294</v>
      </c>
      <c r="AL2" s="5" t="s">
        <v>295</v>
      </c>
      <c r="AM2" s="5" t="s">
        <v>296</v>
      </c>
      <c r="AN2" s="5" t="s">
        <v>297</v>
      </c>
      <c r="AO2" s="5" t="s">
        <v>298</v>
      </c>
      <c r="AP2" s="5" t="s">
        <v>299</v>
      </c>
      <c r="AQ2" s="5" t="s">
        <v>300</v>
      </c>
      <c r="AR2" s="5" t="s">
        <v>301</v>
      </c>
      <c r="AS2" s="5" t="s">
        <v>302</v>
      </c>
      <c r="AT2" s="5" t="s">
        <v>303</v>
      </c>
      <c r="AU2" s="5" t="s">
        <v>304</v>
      </c>
      <c r="AV2" s="5" t="s">
        <v>305</v>
      </c>
      <c r="AW2" s="5" t="s">
        <v>306</v>
      </c>
      <c r="AX2" s="5" t="s">
        <v>307</v>
      </c>
      <c r="AY2" s="5" t="s">
        <v>308</v>
      </c>
      <c r="AZ2" s="5" t="s">
        <v>309</v>
      </c>
      <c r="BA2" s="5" t="s">
        <v>310</v>
      </c>
      <c r="BB2" s="5" t="s">
        <v>311</v>
      </c>
      <c r="BC2" s="5" t="s">
        <v>312</v>
      </c>
      <c r="BD2" s="5" t="s">
        <v>313</v>
      </c>
      <c r="BE2" s="5" t="s">
        <v>314</v>
      </c>
      <c r="BF2" s="5" t="s">
        <v>315</v>
      </c>
      <c r="BG2" s="5" t="s">
        <v>316</v>
      </c>
      <c r="BH2" s="5" t="s">
        <v>317</v>
      </c>
      <c r="BI2" s="5" t="s">
        <v>318</v>
      </c>
      <c r="BJ2" s="5" t="s">
        <v>319</v>
      </c>
      <c r="BK2" s="5" t="s">
        <v>320</v>
      </c>
      <c r="BL2" s="5" t="s">
        <v>321</v>
      </c>
      <c r="BM2" s="5" t="s">
        <v>322</v>
      </c>
      <c r="BN2" s="5" t="s">
        <v>323</v>
      </c>
      <c r="BO2" s="5" t="s">
        <v>324</v>
      </c>
      <c r="BP2" s="5" t="s">
        <v>325</v>
      </c>
    </row>
    <row r="3" spans="1:68" x14ac:dyDescent="0.25">
      <c r="A3" s="11" t="s">
        <v>36</v>
      </c>
      <c r="B3" s="11" t="s">
        <v>34</v>
      </c>
      <c r="C3" s="56">
        <v>0.33611889142766427</v>
      </c>
      <c r="D3" s="56">
        <v>0.36110534926802162</v>
      </c>
      <c r="E3" s="56">
        <v>0.58880948314234549</v>
      </c>
      <c r="F3" s="56">
        <v>0.51625059168713794</v>
      </c>
      <c r="G3" s="56">
        <v>0.51184353875852928</v>
      </c>
      <c r="H3" s="56">
        <v>0.47435381867021348</v>
      </c>
      <c r="I3" s="56">
        <v>0.30644048286770803</v>
      </c>
      <c r="J3" s="56">
        <v>1.2221474154383223</v>
      </c>
      <c r="K3" s="56">
        <v>0.39588475326364547</v>
      </c>
      <c r="L3" s="56">
        <v>0.68038897965753165</v>
      </c>
      <c r="M3" s="56">
        <v>0.51721627248859336</v>
      </c>
      <c r="N3" s="56">
        <v>0.5288054412642782</v>
      </c>
      <c r="O3" s="56">
        <v>0.53450894050091802</v>
      </c>
      <c r="P3" s="56">
        <v>0.36336247504851271</v>
      </c>
      <c r="Q3" s="56">
        <v>0.51547800189514026</v>
      </c>
      <c r="R3" s="56">
        <v>0.65973826766477683</v>
      </c>
      <c r="S3" s="56">
        <v>0.40894022038049788</v>
      </c>
      <c r="T3" s="56">
        <v>0.5738175282632898</v>
      </c>
      <c r="U3" s="56">
        <v>0.44292700412815433</v>
      </c>
      <c r="V3" s="56">
        <v>0.62885080398364879</v>
      </c>
      <c r="W3" s="56">
        <v>0.2768838578140797</v>
      </c>
      <c r="X3" s="56">
        <v>0.53168203751315091</v>
      </c>
      <c r="Y3" s="56">
        <v>0.30627300645788513</v>
      </c>
      <c r="Z3" s="56">
        <v>0.3909135850426233</v>
      </c>
      <c r="AA3" s="56">
        <v>0.5205738654455877</v>
      </c>
      <c r="AB3" s="56">
        <v>0.54720999229210021</v>
      </c>
      <c r="AC3" s="56">
        <v>0.32397661074123796</v>
      </c>
      <c r="AD3" s="56">
        <v>0.44059846654876478</v>
      </c>
      <c r="AE3" s="56">
        <v>0.66500217335630407</v>
      </c>
      <c r="AF3" s="56">
        <v>0.6780453165133602</v>
      </c>
      <c r="AG3" s="56">
        <v>0.5595629963799349</v>
      </c>
      <c r="AH3" s="56">
        <v>0.26598306892376089</v>
      </c>
      <c r="AI3" s="56">
        <v>0.76489314010269449</v>
      </c>
      <c r="AJ3" s="56">
        <v>1.0414324419514522</v>
      </c>
      <c r="AK3" s="56">
        <v>0.55493008398912103</v>
      </c>
      <c r="AL3" s="56">
        <v>0.22423164870882364</v>
      </c>
      <c r="AM3" s="56">
        <v>0.3923367254367644</v>
      </c>
      <c r="AN3" s="56">
        <v>0.5629701988415704</v>
      </c>
      <c r="AO3" s="56">
        <v>0.30054220804965931</v>
      </c>
      <c r="AP3" s="56">
        <v>0.28672428061804289</v>
      </c>
      <c r="AQ3" s="56">
        <v>0.34547553546042464</v>
      </c>
      <c r="AR3" s="56">
        <v>0.56016072019852692</v>
      </c>
      <c r="AS3" s="56">
        <v>0.48249576290878327</v>
      </c>
      <c r="AT3" s="56">
        <v>0.51139735809867815</v>
      </c>
      <c r="AU3" s="56">
        <v>0.13142590933519172</v>
      </c>
      <c r="AV3" s="56">
        <v>0.21546821778301578</v>
      </c>
      <c r="AW3" s="56">
        <v>0.31962551689893132</v>
      </c>
      <c r="AX3" s="56">
        <v>0.13366482813844877</v>
      </c>
      <c r="AY3" s="56">
        <v>0.17456797656307088</v>
      </c>
      <c r="AZ3" s="56">
        <v>0.12250507014001538</v>
      </c>
      <c r="BA3" s="56">
        <v>0.15199864010868935</v>
      </c>
      <c r="BB3" s="56">
        <v>0.21852556123417236</v>
      </c>
      <c r="BC3" s="56">
        <v>0.10279275168461884</v>
      </c>
      <c r="BD3" s="56">
        <v>0.28274308653854241</v>
      </c>
      <c r="BE3" s="56">
        <v>0.46254820044869416</v>
      </c>
      <c r="BF3" s="56">
        <v>9.4779537062950669E-2</v>
      </c>
      <c r="BG3" s="56">
        <v>0.19522849246731175</v>
      </c>
      <c r="BH3" s="56">
        <v>0.53606680321607203</v>
      </c>
      <c r="BI3" s="56">
        <v>0.13279670632281287</v>
      </c>
      <c r="BJ3" s="56">
        <v>0.27086767316469607</v>
      </c>
      <c r="BK3" s="56">
        <v>0.13492578139811062</v>
      </c>
      <c r="BL3" s="56">
        <v>9.4954514376415916E-2</v>
      </c>
      <c r="BM3" s="56">
        <v>0.28064684399390805</v>
      </c>
      <c r="BN3" s="56">
        <v>0.70356317825523806</v>
      </c>
      <c r="BO3" s="56">
        <v>0.17075900516208595</v>
      </c>
      <c r="BP3" s="56">
        <v>0.11773700140041314</v>
      </c>
    </row>
    <row r="4" spans="1:68" x14ac:dyDescent="0.25">
      <c r="A4" s="9" t="s">
        <v>165</v>
      </c>
      <c r="B4" s="9" t="s">
        <v>34</v>
      </c>
      <c r="C4" s="57">
        <v>0.16012019854910708</v>
      </c>
      <c r="D4" s="57">
        <v>0.17658075070848608</v>
      </c>
      <c r="E4" s="57">
        <v>0.42978582445679742</v>
      </c>
      <c r="F4" s="57">
        <v>0.20479249962164384</v>
      </c>
      <c r="G4" s="57">
        <v>0.30113230206614466</v>
      </c>
      <c r="H4" s="57">
        <v>0.28696097223852185</v>
      </c>
      <c r="I4" s="57">
        <v>0.1309629443034073</v>
      </c>
      <c r="J4" s="57">
        <v>0.83420314190713429</v>
      </c>
      <c r="K4" s="57">
        <v>0.27226535856478912</v>
      </c>
      <c r="L4" s="57">
        <v>0.16836528962382385</v>
      </c>
      <c r="M4" s="57" t="s">
        <v>326</v>
      </c>
      <c r="N4" s="57">
        <v>0.1953828677167388</v>
      </c>
      <c r="O4" s="57">
        <v>0.24037851324568085</v>
      </c>
      <c r="P4" s="57">
        <v>0.17267065455942798</v>
      </c>
      <c r="Q4" s="57">
        <v>0.23938402237640796</v>
      </c>
      <c r="R4" s="57">
        <v>0.28261984321080291</v>
      </c>
      <c r="S4" s="57">
        <v>0.16644181579169487</v>
      </c>
      <c r="T4" s="57">
        <v>0.31508103351132988</v>
      </c>
      <c r="U4" s="57" t="s">
        <v>326</v>
      </c>
      <c r="V4" s="57">
        <v>0.31249011499705787</v>
      </c>
      <c r="W4" s="57">
        <v>0.14392243250508205</v>
      </c>
      <c r="X4" s="57" t="s">
        <v>326</v>
      </c>
      <c r="Y4" s="57">
        <v>0.17915741545874292</v>
      </c>
      <c r="Z4" s="57" t="s">
        <v>326</v>
      </c>
      <c r="AA4" s="57">
        <v>0.25893516338898903</v>
      </c>
      <c r="AB4" s="57">
        <v>0.28854047736755761</v>
      </c>
      <c r="AC4" s="57">
        <v>0.15627141031024572</v>
      </c>
      <c r="AD4" s="57" t="s">
        <v>326</v>
      </c>
      <c r="AE4" s="57">
        <v>0.21591515154540117</v>
      </c>
      <c r="AF4" s="57">
        <v>0.3407105403571381</v>
      </c>
      <c r="AG4" s="57" t="s">
        <v>326</v>
      </c>
      <c r="AH4" s="57">
        <v>0.1647057582346366</v>
      </c>
      <c r="AI4" s="57">
        <v>0.22303733641762724</v>
      </c>
      <c r="AJ4" s="57">
        <v>0.51483357475473623</v>
      </c>
      <c r="AK4" s="57" t="s">
        <v>326</v>
      </c>
      <c r="AL4" s="57">
        <v>0.14770728945597231</v>
      </c>
      <c r="AM4" s="57">
        <v>0.14534186826097026</v>
      </c>
      <c r="AN4" s="57">
        <v>0.18949583013148938</v>
      </c>
      <c r="AO4" s="57">
        <v>0.1373365547142712</v>
      </c>
      <c r="AP4" s="57">
        <v>0.1091316763437894</v>
      </c>
      <c r="AQ4" s="57">
        <v>0.1520708355666105</v>
      </c>
      <c r="AR4" s="57">
        <v>0.30155534584034716</v>
      </c>
      <c r="AS4" s="57">
        <v>0.32718936928751424</v>
      </c>
      <c r="AT4" s="57">
        <v>0.27449410553005454</v>
      </c>
      <c r="AU4" s="57" t="s">
        <v>326</v>
      </c>
      <c r="AV4" s="57" t="s">
        <v>326</v>
      </c>
      <c r="AW4" s="57">
        <v>0.20063259288113003</v>
      </c>
      <c r="AX4" s="57">
        <v>4.7504707694574717E-2</v>
      </c>
      <c r="AY4" s="57">
        <v>0.11561545871129511</v>
      </c>
      <c r="AZ4" s="57">
        <v>6.8462635511375949E-2</v>
      </c>
      <c r="BA4" s="57">
        <v>8.0288431519813602E-2</v>
      </c>
      <c r="BB4" s="57">
        <v>6.8027305824840928E-2</v>
      </c>
      <c r="BC4" s="57">
        <v>4.2870296734538141E-2</v>
      </c>
      <c r="BD4" s="57" t="s">
        <v>326</v>
      </c>
      <c r="BE4" s="57">
        <v>0.15301282775094799</v>
      </c>
      <c r="BF4" s="57">
        <v>4.3850280785659564E-2</v>
      </c>
      <c r="BG4" s="57">
        <v>5.8057352487308762E-2</v>
      </c>
      <c r="BH4" s="57">
        <v>0.31813162566435993</v>
      </c>
      <c r="BI4" s="57">
        <v>4.7340028631075455E-2</v>
      </c>
      <c r="BJ4" s="57">
        <v>0.12033874106811826</v>
      </c>
      <c r="BK4" s="57">
        <v>5.9743566811483476E-2</v>
      </c>
      <c r="BL4" s="57" t="s">
        <v>326</v>
      </c>
      <c r="BM4" s="57">
        <v>0.14250377070246645</v>
      </c>
      <c r="BN4" s="57">
        <v>0.31628397404031561</v>
      </c>
      <c r="BO4" s="57">
        <v>0.12870933923527184</v>
      </c>
      <c r="BP4" s="57" t="s">
        <v>326</v>
      </c>
    </row>
    <row r="5" spans="1:68" x14ac:dyDescent="0.25">
      <c r="A5" s="11" t="s">
        <v>166</v>
      </c>
      <c r="B5" s="11" t="s">
        <v>34</v>
      </c>
      <c r="C5" s="56">
        <v>0.1536052958720121</v>
      </c>
      <c r="D5" s="56">
        <v>0.17573758091978595</v>
      </c>
      <c r="E5" s="56">
        <v>0.35750222560375972</v>
      </c>
      <c r="F5" s="56">
        <v>0.1282587598230171</v>
      </c>
      <c r="G5" s="56">
        <v>0.271183398212272</v>
      </c>
      <c r="H5" s="56">
        <v>0.28010092712122986</v>
      </c>
      <c r="I5" s="56">
        <v>9.5589963252844204E-2</v>
      </c>
      <c r="J5" s="56">
        <v>0.61719933792049364</v>
      </c>
      <c r="K5" s="56" t="s">
        <v>326</v>
      </c>
      <c r="L5" s="56">
        <v>0.19270903333835457</v>
      </c>
      <c r="M5" s="56" t="s">
        <v>326</v>
      </c>
      <c r="N5" s="56">
        <v>0.1701310138974283</v>
      </c>
      <c r="O5" s="56">
        <v>0.20869538827862433</v>
      </c>
      <c r="P5" s="56">
        <v>0.16923218473941268</v>
      </c>
      <c r="Q5" s="56">
        <v>0.2092469609708604</v>
      </c>
      <c r="R5" s="56">
        <v>0.22290166065454972</v>
      </c>
      <c r="S5" s="56">
        <v>0.20638659935804937</v>
      </c>
      <c r="T5" s="56">
        <v>0.24807406852133504</v>
      </c>
      <c r="U5" s="56">
        <v>0.2189844052253048</v>
      </c>
      <c r="V5" s="56">
        <v>0.21276697690840296</v>
      </c>
      <c r="W5" s="56">
        <v>0.17231213524841724</v>
      </c>
      <c r="X5" s="56" t="s">
        <v>326</v>
      </c>
      <c r="Y5" s="56" t="s">
        <v>326</v>
      </c>
      <c r="Z5" s="56">
        <v>0.16241419198416285</v>
      </c>
      <c r="AA5" s="56">
        <v>0.24758808901009385</v>
      </c>
      <c r="AB5" s="56">
        <v>0.20450972679718063</v>
      </c>
      <c r="AC5" s="56" t="s">
        <v>326</v>
      </c>
      <c r="AD5" s="56">
        <v>0.23009758671534683</v>
      </c>
      <c r="AE5" s="56">
        <v>0.30537663783961938</v>
      </c>
      <c r="AF5" s="56">
        <v>0.2306082318142447</v>
      </c>
      <c r="AG5" s="56">
        <v>0.19953946108943735</v>
      </c>
      <c r="AH5" s="56">
        <v>0.15089268127384681</v>
      </c>
      <c r="AI5" s="56">
        <v>0.28149331856982379</v>
      </c>
      <c r="AJ5" s="56">
        <v>0.35412218341111373</v>
      </c>
      <c r="AK5" s="56" t="s">
        <v>326</v>
      </c>
      <c r="AL5" s="56">
        <v>0.13073317409487395</v>
      </c>
      <c r="AM5" s="56">
        <v>0.14696009792154796</v>
      </c>
      <c r="AN5" s="56">
        <v>0.21253746277800264</v>
      </c>
      <c r="AO5" s="56">
        <v>0.12175529720195918</v>
      </c>
      <c r="AP5" s="56">
        <v>0.11042408299572462</v>
      </c>
      <c r="AQ5" s="56">
        <v>0.13400084579027871</v>
      </c>
      <c r="AR5" s="56">
        <v>0.38066388985859084</v>
      </c>
      <c r="AS5" s="56">
        <v>0.24985114460739452</v>
      </c>
      <c r="AT5" s="56">
        <v>0.25638020281921409</v>
      </c>
      <c r="AU5" s="56" t="s">
        <v>326</v>
      </c>
      <c r="AV5" s="56">
        <v>0.10349848887490604</v>
      </c>
      <c r="AW5" s="56">
        <v>0.13953653157265136</v>
      </c>
      <c r="AX5" s="56">
        <v>5.3414099495275744E-2</v>
      </c>
      <c r="AY5" s="56">
        <v>7.7870682256150625E-2</v>
      </c>
      <c r="AZ5" s="56">
        <v>7.0730969280845893E-2</v>
      </c>
      <c r="BA5" s="56">
        <v>6.0726792585738008E-2</v>
      </c>
      <c r="BB5" s="56">
        <v>0.10395577126318914</v>
      </c>
      <c r="BC5" s="56">
        <v>5.4907353568749748E-2</v>
      </c>
      <c r="BD5" s="56">
        <v>0.11557090694028253</v>
      </c>
      <c r="BE5" s="56" t="s">
        <v>326</v>
      </c>
      <c r="BF5" s="56">
        <v>3.4618078555150582E-2</v>
      </c>
      <c r="BG5" s="56">
        <v>7.5717700803191443E-2</v>
      </c>
      <c r="BH5" s="56">
        <v>0.24363707432687631</v>
      </c>
      <c r="BI5" s="56">
        <v>5.3944276744323692E-2</v>
      </c>
      <c r="BJ5" s="56">
        <v>0.1135046786393837</v>
      </c>
      <c r="BK5" s="56">
        <v>7.7832885236408939E-2</v>
      </c>
      <c r="BL5" s="56" t="s">
        <v>326</v>
      </c>
      <c r="BM5" s="56">
        <v>0.18707236887240025</v>
      </c>
      <c r="BN5" s="56">
        <v>0.20707934056117552</v>
      </c>
      <c r="BO5" s="56">
        <v>9.6307468881244168E-2</v>
      </c>
      <c r="BP5" s="56" t="s">
        <v>326</v>
      </c>
    </row>
    <row r="6" spans="1:68" x14ac:dyDescent="0.25">
      <c r="A6" s="9" t="s">
        <v>37</v>
      </c>
      <c r="B6" s="9" t="s">
        <v>34</v>
      </c>
      <c r="C6" s="57">
        <v>0.82404308391143821</v>
      </c>
      <c r="D6" s="57">
        <v>1.09077083292376</v>
      </c>
      <c r="E6" s="57">
        <v>1.6462494694781737</v>
      </c>
      <c r="F6" s="57">
        <v>0.77304174331027642</v>
      </c>
      <c r="G6" s="57">
        <v>1.21944042711791</v>
      </c>
      <c r="H6" s="57">
        <v>1.3643465164495561</v>
      </c>
      <c r="I6" s="57">
        <v>0.57559282988709048</v>
      </c>
      <c r="J6" s="57">
        <v>2.2026057186481212</v>
      </c>
      <c r="K6" s="57">
        <v>0.9963104547689674</v>
      </c>
      <c r="L6" s="57">
        <v>1.2720596770810415</v>
      </c>
      <c r="M6" s="57">
        <v>1.1638864603303178</v>
      </c>
      <c r="N6" s="57">
        <v>0.93407781171474769</v>
      </c>
      <c r="O6" s="57">
        <v>0.92794896823733453</v>
      </c>
      <c r="P6" s="57">
        <v>1.0632444542778428</v>
      </c>
      <c r="Q6" s="57">
        <v>0.91900342700965054</v>
      </c>
      <c r="R6" s="57">
        <v>1.4187345559081295</v>
      </c>
      <c r="S6" s="57">
        <v>0.98055384599915962</v>
      </c>
      <c r="T6" s="57">
        <v>1.4110972294559545</v>
      </c>
      <c r="U6" s="57">
        <v>1.2418808595992865</v>
      </c>
      <c r="V6" s="57">
        <v>1.2591994616063225</v>
      </c>
      <c r="W6" s="57">
        <v>0.92575326343267517</v>
      </c>
      <c r="X6" s="57">
        <v>1.4205264589951714</v>
      </c>
      <c r="Y6" s="57">
        <v>1.0335575193085997</v>
      </c>
      <c r="Z6" s="57">
        <v>0.64455894797460034</v>
      </c>
      <c r="AA6" s="57">
        <v>1.1530124224209166</v>
      </c>
      <c r="AB6" s="57">
        <v>1.1602856697210906</v>
      </c>
      <c r="AC6" s="57">
        <v>0.87278978854310085</v>
      </c>
      <c r="AD6" s="57">
        <v>1.564783349119891</v>
      </c>
      <c r="AE6" s="57">
        <v>1.7428802459564463</v>
      </c>
      <c r="AF6" s="57">
        <v>1.2550971816877088</v>
      </c>
      <c r="AG6" s="57">
        <v>1.2608724713893718</v>
      </c>
      <c r="AH6" s="57">
        <v>1.0805725771555479</v>
      </c>
      <c r="AI6" s="57">
        <v>1.7589649560825273</v>
      </c>
      <c r="AJ6" s="57">
        <v>1.8310921909883804</v>
      </c>
      <c r="AK6" s="57">
        <v>0.97676950318299538</v>
      </c>
      <c r="AL6" s="57">
        <v>0.72998423877370877</v>
      </c>
      <c r="AM6" s="57">
        <v>0.95370723767006527</v>
      </c>
      <c r="AN6" s="57">
        <v>1.3255941176950035</v>
      </c>
      <c r="AO6" s="57">
        <v>0.66567567240652481</v>
      </c>
      <c r="AP6" s="57">
        <v>0.55302783942033307</v>
      </c>
      <c r="AQ6" s="57">
        <v>0.8833094165136548</v>
      </c>
      <c r="AR6" s="57">
        <v>1.7158856211348235</v>
      </c>
      <c r="AS6" s="57">
        <v>1.6935280387792246</v>
      </c>
      <c r="AT6" s="57">
        <v>1.4679351481248799</v>
      </c>
      <c r="AU6" s="57">
        <v>0.61846875850815586</v>
      </c>
      <c r="AV6" s="57">
        <v>0.65637322039350576</v>
      </c>
      <c r="AW6" s="57">
        <v>0.51428423236096799</v>
      </c>
      <c r="AX6" s="57">
        <v>0.30280862457642171</v>
      </c>
      <c r="AY6" s="57">
        <v>0.41316535909118202</v>
      </c>
      <c r="AZ6" s="57">
        <v>0.34251497479392706</v>
      </c>
      <c r="BA6" s="57">
        <v>0.36497138137280216</v>
      </c>
      <c r="BB6" s="57">
        <v>0.57993541493567202</v>
      </c>
      <c r="BC6" s="57">
        <v>0.28440687423569627</v>
      </c>
      <c r="BD6" s="57">
        <v>0.66093099188767901</v>
      </c>
      <c r="BE6" s="57">
        <v>0.79985995614762151</v>
      </c>
      <c r="BF6" s="57">
        <v>0.19366082475452193</v>
      </c>
      <c r="BG6" s="57">
        <v>0.43697316380861795</v>
      </c>
      <c r="BH6" s="57">
        <v>1.4081945154292814</v>
      </c>
      <c r="BI6" s="57">
        <v>0.2826489061705284</v>
      </c>
      <c r="BJ6" s="57">
        <v>0.53035328430465245</v>
      </c>
      <c r="BK6" s="57">
        <v>0.40188506854262707</v>
      </c>
      <c r="BL6" s="57">
        <v>0.10577690578852002</v>
      </c>
      <c r="BM6" s="57">
        <v>0.84308187927988887</v>
      </c>
      <c r="BN6" s="57">
        <v>0.83540300982346649</v>
      </c>
      <c r="BO6" s="57">
        <v>0.47655733055456023</v>
      </c>
      <c r="BP6" s="57">
        <v>0.29364657722430459</v>
      </c>
    </row>
    <row r="7" spans="1:68" x14ac:dyDescent="0.25">
      <c r="A7" s="11" t="s">
        <v>167</v>
      </c>
      <c r="B7" s="11" t="s">
        <v>34</v>
      </c>
      <c r="C7" s="56">
        <v>0.18569264368485405</v>
      </c>
      <c r="D7" s="56">
        <v>0.21381500384310104</v>
      </c>
      <c r="E7" s="56">
        <v>0.46859944825730049</v>
      </c>
      <c r="F7" s="56">
        <v>0.21767893160057278</v>
      </c>
      <c r="G7" s="56">
        <v>0.19644317942902287</v>
      </c>
      <c r="H7" s="56">
        <v>0.43055575115075173</v>
      </c>
      <c r="I7" s="56">
        <v>0.11181438443208482</v>
      </c>
      <c r="J7" s="56">
        <v>0.5275378232452872</v>
      </c>
      <c r="K7" s="56">
        <v>0.18356697016322193</v>
      </c>
      <c r="L7" s="56">
        <v>0.3569076849172968</v>
      </c>
      <c r="M7" s="56">
        <v>0.29307675729464777</v>
      </c>
      <c r="N7" s="56">
        <v>0.20073957939479059</v>
      </c>
      <c r="O7" s="56">
        <v>0.25893790885424328</v>
      </c>
      <c r="P7" s="56">
        <v>0.18814900756555131</v>
      </c>
      <c r="Q7" s="56">
        <v>0.25716348921809173</v>
      </c>
      <c r="R7" s="56">
        <v>0.22372731732328074</v>
      </c>
      <c r="S7" s="56">
        <v>0.26375731806177838</v>
      </c>
      <c r="T7" s="56">
        <v>0.32153042141081556</v>
      </c>
      <c r="U7" s="56">
        <v>0.37656560498605057</v>
      </c>
      <c r="V7" s="56">
        <v>0.25220678015883868</v>
      </c>
      <c r="W7" s="56">
        <v>0.15573833876770596</v>
      </c>
      <c r="X7" s="56">
        <v>0.23728651458771394</v>
      </c>
      <c r="Y7" s="56">
        <v>0.17616598771357925</v>
      </c>
      <c r="Z7" s="56" t="s">
        <v>326</v>
      </c>
      <c r="AA7" s="56">
        <v>0.20046467681323912</v>
      </c>
      <c r="AB7" s="56">
        <v>0.25609808388254113</v>
      </c>
      <c r="AC7" s="56">
        <v>0.22776698304121665</v>
      </c>
      <c r="AD7" s="56">
        <v>0.30410837407611185</v>
      </c>
      <c r="AE7" s="56">
        <v>0.33003128968374101</v>
      </c>
      <c r="AF7" s="56">
        <v>0.22221595212518194</v>
      </c>
      <c r="AG7" s="56">
        <v>0.3132296237490117</v>
      </c>
      <c r="AH7" s="56">
        <v>0.15932558303820876</v>
      </c>
      <c r="AI7" s="56">
        <v>0.38936105805070964</v>
      </c>
      <c r="AJ7" s="56">
        <v>0.34934412464227521</v>
      </c>
      <c r="AK7" s="56" t="s">
        <v>326</v>
      </c>
      <c r="AL7" s="56">
        <v>0.15574537389629592</v>
      </c>
      <c r="AM7" s="56">
        <v>0.21597440431531312</v>
      </c>
      <c r="AN7" s="56">
        <v>0.29190164884163722</v>
      </c>
      <c r="AO7" s="56">
        <v>0.22030124063186973</v>
      </c>
      <c r="AP7" s="56">
        <v>0.10805835836957352</v>
      </c>
      <c r="AQ7" s="56">
        <v>0.22687975932626103</v>
      </c>
      <c r="AR7" s="56">
        <v>0.28549212410505598</v>
      </c>
      <c r="AS7" s="56">
        <v>0.24768076754184218</v>
      </c>
      <c r="AT7" s="56">
        <v>0.36704411169736895</v>
      </c>
      <c r="AU7" s="56">
        <v>9.6153399287142061E-2</v>
      </c>
      <c r="AV7" s="56">
        <v>0.16047157426713687</v>
      </c>
      <c r="AW7" s="56">
        <v>9.5657393707394039E-2</v>
      </c>
      <c r="AX7" s="56">
        <v>4.9345349163295464E-2</v>
      </c>
      <c r="AY7" s="56">
        <v>0.12393818786572094</v>
      </c>
      <c r="AZ7" s="56">
        <v>7.779449519496219E-2</v>
      </c>
      <c r="BA7" s="56">
        <v>7.0517908081439554E-2</v>
      </c>
      <c r="BB7" s="56">
        <v>0.11287565983260026</v>
      </c>
      <c r="BC7" s="56">
        <v>7.9227504591254494E-2</v>
      </c>
      <c r="BD7" s="56">
        <v>0.16900002394160318</v>
      </c>
      <c r="BE7" s="56">
        <v>0.17633307834332523</v>
      </c>
      <c r="BF7" s="56">
        <v>4.3452674892672564E-2</v>
      </c>
      <c r="BG7" s="56">
        <v>0.11694116035408765</v>
      </c>
      <c r="BH7" s="56">
        <v>0.18754505005820543</v>
      </c>
      <c r="BI7" s="56">
        <v>4.6288323155959106E-2</v>
      </c>
      <c r="BJ7" s="56">
        <v>0.1283339425488598</v>
      </c>
      <c r="BK7" s="56">
        <v>8.6169037611208713E-2</v>
      </c>
      <c r="BL7" s="56" t="s">
        <v>326</v>
      </c>
      <c r="BM7" s="56">
        <v>0.18779704313328899</v>
      </c>
      <c r="BN7" s="56">
        <v>0.1678980831826816</v>
      </c>
      <c r="BO7" s="56">
        <v>6.8698032532410233E-2</v>
      </c>
      <c r="BP7" s="56" t="s">
        <v>326</v>
      </c>
    </row>
    <row r="8" spans="1:68" x14ac:dyDescent="0.25">
      <c r="A8" s="9" t="s">
        <v>38</v>
      </c>
      <c r="B8" s="9" t="s">
        <v>34</v>
      </c>
      <c r="C8" s="57">
        <v>0.51613880820840174</v>
      </c>
      <c r="D8" s="57">
        <v>1.01005070861569</v>
      </c>
      <c r="E8" s="57">
        <v>1.2813789426829394</v>
      </c>
      <c r="F8" s="57">
        <v>0.51621674986701327</v>
      </c>
      <c r="G8" s="57">
        <v>1.0754012194267293</v>
      </c>
      <c r="H8" s="57">
        <v>1.4468622618628488</v>
      </c>
      <c r="I8" s="57">
        <v>0.33453565434556665</v>
      </c>
      <c r="J8" s="57">
        <v>1.5777103993472381</v>
      </c>
      <c r="K8" s="57">
        <v>0.71623812318576219</v>
      </c>
      <c r="L8" s="57">
        <v>1.1576511744287443</v>
      </c>
      <c r="M8" s="57">
        <v>1.0907268771317218</v>
      </c>
      <c r="N8" s="57">
        <v>0.76546044018642756</v>
      </c>
      <c r="O8" s="57">
        <v>0.71267125161818767</v>
      </c>
      <c r="P8" s="57">
        <v>0.76540746459895348</v>
      </c>
      <c r="Q8" s="57">
        <v>0.74714716064692788</v>
      </c>
      <c r="R8" s="57">
        <v>0.96978322430780473</v>
      </c>
      <c r="S8" s="57">
        <v>0.89890138275599829</v>
      </c>
      <c r="T8" s="57">
        <v>1.0109703219540824</v>
      </c>
      <c r="U8" s="57">
        <v>1.289015968130609</v>
      </c>
      <c r="V8" s="57">
        <v>0.92839308343739047</v>
      </c>
      <c r="W8" s="57">
        <v>0.67365291490924462</v>
      </c>
      <c r="X8" s="57">
        <v>1.5745803290190752</v>
      </c>
      <c r="Y8" s="57">
        <v>1.0239246005315605</v>
      </c>
      <c r="Z8" s="57">
        <v>0.504591914134917</v>
      </c>
      <c r="AA8" s="57">
        <v>0.77439875599974206</v>
      </c>
      <c r="AB8" s="57">
        <v>0.79141009727865252</v>
      </c>
      <c r="AC8" s="57">
        <v>0.73421686603647318</v>
      </c>
      <c r="AD8" s="57">
        <v>1.3349914178260762</v>
      </c>
      <c r="AE8" s="57">
        <v>1.4929194333133848</v>
      </c>
      <c r="AF8" s="57">
        <v>1.0386318192887978</v>
      </c>
      <c r="AG8" s="57">
        <v>1.0400082633097152</v>
      </c>
      <c r="AH8" s="57">
        <v>0.75628708522066634</v>
      </c>
      <c r="AI8" s="57">
        <v>2.2850701586292694</v>
      </c>
      <c r="AJ8" s="57">
        <v>1.3646071126291195</v>
      </c>
      <c r="AK8" s="57">
        <v>0.84012647068372592</v>
      </c>
      <c r="AL8" s="57">
        <v>0.72501818429087983</v>
      </c>
      <c r="AM8" s="57">
        <v>0.86442041970085615</v>
      </c>
      <c r="AN8" s="57">
        <v>1.2779080437176633</v>
      </c>
      <c r="AO8" s="57">
        <v>0.58435252886318201</v>
      </c>
      <c r="AP8" s="57">
        <v>0.52511375758266199</v>
      </c>
      <c r="AQ8" s="57">
        <v>0.65867233832986039</v>
      </c>
      <c r="AR8" s="57">
        <v>1.474036230637209</v>
      </c>
      <c r="AS8" s="57">
        <v>1.411806570502637</v>
      </c>
      <c r="AT8" s="57">
        <v>1.2577213416890844</v>
      </c>
      <c r="AU8" s="57">
        <v>0.67333348308333107</v>
      </c>
      <c r="AV8" s="57">
        <v>0.65473274385762936</v>
      </c>
      <c r="AW8" s="57">
        <v>0.19331119658547907</v>
      </c>
      <c r="AX8" s="57">
        <v>0.16233507362394531</v>
      </c>
      <c r="AY8" s="57">
        <v>0.29449760522485835</v>
      </c>
      <c r="AZ8" s="57">
        <v>0.26943576916946327</v>
      </c>
      <c r="BA8" s="57">
        <v>0.46136249590006534</v>
      </c>
      <c r="BB8" s="57">
        <v>0.52234979435483431</v>
      </c>
      <c r="BC8" s="57">
        <v>0.27972729730035106</v>
      </c>
      <c r="BD8" s="57">
        <v>0.57287934014353326</v>
      </c>
      <c r="BE8" s="57">
        <v>0.79411445535999237</v>
      </c>
      <c r="BF8" s="57">
        <v>0.13452577641530128</v>
      </c>
      <c r="BG8" s="57">
        <v>0.36781337255002533</v>
      </c>
      <c r="BH8" s="57">
        <v>0.88705854432956743</v>
      </c>
      <c r="BI8" s="57">
        <v>0.2066300501896533</v>
      </c>
      <c r="BJ8" s="57">
        <v>0.45938584916241954</v>
      </c>
      <c r="BK8" s="57">
        <v>0.4804936936673323</v>
      </c>
      <c r="BL8" s="57">
        <v>7.9130997259363567E-2</v>
      </c>
      <c r="BM8" s="57">
        <v>0.78505464984017881</v>
      </c>
      <c r="BN8" s="57">
        <v>0.63456658461810156</v>
      </c>
      <c r="BO8" s="57">
        <v>0.38669088386002981</v>
      </c>
      <c r="BP8" s="57">
        <v>0.27438734282143357</v>
      </c>
    </row>
    <row r="9" spans="1:68" x14ac:dyDescent="0.25">
      <c r="A9" s="11" t="s">
        <v>168</v>
      </c>
      <c r="B9" s="11" t="s">
        <v>34</v>
      </c>
      <c r="C9" s="56">
        <v>0.13555423045999324</v>
      </c>
      <c r="D9" s="56">
        <v>0.18765941617336931</v>
      </c>
      <c r="E9" s="56">
        <v>0.41482743807128142</v>
      </c>
      <c r="F9" s="56">
        <v>0.15666885192107358</v>
      </c>
      <c r="G9" s="56">
        <v>0.16124816034760672</v>
      </c>
      <c r="H9" s="56">
        <v>0.44611261067428187</v>
      </c>
      <c r="I9" s="56">
        <v>0.10281675367722336</v>
      </c>
      <c r="J9" s="56">
        <v>0.48849604757285248</v>
      </c>
      <c r="K9" s="56">
        <v>0.23344522786034927</v>
      </c>
      <c r="L9" s="56">
        <v>0.26968602329658342</v>
      </c>
      <c r="M9" s="56">
        <v>0.38570458042744016</v>
      </c>
      <c r="N9" s="56">
        <v>0.2039776395792772</v>
      </c>
      <c r="O9" s="56">
        <v>0.18023446842862556</v>
      </c>
      <c r="P9" s="56">
        <v>0.16467784709979905</v>
      </c>
      <c r="Q9" s="56">
        <v>0.17718287403243213</v>
      </c>
      <c r="R9" s="56" t="s">
        <v>326</v>
      </c>
      <c r="S9" s="56">
        <v>0.25045474363819054</v>
      </c>
      <c r="T9" s="56">
        <v>0.25296512037834112</v>
      </c>
      <c r="U9" s="56">
        <v>0.26830571104398526</v>
      </c>
      <c r="V9" s="56">
        <v>0.1885553523213867</v>
      </c>
      <c r="W9" s="56">
        <v>0.14267326800637947</v>
      </c>
      <c r="X9" s="56">
        <v>0.23188745250178555</v>
      </c>
      <c r="Y9" s="56">
        <v>0.18793017587928251</v>
      </c>
      <c r="Z9" s="56" t="s">
        <v>326</v>
      </c>
      <c r="AA9" s="56">
        <v>0.14652713338816209</v>
      </c>
      <c r="AB9" s="56">
        <v>0.18399025913957964</v>
      </c>
      <c r="AC9" s="56">
        <v>0.16911557145907738</v>
      </c>
      <c r="AD9" s="56">
        <v>0.27461853508194745</v>
      </c>
      <c r="AE9" s="56">
        <v>0.28733797566955088</v>
      </c>
      <c r="AF9" s="56">
        <v>0.2588562975199577</v>
      </c>
      <c r="AG9" s="56">
        <v>0.2678272795215933</v>
      </c>
      <c r="AH9" s="56">
        <v>0.14162236498298691</v>
      </c>
      <c r="AI9" s="56">
        <v>0.50811581042643172</v>
      </c>
      <c r="AJ9" s="56">
        <v>0.35699684497615414</v>
      </c>
      <c r="AK9" s="56" t="s">
        <v>326</v>
      </c>
      <c r="AL9" s="56">
        <v>0.16270136584221689</v>
      </c>
      <c r="AM9" s="56">
        <v>0.20004028940132274</v>
      </c>
      <c r="AN9" s="56">
        <v>0.26986590442548131</v>
      </c>
      <c r="AO9" s="56">
        <v>0.19629158903290925</v>
      </c>
      <c r="AP9" s="56">
        <v>9.5722733722050188E-2</v>
      </c>
      <c r="AQ9" s="56">
        <v>0.18348325200623289</v>
      </c>
      <c r="AR9" s="56">
        <v>0.28149993992647487</v>
      </c>
      <c r="AS9" s="56">
        <v>0.28165640628275035</v>
      </c>
      <c r="AT9" s="56">
        <v>0.34500104009685628</v>
      </c>
      <c r="AU9" s="56">
        <v>0.14881728761185581</v>
      </c>
      <c r="AV9" s="56">
        <v>0.15246105023739617</v>
      </c>
      <c r="AW9" s="56" t="s">
        <v>326</v>
      </c>
      <c r="AX9" s="56">
        <v>3.3059895811022831E-2</v>
      </c>
      <c r="AY9" s="56">
        <v>0.10467293249988473</v>
      </c>
      <c r="AZ9" s="56">
        <v>6.1496410870453697E-2</v>
      </c>
      <c r="BA9" s="56">
        <v>7.4296703512347462E-2</v>
      </c>
      <c r="BB9" s="56">
        <v>9.2234740523835693E-2</v>
      </c>
      <c r="BC9" s="56">
        <v>8.3940769557701175E-2</v>
      </c>
      <c r="BD9" s="56">
        <v>0.15799193362093455</v>
      </c>
      <c r="BE9" s="56">
        <v>0.16443738450318046</v>
      </c>
      <c r="BF9" s="56" t="s">
        <v>326</v>
      </c>
      <c r="BG9" s="56">
        <v>0.12297905502326992</v>
      </c>
      <c r="BH9" s="56">
        <v>0.13496939271707206</v>
      </c>
      <c r="BI9" s="56">
        <v>4.3650532343384306E-2</v>
      </c>
      <c r="BJ9" s="56">
        <v>0.12091797607184177</v>
      </c>
      <c r="BK9" s="56">
        <v>0.11555615311034223</v>
      </c>
      <c r="BL9" s="56" t="s">
        <v>326</v>
      </c>
      <c r="BM9" s="56">
        <v>0.19446020888622875</v>
      </c>
      <c r="BN9" s="56">
        <v>0.15002032579759403</v>
      </c>
      <c r="BO9" s="56">
        <v>7.1227290050481326E-2</v>
      </c>
      <c r="BP9" s="56" t="s">
        <v>326</v>
      </c>
    </row>
    <row r="10" spans="1:68" x14ac:dyDescent="0.25">
      <c r="A10" s="9" t="s">
        <v>169</v>
      </c>
      <c r="B10" s="9" t="s">
        <v>34</v>
      </c>
      <c r="C10" s="57">
        <v>0.12478763709058789</v>
      </c>
      <c r="D10" s="57">
        <v>0.28818285639397567</v>
      </c>
      <c r="E10" s="57">
        <v>0.19277066964794054</v>
      </c>
      <c r="F10" s="57">
        <v>9.5221146512838264E-2</v>
      </c>
      <c r="G10" s="57">
        <v>0.21866267624029204</v>
      </c>
      <c r="H10" s="57">
        <v>0.27181642738854334</v>
      </c>
      <c r="I10" s="57">
        <v>9.0088195528997897E-2</v>
      </c>
      <c r="J10" s="57">
        <v>0.35138791175897782</v>
      </c>
      <c r="K10" s="57">
        <v>0.20587515663911932</v>
      </c>
      <c r="L10" s="57">
        <v>0.19345088687867973</v>
      </c>
      <c r="M10" s="57" t="s">
        <v>326</v>
      </c>
      <c r="N10" s="57">
        <v>0.16904549049425727</v>
      </c>
      <c r="O10" s="57">
        <v>0.20114544243632632</v>
      </c>
      <c r="P10" s="57">
        <v>0.16997772245861006</v>
      </c>
      <c r="Q10" s="57">
        <v>0.16695575349912462</v>
      </c>
      <c r="R10" s="57">
        <v>0.33512337149452159</v>
      </c>
      <c r="S10" s="57">
        <v>0.19401548136991831</v>
      </c>
      <c r="T10" s="57">
        <v>0.28688825482570235</v>
      </c>
      <c r="U10" s="57">
        <v>0.3090719091317698</v>
      </c>
      <c r="V10" s="57">
        <v>0.23320583869102088</v>
      </c>
      <c r="W10" s="57">
        <v>0.16959994063505163</v>
      </c>
      <c r="X10" s="57">
        <v>0.360591425497503</v>
      </c>
      <c r="Y10" s="57">
        <v>0.22836232012144062</v>
      </c>
      <c r="Z10" s="57" t="s">
        <v>326</v>
      </c>
      <c r="AA10" s="57">
        <v>0.18630115042674603</v>
      </c>
      <c r="AB10" s="57">
        <v>0.19863268505826293</v>
      </c>
      <c r="AC10" s="57" t="s">
        <v>326</v>
      </c>
      <c r="AD10" s="57">
        <v>0.32373984086192992</v>
      </c>
      <c r="AE10" s="57">
        <v>0.3877765346189444</v>
      </c>
      <c r="AF10" s="57">
        <v>0.21074424913442449</v>
      </c>
      <c r="AG10" s="57">
        <v>0.27641528106609675</v>
      </c>
      <c r="AH10" s="57">
        <v>0.20066258529224021</v>
      </c>
      <c r="AI10" s="57">
        <v>0.57645914235993378</v>
      </c>
      <c r="AJ10" s="57">
        <v>0.31561300637765494</v>
      </c>
      <c r="AK10" s="57">
        <v>0.21556533444552944</v>
      </c>
      <c r="AL10" s="57">
        <v>0.13399609127813789</v>
      </c>
      <c r="AM10" s="57">
        <v>0.10651684520744201</v>
      </c>
      <c r="AN10" s="57">
        <v>0.23997801463983889</v>
      </c>
      <c r="AO10" s="57">
        <v>0.148296925546408</v>
      </c>
      <c r="AP10" s="57">
        <v>0.18025094927442761</v>
      </c>
      <c r="AQ10" s="57">
        <v>0.15895474276869331</v>
      </c>
      <c r="AR10" s="57">
        <v>0.37220735245356118</v>
      </c>
      <c r="AS10" s="57">
        <v>0.43515794605165697</v>
      </c>
      <c r="AT10" s="57">
        <v>0.36405530882961201</v>
      </c>
      <c r="AU10" s="57">
        <v>0.19289199002937957</v>
      </c>
      <c r="AV10" s="57">
        <v>0.16750408713163156</v>
      </c>
      <c r="AW10" s="57" t="s">
        <v>326</v>
      </c>
      <c r="AX10" s="57">
        <v>5.1091408378868185E-2</v>
      </c>
      <c r="AY10" s="57">
        <v>7.0866159053229086E-2</v>
      </c>
      <c r="AZ10" s="57">
        <v>5.9613581078853499E-2</v>
      </c>
      <c r="BA10" s="57">
        <v>8.6565033310456105E-2</v>
      </c>
      <c r="BB10" s="57">
        <v>0.14203406469887844</v>
      </c>
      <c r="BC10" s="57">
        <v>7.6201005252238704E-2</v>
      </c>
      <c r="BD10" s="57">
        <v>0.13201852950673179</v>
      </c>
      <c r="BE10" s="57">
        <v>0.19928270611265037</v>
      </c>
      <c r="BF10" s="57" t="s">
        <v>326</v>
      </c>
      <c r="BG10" s="57">
        <v>8.8975804285378463E-2</v>
      </c>
      <c r="BH10" s="57">
        <v>0.29595307581283997</v>
      </c>
      <c r="BI10" s="57">
        <v>6.1987221351117908E-2</v>
      </c>
      <c r="BJ10" s="57">
        <v>0.11947234827026476</v>
      </c>
      <c r="BK10" s="57">
        <v>9.25959476525407E-2</v>
      </c>
      <c r="BL10" s="57" t="s">
        <v>326</v>
      </c>
      <c r="BM10" s="57">
        <v>0.1897518789733624</v>
      </c>
      <c r="BN10" s="57">
        <v>0.1243766803184929</v>
      </c>
      <c r="BO10" s="57">
        <v>6.2752707341253516E-2</v>
      </c>
      <c r="BP10" s="57">
        <v>6.7857443320093538E-2</v>
      </c>
    </row>
    <row r="11" spans="1:68" x14ac:dyDescent="0.25">
      <c r="A11" s="11" t="s">
        <v>39</v>
      </c>
      <c r="B11" s="11" t="s">
        <v>34</v>
      </c>
      <c r="C11" s="56">
        <v>1.6537154479896259</v>
      </c>
      <c r="D11" s="56">
        <v>3.2074913309083257</v>
      </c>
      <c r="E11" s="56">
        <v>3.1082109251265488</v>
      </c>
      <c r="F11" s="56">
        <v>1.5372658381317559</v>
      </c>
      <c r="G11" s="56">
        <v>3.4401365961811683</v>
      </c>
      <c r="H11" s="56">
        <v>3.5494919740771165</v>
      </c>
      <c r="I11" s="56">
        <v>1.3068404331491608</v>
      </c>
      <c r="J11" s="56">
        <v>4.5512147031044448</v>
      </c>
      <c r="K11" s="56">
        <v>2.6064015830464919</v>
      </c>
      <c r="L11" s="56">
        <v>2.9369459337987864</v>
      </c>
      <c r="M11" s="56">
        <v>2.908838832084732</v>
      </c>
      <c r="N11" s="56">
        <v>2.3873371951495161</v>
      </c>
      <c r="O11" s="56">
        <v>2.3132426424494184</v>
      </c>
      <c r="P11" s="56">
        <v>2.4879397576908118</v>
      </c>
      <c r="Q11" s="56">
        <v>2.1760450451442916</v>
      </c>
      <c r="R11" s="56">
        <v>4.1131612397559136</v>
      </c>
      <c r="S11" s="56">
        <v>2.6270241171001478</v>
      </c>
      <c r="T11" s="56">
        <v>3.5093490102780613</v>
      </c>
      <c r="U11" s="56">
        <v>4.4102112991429703</v>
      </c>
      <c r="V11" s="56">
        <v>3.0741419395515619</v>
      </c>
      <c r="W11" s="56">
        <v>2.386598297998384</v>
      </c>
      <c r="X11" s="56">
        <v>4.6351474539984014</v>
      </c>
      <c r="Y11" s="56">
        <v>2.6818581417350007</v>
      </c>
      <c r="Z11" s="56">
        <v>2.022023905239875</v>
      </c>
      <c r="AA11" s="56">
        <v>2.6497843641722199</v>
      </c>
      <c r="AB11" s="56">
        <v>2.7176531646449784</v>
      </c>
      <c r="AC11" s="56">
        <v>1.8399756160360035</v>
      </c>
      <c r="AD11" s="56">
        <v>4.2652330087981856</v>
      </c>
      <c r="AE11" s="56">
        <v>5.0950143049080694</v>
      </c>
      <c r="AF11" s="56">
        <v>3.1682599981557509</v>
      </c>
      <c r="AG11" s="56">
        <v>3.6997699468617271</v>
      </c>
      <c r="AH11" s="56">
        <v>2.4307640600554894</v>
      </c>
      <c r="AI11" s="56">
        <v>7.1734096064171817</v>
      </c>
      <c r="AJ11" s="56">
        <v>4.02321102084841</v>
      </c>
      <c r="AK11" s="56">
        <v>2.7899927324310894</v>
      </c>
      <c r="AL11" s="56">
        <v>1.9346224921894184</v>
      </c>
      <c r="AM11" s="56">
        <v>2.218138883473828</v>
      </c>
      <c r="AN11" s="56">
        <v>3.237611550273503</v>
      </c>
      <c r="AO11" s="56">
        <v>1.978630560678873</v>
      </c>
      <c r="AP11" s="56">
        <v>1.9987825373048611</v>
      </c>
      <c r="AQ11" s="56">
        <v>1.928879066066131</v>
      </c>
      <c r="AR11" s="56">
        <v>4.5968527208513494</v>
      </c>
      <c r="AS11" s="56">
        <v>5.1269755941649064</v>
      </c>
      <c r="AT11" s="56">
        <v>4.133741540697712</v>
      </c>
      <c r="AU11" s="56">
        <v>2.274147472986308</v>
      </c>
      <c r="AV11" s="56">
        <v>1.8789974637690363</v>
      </c>
      <c r="AW11" s="56">
        <v>1.2499828906268835</v>
      </c>
      <c r="AX11" s="56">
        <v>0.70083958884135034</v>
      </c>
      <c r="AY11" s="56">
        <v>0.88061762226012819</v>
      </c>
      <c r="AZ11" s="56">
        <v>0.78361270787585136</v>
      </c>
      <c r="BA11" s="56">
        <v>1.0583880139954629</v>
      </c>
      <c r="BB11" s="56">
        <v>1.8171234750143828</v>
      </c>
      <c r="BC11" s="56">
        <v>0.86011804717193496</v>
      </c>
      <c r="BD11" s="56">
        <v>1.8291030246009681</v>
      </c>
      <c r="BE11" s="56">
        <v>2.5661073473224643</v>
      </c>
      <c r="BF11" s="56">
        <v>0.46097292204024254</v>
      </c>
      <c r="BG11" s="56">
        <v>1.2043198113923013</v>
      </c>
      <c r="BH11" s="56">
        <v>3.6002343727581607</v>
      </c>
      <c r="BI11" s="56">
        <v>0.83321489658604031</v>
      </c>
      <c r="BJ11" s="56">
        <v>1.4992891517923133</v>
      </c>
      <c r="BK11" s="56">
        <v>1.2819232526298308</v>
      </c>
      <c r="BL11" s="56">
        <v>0.32900726189151158</v>
      </c>
      <c r="BM11" s="56">
        <v>2.3177371925634174</v>
      </c>
      <c r="BN11" s="56">
        <v>2.0649403786159994</v>
      </c>
      <c r="BO11" s="56">
        <v>0.94574605879738716</v>
      </c>
      <c r="BP11" s="56">
        <v>1.0006432320898917</v>
      </c>
    </row>
    <row r="12" spans="1:68" x14ac:dyDescent="0.25">
      <c r="A12" s="9" t="s">
        <v>40</v>
      </c>
      <c r="B12" s="9" t="s">
        <v>34</v>
      </c>
      <c r="C12" s="57">
        <v>1.9265992526791114</v>
      </c>
      <c r="D12" s="57">
        <v>3.0471184274880319</v>
      </c>
      <c r="E12" s="57">
        <v>4.211321076985187</v>
      </c>
      <c r="F12" s="57">
        <v>2.1967045317692588</v>
      </c>
      <c r="G12" s="57">
        <v>2.9391194515765262</v>
      </c>
      <c r="H12" s="57">
        <v>3.8304571711718762</v>
      </c>
      <c r="I12" s="57">
        <v>1.7238764850899382</v>
      </c>
      <c r="J12" s="57">
        <v>6.3819659447916566</v>
      </c>
      <c r="K12" s="57">
        <v>3.1238244134955506</v>
      </c>
      <c r="L12" s="57">
        <v>3.7878631234307596</v>
      </c>
      <c r="M12" s="57">
        <v>4.0060283995106936</v>
      </c>
      <c r="N12" s="57">
        <v>3.0361368591364348</v>
      </c>
      <c r="O12" s="57">
        <v>2.6123469841428753</v>
      </c>
      <c r="P12" s="57">
        <v>2.5914779117027109</v>
      </c>
      <c r="Q12" s="57">
        <v>2.6516973697294395</v>
      </c>
      <c r="R12" s="57">
        <v>3.3564041696925639</v>
      </c>
      <c r="S12" s="57">
        <v>2.6335059858178118</v>
      </c>
      <c r="T12" s="57">
        <v>4.4831748447174551</v>
      </c>
      <c r="U12" s="57">
        <v>4.1093298212525875</v>
      </c>
      <c r="V12" s="57">
        <v>3.5282423532046532</v>
      </c>
      <c r="W12" s="57">
        <v>2.0525199235652853</v>
      </c>
      <c r="X12" s="57">
        <v>3.1210643685933266</v>
      </c>
      <c r="Y12" s="57">
        <v>2.4473289670313205</v>
      </c>
      <c r="Z12" s="57">
        <v>1.8103299487955744</v>
      </c>
      <c r="AA12" s="57">
        <v>3.1719298999603436</v>
      </c>
      <c r="AB12" s="57">
        <v>3.3179507961446073</v>
      </c>
      <c r="AC12" s="57">
        <v>1.6020954659639726</v>
      </c>
      <c r="AD12" s="57">
        <v>3.5918817623423283</v>
      </c>
      <c r="AE12" s="57">
        <v>4.4278172492567709</v>
      </c>
      <c r="AF12" s="57">
        <v>3.6524345271825784</v>
      </c>
      <c r="AG12" s="57">
        <v>4.0001302228389664</v>
      </c>
      <c r="AH12" s="57">
        <v>2.2514685637858682</v>
      </c>
      <c r="AI12" s="57">
        <v>4.0323156550787838</v>
      </c>
      <c r="AJ12" s="57">
        <v>4.3744061164931658</v>
      </c>
      <c r="AK12" s="57">
        <v>2.7491927004637753</v>
      </c>
      <c r="AL12" s="57">
        <v>1.9988914990216315</v>
      </c>
      <c r="AM12" s="57">
        <v>2.0963394667231237</v>
      </c>
      <c r="AN12" s="57">
        <v>3.1344258896698665</v>
      </c>
      <c r="AO12" s="57">
        <v>2.532825874743355</v>
      </c>
      <c r="AP12" s="57">
        <v>1.5309179599049831</v>
      </c>
      <c r="AQ12" s="57">
        <v>2.3526521516825989</v>
      </c>
      <c r="AR12" s="57">
        <v>3.0729687281159315</v>
      </c>
      <c r="AS12" s="57">
        <v>4.3690261281759213</v>
      </c>
      <c r="AT12" s="57">
        <v>4.3804687562118056</v>
      </c>
      <c r="AU12" s="57">
        <v>1.3439808716877288</v>
      </c>
      <c r="AV12" s="57">
        <v>1.5133500799984629</v>
      </c>
      <c r="AW12" s="57">
        <v>2.2968487658563124</v>
      </c>
      <c r="AX12" s="57">
        <v>0.69543386467312862</v>
      </c>
      <c r="AY12" s="57">
        <v>1.0979921279496823</v>
      </c>
      <c r="AZ12" s="57">
        <v>0.79261938829555656</v>
      </c>
      <c r="BA12" s="57">
        <v>0.62136222065969504</v>
      </c>
      <c r="BB12" s="57">
        <v>1.3115040905652364</v>
      </c>
      <c r="BC12" s="57">
        <v>0.89622038716899721</v>
      </c>
      <c r="BD12" s="57">
        <v>2.1764613922236378</v>
      </c>
      <c r="BE12" s="57">
        <v>2.7959181556085655</v>
      </c>
      <c r="BF12" s="57">
        <v>0.43538381243928559</v>
      </c>
      <c r="BG12" s="57">
        <v>1.7780662863629666</v>
      </c>
      <c r="BH12" s="57">
        <v>3.0732440462572095</v>
      </c>
      <c r="BI12" s="57">
        <v>1.1029321070324702</v>
      </c>
      <c r="BJ12" s="57">
        <v>1.6316910322558307</v>
      </c>
      <c r="BK12" s="57">
        <v>1.1476971289386642</v>
      </c>
      <c r="BL12" s="57">
        <v>0.74296752416117695</v>
      </c>
      <c r="BM12" s="57">
        <v>2.3388666127404223</v>
      </c>
      <c r="BN12" s="57">
        <v>2.4815858594372191</v>
      </c>
      <c r="BO12" s="57">
        <v>1.0243607534594332</v>
      </c>
      <c r="BP12" s="57">
        <v>0.75496154167733176</v>
      </c>
    </row>
    <row r="13" spans="1:68" x14ac:dyDescent="0.25">
      <c r="A13" s="11" t="s">
        <v>170</v>
      </c>
      <c r="B13" s="11" t="s">
        <v>34</v>
      </c>
      <c r="C13" s="56">
        <v>0.22183189746238335</v>
      </c>
      <c r="D13" s="56">
        <v>0.23669769986538594</v>
      </c>
      <c r="E13" s="56">
        <v>0.56015703446062748</v>
      </c>
      <c r="F13" s="56">
        <v>0.31382435385140639</v>
      </c>
      <c r="G13" s="56">
        <v>0.26015870386534062</v>
      </c>
      <c r="H13" s="56">
        <v>0.53570994536374184</v>
      </c>
      <c r="I13" s="56">
        <v>0.18152745778848314</v>
      </c>
      <c r="J13" s="56">
        <v>0.83692379333346489</v>
      </c>
      <c r="K13" s="56">
        <v>0.40883008422822514</v>
      </c>
      <c r="L13" s="56">
        <v>0.5707455705561465</v>
      </c>
      <c r="M13" s="56">
        <v>0.50216296727204957</v>
      </c>
      <c r="N13" s="56">
        <v>0.31936659793018629</v>
      </c>
      <c r="O13" s="56">
        <v>0.31968610468326436</v>
      </c>
      <c r="P13" s="56">
        <v>0.24182302647819753</v>
      </c>
      <c r="Q13" s="56">
        <v>0.31977914123715401</v>
      </c>
      <c r="R13" s="56">
        <v>0.34283114066582132</v>
      </c>
      <c r="S13" s="56">
        <v>0.32207422524393203</v>
      </c>
      <c r="T13" s="56">
        <v>0.551634625834867</v>
      </c>
      <c r="U13" s="56">
        <v>0.43159679725758648</v>
      </c>
      <c r="V13" s="56">
        <v>0.36322711013056141</v>
      </c>
      <c r="W13" s="56">
        <v>0.22019617340822695</v>
      </c>
      <c r="X13" s="56">
        <v>0.29997465905402071</v>
      </c>
      <c r="Y13" s="56">
        <v>0.2903646714973388</v>
      </c>
      <c r="Z13" s="56">
        <v>0.18147299035875286</v>
      </c>
      <c r="AA13" s="56">
        <v>0.27268962310777362</v>
      </c>
      <c r="AB13" s="56">
        <v>0.39528384389027588</v>
      </c>
      <c r="AC13" s="56">
        <v>0.22610324418773234</v>
      </c>
      <c r="AD13" s="56">
        <v>0.45105586776746737</v>
      </c>
      <c r="AE13" s="56">
        <v>0.4142539470595219</v>
      </c>
      <c r="AF13" s="56">
        <v>0.41789851742854911</v>
      </c>
      <c r="AG13" s="56">
        <v>0.44291621285160976</v>
      </c>
      <c r="AH13" s="56">
        <v>0.21801687422759777</v>
      </c>
      <c r="AI13" s="56">
        <v>0.40637259788905683</v>
      </c>
      <c r="AJ13" s="56">
        <v>0.68601590830686487</v>
      </c>
      <c r="AK13" s="56">
        <v>0.3275018793283867</v>
      </c>
      <c r="AL13" s="56">
        <v>0.2236036920282535</v>
      </c>
      <c r="AM13" s="56">
        <v>0.26058121048616645</v>
      </c>
      <c r="AN13" s="56">
        <v>0.39398672612785013</v>
      </c>
      <c r="AO13" s="56">
        <v>0.37296754860407072</v>
      </c>
      <c r="AP13" s="56">
        <v>0.15204302310364015</v>
      </c>
      <c r="AQ13" s="56">
        <v>0.39666558702012072</v>
      </c>
      <c r="AR13" s="56">
        <v>0.27150053126443541</v>
      </c>
      <c r="AS13" s="56">
        <v>0.58276293439076465</v>
      </c>
      <c r="AT13" s="56">
        <v>0.62044889235111422</v>
      </c>
      <c r="AU13" s="56">
        <v>0.16397336593014564</v>
      </c>
      <c r="AV13" s="56">
        <v>0.17459083941481648</v>
      </c>
      <c r="AW13" s="56">
        <v>0.25354007731654443</v>
      </c>
      <c r="AX13" s="56">
        <v>6.9138856000233034E-2</v>
      </c>
      <c r="AY13" s="56">
        <v>0.1848543586069252</v>
      </c>
      <c r="AZ13" s="56">
        <v>8.815118321917878E-2</v>
      </c>
      <c r="BA13" s="56">
        <v>6.5403738121020641E-2</v>
      </c>
      <c r="BB13" s="56">
        <v>0.15195881684298262</v>
      </c>
      <c r="BC13" s="56">
        <v>9.4194863878973412E-2</v>
      </c>
      <c r="BD13" s="56">
        <v>0.32477845928665672</v>
      </c>
      <c r="BE13" s="56">
        <v>0.3054536276912026</v>
      </c>
      <c r="BF13" s="56">
        <v>5.0154791401702328E-2</v>
      </c>
      <c r="BG13" s="56">
        <v>0.25911371201753303</v>
      </c>
      <c r="BH13" s="56">
        <v>0.43039974437703143</v>
      </c>
      <c r="BI13" s="56">
        <v>8.7857875903248228E-2</v>
      </c>
      <c r="BJ13" s="56">
        <v>0.20420985530531671</v>
      </c>
      <c r="BK13" s="56">
        <v>0.14639208490784458</v>
      </c>
      <c r="BL13" s="56">
        <v>5.7342188725298726E-2</v>
      </c>
      <c r="BM13" s="56">
        <v>0.26648448522763452</v>
      </c>
      <c r="BN13" s="56">
        <v>0.23937264669406208</v>
      </c>
      <c r="BO13" s="56">
        <v>0.10989868282609329</v>
      </c>
      <c r="BP13" s="56">
        <v>7.7209288300557274E-2</v>
      </c>
    </row>
    <row r="14" spans="1:68" x14ac:dyDescent="0.25">
      <c r="A14" s="9" t="s">
        <v>171</v>
      </c>
      <c r="B14" s="9" t="s">
        <v>34</v>
      </c>
      <c r="C14" s="57">
        <v>0.10194829621370959</v>
      </c>
      <c r="D14" s="57">
        <v>0.38857203390937495</v>
      </c>
      <c r="E14" s="57">
        <v>0.30338395287931014</v>
      </c>
      <c r="F14" s="57">
        <v>0.16689452874101873</v>
      </c>
      <c r="G14" s="57">
        <v>0.46038710746118416</v>
      </c>
      <c r="H14" s="57">
        <v>0.64932337101800774</v>
      </c>
      <c r="I14" s="57">
        <v>0.15692106642300011</v>
      </c>
      <c r="J14" s="57">
        <v>0.42419831568850791</v>
      </c>
      <c r="K14" s="57">
        <v>0.20590965690084542</v>
      </c>
      <c r="L14" s="57">
        <v>0.32885236062961942</v>
      </c>
      <c r="M14" s="57">
        <v>0.33214726979597797</v>
      </c>
      <c r="N14" s="57">
        <v>0.45758588085862367</v>
      </c>
      <c r="O14" s="57">
        <v>0.20632120525121567</v>
      </c>
      <c r="P14" s="57" t="s">
        <v>326</v>
      </c>
      <c r="Q14" s="57">
        <v>0.25540272397084873</v>
      </c>
      <c r="R14" s="57">
        <v>0.25726819505143245</v>
      </c>
      <c r="S14" s="57">
        <v>0.31507190107079575</v>
      </c>
      <c r="T14" s="57">
        <v>0.35598401374400418</v>
      </c>
      <c r="U14" s="57">
        <v>0.72573682791622651</v>
      </c>
      <c r="V14" s="57">
        <v>0.22825934166500517</v>
      </c>
      <c r="W14" s="57">
        <v>0.21736397516946732</v>
      </c>
      <c r="X14" s="57">
        <v>0.93572343398714108</v>
      </c>
      <c r="Y14" s="57">
        <v>0.2813895334460898</v>
      </c>
      <c r="Z14" s="57">
        <v>0.25552580782767664</v>
      </c>
      <c r="AA14" s="57">
        <v>0.20521146506686569</v>
      </c>
      <c r="AB14" s="57">
        <v>0.16545554278681601</v>
      </c>
      <c r="AC14" s="57">
        <v>0.19965190241588099</v>
      </c>
      <c r="AD14" s="57">
        <v>0.33333774552380036</v>
      </c>
      <c r="AE14" s="57">
        <v>0.80056993727645587</v>
      </c>
      <c r="AF14" s="57">
        <v>0.33301592280634834</v>
      </c>
      <c r="AG14" s="57">
        <v>0.2818431074370869</v>
      </c>
      <c r="AH14" s="57">
        <v>0.27968662069746586</v>
      </c>
      <c r="AI14" s="57">
        <v>1.0630115378390208</v>
      </c>
      <c r="AJ14" s="57">
        <v>0.47442777328032876</v>
      </c>
      <c r="AK14" s="57" t="s">
        <v>326</v>
      </c>
      <c r="AL14" s="57">
        <v>0.24918223895414129</v>
      </c>
      <c r="AM14" s="57">
        <v>0.22341600214114371</v>
      </c>
      <c r="AN14" s="57">
        <v>0.38133603749439576</v>
      </c>
      <c r="AO14" s="57">
        <v>0.26786914431658176</v>
      </c>
      <c r="AP14" s="57">
        <v>0.29893186031425623</v>
      </c>
      <c r="AQ14" s="57">
        <v>0.13398388309860582</v>
      </c>
      <c r="AR14" s="57">
        <v>0.52203985509285555</v>
      </c>
      <c r="AS14" s="57">
        <v>0.37190573787983255</v>
      </c>
      <c r="AT14" s="57">
        <v>0.47711703955779833</v>
      </c>
      <c r="AU14" s="57">
        <v>0.38943102414595149</v>
      </c>
      <c r="AV14" s="57">
        <v>0.27020940427204382</v>
      </c>
      <c r="AW14" s="57">
        <v>0.15856994913573255</v>
      </c>
      <c r="AX14" s="57">
        <v>0.10665151408710136</v>
      </c>
      <c r="AY14" s="57">
        <v>6.7135016567755459E-2</v>
      </c>
      <c r="AZ14" s="57">
        <v>5.3963742699554312E-2</v>
      </c>
      <c r="BA14" s="57">
        <v>0.14423482285096523</v>
      </c>
      <c r="BB14" s="57">
        <v>0.15891177564019265</v>
      </c>
      <c r="BC14" s="57">
        <v>9.4386110379581362E-2</v>
      </c>
      <c r="BD14" s="57">
        <v>0.20774012619166093</v>
      </c>
      <c r="BE14" s="57">
        <v>0.36134351176166352</v>
      </c>
      <c r="BF14" s="57">
        <v>3.5333285067951539E-2</v>
      </c>
      <c r="BG14" s="57">
        <v>9.6083285081170589E-2</v>
      </c>
      <c r="BH14" s="57">
        <v>0.25662746752556809</v>
      </c>
      <c r="BI14" s="57">
        <v>4.1737888222435564E-2</v>
      </c>
      <c r="BJ14" s="57">
        <v>0.2586525552319992</v>
      </c>
      <c r="BK14" s="57">
        <v>0.16655671096225511</v>
      </c>
      <c r="BL14" s="57" t="s">
        <v>326</v>
      </c>
      <c r="BM14" s="57">
        <v>0.25368676626793923</v>
      </c>
      <c r="BN14" s="57">
        <v>0.30833564112840572</v>
      </c>
      <c r="BO14" s="57">
        <v>0.12065055957416906</v>
      </c>
      <c r="BP14" s="57">
        <v>9.5032411127349156E-2</v>
      </c>
    </row>
    <row r="15" spans="1:68" x14ac:dyDescent="0.25">
      <c r="A15" s="11" t="s">
        <v>172</v>
      </c>
      <c r="B15" s="11" t="s">
        <v>34</v>
      </c>
      <c r="C15" s="56">
        <v>7.343412050475609E-2</v>
      </c>
      <c r="D15" s="56">
        <v>0.2286431502483659</v>
      </c>
      <c r="E15" s="56">
        <v>0.35908227487759181</v>
      </c>
      <c r="F15" s="56">
        <v>0.18631938580267404</v>
      </c>
      <c r="G15" s="56">
        <v>0.28703244159302749</v>
      </c>
      <c r="H15" s="56">
        <v>0.59583186636936203</v>
      </c>
      <c r="I15" s="56">
        <v>0.16839572663082408</v>
      </c>
      <c r="J15" s="56">
        <v>0.465353852480688</v>
      </c>
      <c r="K15" s="56">
        <v>0.22207521057056295</v>
      </c>
      <c r="L15" s="56">
        <v>0.39175437094747811</v>
      </c>
      <c r="M15" s="56">
        <v>0.57657738402247094</v>
      </c>
      <c r="N15" s="56">
        <v>0.536249307538471</v>
      </c>
      <c r="O15" s="56">
        <v>0.13984945779622496</v>
      </c>
      <c r="P15" s="56">
        <v>0.20786068524133097</v>
      </c>
      <c r="Q15" s="56">
        <v>0.22273746785145479</v>
      </c>
      <c r="R15" s="56" t="s">
        <v>326</v>
      </c>
      <c r="S15" s="56">
        <v>0.24748635207426287</v>
      </c>
      <c r="T15" s="56">
        <v>0.45936483603806599</v>
      </c>
      <c r="U15" s="56">
        <v>0.50670919104809287</v>
      </c>
      <c r="V15" s="56">
        <v>0.21238388309995837</v>
      </c>
      <c r="W15" s="56">
        <v>0.15023721482839886</v>
      </c>
      <c r="X15" s="56">
        <v>0.4687272044427363</v>
      </c>
      <c r="Y15" s="56">
        <v>0.23080474244602092</v>
      </c>
      <c r="Z15" s="56" t="s">
        <v>326</v>
      </c>
      <c r="AA15" s="56">
        <v>0.18750269422689853</v>
      </c>
      <c r="AB15" s="56">
        <v>0.22868965865157362</v>
      </c>
      <c r="AC15" s="56">
        <v>0.17540554112453349</v>
      </c>
      <c r="AD15" s="56">
        <v>0.21065475034130055</v>
      </c>
      <c r="AE15" s="56">
        <v>0.54887980103077105</v>
      </c>
      <c r="AF15" s="56">
        <v>0.38254158033242197</v>
      </c>
      <c r="AG15" s="56">
        <v>0.19630357496303683</v>
      </c>
      <c r="AH15" s="56">
        <v>0.27739726778621909</v>
      </c>
      <c r="AI15" s="56">
        <v>0.56751238468999587</v>
      </c>
      <c r="AJ15" s="56">
        <v>0.41664782835222208</v>
      </c>
      <c r="AK15" s="56" t="s">
        <v>326</v>
      </c>
      <c r="AL15" s="56">
        <v>0.24451040850101829</v>
      </c>
      <c r="AM15" s="56">
        <v>0.16308659350454624</v>
      </c>
      <c r="AN15" s="56">
        <v>0.18812697401522246</v>
      </c>
      <c r="AO15" s="56">
        <v>0.32341834332436298</v>
      </c>
      <c r="AP15" s="56">
        <v>0.1631336930517725</v>
      </c>
      <c r="AQ15" s="56">
        <v>0.14387120245683316</v>
      </c>
      <c r="AR15" s="56">
        <v>0.28516309090195946</v>
      </c>
      <c r="AS15" s="56">
        <v>0.47835304003588841</v>
      </c>
      <c r="AT15" s="56">
        <v>0.42101056546794347</v>
      </c>
      <c r="AU15" s="56">
        <v>0.19343245934845435</v>
      </c>
      <c r="AV15" s="56">
        <v>0.16688341801893303</v>
      </c>
      <c r="AW15" s="56">
        <v>0.31282123932001832</v>
      </c>
      <c r="AX15" s="56">
        <v>7.3026552139894924E-2</v>
      </c>
      <c r="AY15" s="56">
        <v>9.3976328769693362E-2</v>
      </c>
      <c r="AZ15" s="56">
        <v>4.4296741872712785E-2</v>
      </c>
      <c r="BA15" s="56">
        <v>8.5190870276919836E-2</v>
      </c>
      <c r="BB15" s="56">
        <v>9.3656676651662635E-2</v>
      </c>
      <c r="BC15" s="56">
        <v>8.2339944913637483E-2</v>
      </c>
      <c r="BD15" s="56">
        <v>0.26191039757943924</v>
      </c>
      <c r="BE15" s="56">
        <v>0.29557518361979784</v>
      </c>
      <c r="BF15" s="56" t="s">
        <v>326</v>
      </c>
      <c r="BG15" s="56">
        <v>0.12224670714427305</v>
      </c>
      <c r="BH15" s="56">
        <v>0.13255291806492792</v>
      </c>
      <c r="BI15" s="56">
        <v>6.3114848332545825E-2</v>
      </c>
      <c r="BJ15" s="56">
        <v>0.24602786979486252</v>
      </c>
      <c r="BK15" s="56">
        <v>0.18925490077946425</v>
      </c>
      <c r="BL15" s="56">
        <v>5.2731153774982983E-2</v>
      </c>
      <c r="BM15" s="56">
        <v>0.23574963298420024</v>
      </c>
      <c r="BN15" s="56">
        <v>0.2965521828301193</v>
      </c>
      <c r="BO15" s="56">
        <v>0.18615315074633101</v>
      </c>
      <c r="BP15" s="56">
        <v>6.9314891493397965E-2</v>
      </c>
    </row>
    <row r="19" spans="1:4" ht="15.75" x14ac:dyDescent="0.25">
      <c r="A19" s="68" t="s">
        <v>147</v>
      </c>
      <c r="B19" s="68"/>
      <c r="C19" s="68"/>
      <c r="D19" s="68"/>
    </row>
  </sheetData>
  <autoFilter ref="A2:B2"/>
  <mergeCells count="1">
    <mergeCell ref="A19:D19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0"/>
  <sheetViews>
    <sheetView zoomScale="85" zoomScaleNormal="85" workbookViewId="0"/>
  </sheetViews>
  <sheetFormatPr baseColWidth="10" defaultRowHeight="15" x14ac:dyDescent="0.25"/>
  <cols>
    <col min="1" max="1" width="29.7109375" customWidth="1"/>
    <col min="2" max="2" width="25.85546875" customWidth="1"/>
    <col min="3" max="64" width="25.5703125" bestFit="1" customWidth="1"/>
    <col min="65" max="68" width="24.42578125" bestFit="1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20" t="s">
        <v>260</v>
      </c>
      <c r="D2" s="5" t="s">
        <v>261</v>
      </c>
      <c r="E2" s="5" t="s">
        <v>262</v>
      </c>
      <c r="F2" s="5" t="s">
        <v>263</v>
      </c>
      <c r="G2" s="5" t="s">
        <v>264</v>
      </c>
      <c r="H2" s="5" t="s">
        <v>265</v>
      </c>
      <c r="I2" s="5" t="s">
        <v>266</v>
      </c>
      <c r="J2" s="5" t="s">
        <v>267</v>
      </c>
      <c r="K2" s="5" t="s">
        <v>268</v>
      </c>
      <c r="L2" s="5" t="s">
        <v>269</v>
      </c>
      <c r="M2" s="5" t="s">
        <v>270</v>
      </c>
      <c r="N2" s="5" t="s">
        <v>271</v>
      </c>
      <c r="O2" s="5" t="s">
        <v>272</v>
      </c>
      <c r="P2" s="5" t="s">
        <v>273</v>
      </c>
      <c r="Q2" s="5" t="s">
        <v>274</v>
      </c>
      <c r="R2" s="5" t="s">
        <v>275</v>
      </c>
      <c r="S2" s="5" t="s">
        <v>276</v>
      </c>
      <c r="T2" s="5" t="s">
        <v>277</v>
      </c>
      <c r="U2" s="5" t="s">
        <v>278</v>
      </c>
      <c r="V2" s="5" t="s">
        <v>279</v>
      </c>
      <c r="W2" s="5" t="s">
        <v>280</v>
      </c>
      <c r="X2" s="5" t="s">
        <v>281</v>
      </c>
      <c r="Y2" s="5" t="s">
        <v>282</v>
      </c>
      <c r="Z2" s="5" t="s">
        <v>283</v>
      </c>
      <c r="AA2" s="5" t="s">
        <v>284</v>
      </c>
      <c r="AB2" s="5" t="s">
        <v>285</v>
      </c>
      <c r="AC2" s="5" t="s">
        <v>286</v>
      </c>
      <c r="AD2" s="5" t="s">
        <v>287</v>
      </c>
      <c r="AE2" s="5" t="s">
        <v>288</v>
      </c>
      <c r="AF2" s="5" t="s">
        <v>289</v>
      </c>
      <c r="AG2" s="5" t="s">
        <v>290</v>
      </c>
      <c r="AH2" s="5" t="s">
        <v>291</v>
      </c>
      <c r="AI2" s="5" t="s">
        <v>292</v>
      </c>
      <c r="AJ2" s="5" t="s">
        <v>293</v>
      </c>
      <c r="AK2" s="5" t="s">
        <v>294</v>
      </c>
      <c r="AL2" s="5" t="s">
        <v>295</v>
      </c>
      <c r="AM2" s="5" t="s">
        <v>296</v>
      </c>
      <c r="AN2" s="5" t="s">
        <v>297</v>
      </c>
      <c r="AO2" s="5" t="s">
        <v>298</v>
      </c>
      <c r="AP2" s="5" t="s">
        <v>299</v>
      </c>
      <c r="AQ2" s="5" t="s">
        <v>300</v>
      </c>
      <c r="AR2" s="5" t="s">
        <v>301</v>
      </c>
      <c r="AS2" s="5" t="s">
        <v>302</v>
      </c>
      <c r="AT2" s="5" t="s">
        <v>303</v>
      </c>
      <c r="AU2" s="5" t="s">
        <v>304</v>
      </c>
      <c r="AV2" s="5" t="s">
        <v>305</v>
      </c>
      <c r="AW2" s="5" t="s">
        <v>306</v>
      </c>
      <c r="AX2" s="5" t="s">
        <v>307</v>
      </c>
      <c r="AY2" s="5" t="s">
        <v>308</v>
      </c>
      <c r="AZ2" s="5" t="s">
        <v>309</v>
      </c>
      <c r="BA2" s="5" t="s">
        <v>310</v>
      </c>
      <c r="BB2" s="5" t="s">
        <v>311</v>
      </c>
      <c r="BC2" s="5" t="s">
        <v>312</v>
      </c>
      <c r="BD2" s="5" t="s">
        <v>313</v>
      </c>
      <c r="BE2" s="5" t="s">
        <v>314</v>
      </c>
      <c r="BF2" s="5" t="s">
        <v>315</v>
      </c>
      <c r="BG2" s="5" t="s">
        <v>316</v>
      </c>
      <c r="BH2" s="5" t="s">
        <v>317</v>
      </c>
      <c r="BI2" s="5" t="s">
        <v>318</v>
      </c>
      <c r="BJ2" s="5" t="s">
        <v>319</v>
      </c>
      <c r="BK2" s="5" t="s">
        <v>320</v>
      </c>
      <c r="BL2" s="5" t="s">
        <v>321</v>
      </c>
      <c r="BM2" s="5" t="s">
        <v>322</v>
      </c>
      <c r="BN2" s="5" t="s">
        <v>323</v>
      </c>
      <c r="BO2" s="5" t="s">
        <v>324</v>
      </c>
      <c r="BP2" s="5" t="s">
        <v>325</v>
      </c>
    </row>
    <row r="3" spans="1:68" x14ac:dyDescent="0.25">
      <c r="A3" s="11" t="s">
        <v>45</v>
      </c>
      <c r="B3" s="12" t="s">
        <v>43</v>
      </c>
      <c r="C3" s="44">
        <v>5.7214205985287752</v>
      </c>
      <c r="D3" s="58">
        <v>5.5084534909107674</v>
      </c>
      <c r="E3" s="58">
        <v>8.4990496962421584</v>
      </c>
      <c r="F3" s="58">
        <v>9.7020734990473034</v>
      </c>
      <c r="G3" s="58">
        <v>6.2090052230192345</v>
      </c>
      <c r="H3" s="58">
        <v>6.6345723877764637</v>
      </c>
      <c r="I3" s="58">
        <v>7.1171014334985943</v>
      </c>
      <c r="J3" s="58">
        <v>5.9104279354635763</v>
      </c>
      <c r="K3" s="58">
        <v>7.6186719499936721</v>
      </c>
      <c r="L3" s="58">
        <v>6.0747991477947565</v>
      </c>
      <c r="M3" s="58">
        <v>10.162437688695373</v>
      </c>
      <c r="N3" s="58">
        <v>11.895953662964216</v>
      </c>
      <c r="O3" s="58">
        <v>10.791675858360884</v>
      </c>
      <c r="P3" s="58">
        <v>7.0442639159222411</v>
      </c>
      <c r="Q3" s="58">
        <v>9.0152532396940348</v>
      </c>
      <c r="R3" s="58">
        <v>12.542723705821889</v>
      </c>
      <c r="S3" s="58">
        <v>11.537890761616275</v>
      </c>
      <c r="T3" s="58">
        <v>8.0325428836756316</v>
      </c>
      <c r="U3" s="58">
        <v>10.772324404078082</v>
      </c>
      <c r="V3" s="58">
        <v>10.02659390704158</v>
      </c>
      <c r="W3" s="58">
        <v>9.0804192362645786</v>
      </c>
      <c r="X3" s="58">
        <v>10.477332149212014</v>
      </c>
      <c r="Y3" s="58">
        <v>8.1238008399468882</v>
      </c>
      <c r="Z3" s="58">
        <v>8.0866188108416068</v>
      </c>
      <c r="AA3" s="58">
        <v>12.167253399287095</v>
      </c>
      <c r="AB3" s="58">
        <v>8.7581385842792407</v>
      </c>
      <c r="AC3" s="58">
        <v>8.2397016340997755</v>
      </c>
      <c r="AD3" s="58">
        <v>8.8200609365486073</v>
      </c>
      <c r="AE3" s="58">
        <v>8.715326309457522</v>
      </c>
      <c r="AF3" s="58">
        <v>9.6169894798352651</v>
      </c>
      <c r="AG3" s="58">
        <v>9.4789060068598623</v>
      </c>
      <c r="AH3" s="58">
        <v>20.538358789359236</v>
      </c>
      <c r="AI3" s="58">
        <v>10.062178536556642</v>
      </c>
      <c r="AJ3" s="58">
        <v>7.4696314588563739</v>
      </c>
      <c r="AK3" s="58">
        <v>10.008903330682935</v>
      </c>
      <c r="AL3" s="58">
        <v>8.3315525868938956</v>
      </c>
      <c r="AM3" s="58">
        <v>15.300693685536137</v>
      </c>
      <c r="AN3" s="58">
        <v>8.3908725282558283</v>
      </c>
      <c r="AO3" s="58">
        <v>12.4670920619531</v>
      </c>
      <c r="AP3" s="58">
        <v>9.3850771969162903</v>
      </c>
      <c r="AQ3" s="58">
        <v>10.038203337900672</v>
      </c>
      <c r="AR3" s="58">
        <v>15.006085162380327</v>
      </c>
      <c r="AS3" s="58">
        <v>9.303435443118774</v>
      </c>
      <c r="AT3" s="58">
        <v>7.6552025718596575</v>
      </c>
      <c r="AU3" s="58">
        <v>9.1391983467251574</v>
      </c>
      <c r="AV3" s="58">
        <v>8.5243504682899971</v>
      </c>
      <c r="AW3" s="58">
        <v>10.159955245994365</v>
      </c>
      <c r="AX3" s="58">
        <v>25.62480031078255</v>
      </c>
      <c r="AY3" s="58">
        <v>18.014433062381237</v>
      </c>
      <c r="AZ3" s="58">
        <v>24.323102203844194</v>
      </c>
      <c r="BA3" s="58">
        <v>15.733391892184656</v>
      </c>
      <c r="BB3" s="58">
        <v>19.317291885390866</v>
      </c>
      <c r="BC3" s="58">
        <v>17.609079450192688</v>
      </c>
      <c r="BD3" s="58">
        <v>17.919556244639018</v>
      </c>
      <c r="BE3" s="58">
        <v>19.311954733727962</v>
      </c>
      <c r="BF3" s="58">
        <v>17.852555946856771</v>
      </c>
      <c r="BG3" s="58">
        <v>18.031272343451011</v>
      </c>
      <c r="BH3" s="58">
        <v>21.795707382909384</v>
      </c>
      <c r="BI3" s="58">
        <v>16.327773015491896</v>
      </c>
      <c r="BJ3" s="58">
        <v>54.353918112788108</v>
      </c>
      <c r="BK3" s="58">
        <v>23.396715906530574</v>
      </c>
      <c r="BL3" s="58">
        <v>30.757724595362081</v>
      </c>
      <c r="BM3" s="58">
        <v>15.292928487963762</v>
      </c>
      <c r="BN3" s="58">
        <v>13.654987160132531</v>
      </c>
      <c r="BO3" s="58">
        <v>13.189030831499426</v>
      </c>
      <c r="BP3" s="58">
        <v>17.868719414912238</v>
      </c>
    </row>
    <row r="4" spans="1:68" x14ac:dyDescent="0.25">
      <c r="A4" s="9" t="s">
        <v>173</v>
      </c>
      <c r="B4" s="10" t="s">
        <v>43</v>
      </c>
      <c r="C4" s="43" t="s">
        <v>326</v>
      </c>
      <c r="D4" s="59">
        <v>0.39613892771595649</v>
      </c>
      <c r="E4" s="59">
        <v>0.60301929541838428</v>
      </c>
      <c r="F4" s="59">
        <v>0.5374469827314533</v>
      </c>
      <c r="G4" s="59">
        <v>0.43889334573723443</v>
      </c>
      <c r="H4" s="59">
        <v>0.77311155273427401</v>
      </c>
      <c r="I4" s="59">
        <v>0.44510350765602569</v>
      </c>
      <c r="J4" s="59">
        <v>0.26594803276397788</v>
      </c>
      <c r="K4" s="59">
        <v>0.21482635485812757</v>
      </c>
      <c r="L4" s="59">
        <v>0.19700743413830402</v>
      </c>
      <c r="M4" s="59">
        <v>0.62457115804563579</v>
      </c>
      <c r="N4" s="59">
        <v>1.4248487738838804</v>
      </c>
      <c r="O4" s="59">
        <v>0.44053406774567611</v>
      </c>
      <c r="P4" s="59">
        <v>0.25097118430158871</v>
      </c>
      <c r="Q4" s="59">
        <v>0.40564400463731076</v>
      </c>
      <c r="R4" s="59" t="s">
        <v>326</v>
      </c>
      <c r="S4" s="59">
        <v>0.70552718711136453</v>
      </c>
      <c r="T4" s="59">
        <v>0.30724058603790633</v>
      </c>
      <c r="U4" s="59">
        <v>2.4816839997007412</v>
      </c>
      <c r="V4" s="59">
        <v>0.59462073521162373</v>
      </c>
      <c r="W4" s="59">
        <v>1.1275370717474105</v>
      </c>
      <c r="X4" s="59">
        <v>0.69462838903267121</v>
      </c>
      <c r="Y4" s="59">
        <v>0.74524171885512225</v>
      </c>
      <c r="Z4" s="59">
        <v>0.81135141167023173</v>
      </c>
      <c r="AA4" s="59">
        <v>0.32324092088662937</v>
      </c>
      <c r="AB4" s="59">
        <v>0.6481384337110413</v>
      </c>
      <c r="AC4" s="59">
        <v>0.66117750597054992</v>
      </c>
      <c r="AD4" s="59">
        <v>0.46339645650428929</v>
      </c>
      <c r="AE4" s="59">
        <v>1.6794741894370049</v>
      </c>
      <c r="AF4" s="59">
        <v>0.53849457242871945</v>
      </c>
      <c r="AG4" s="59">
        <v>0.49414141743317336</v>
      </c>
      <c r="AH4" s="59">
        <v>1.3671685743031834</v>
      </c>
      <c r="AI4" s="59">
        <v>0.56650563851558267</v>
      </c>
      <c r="AJ4" s="59">
        <v>0.26398991332708732</v>
      </c>
      <c r="AK4" s="59" t="e">
        <v>#VALUE!</v>
      </c>
      <c r="AL4" s="59">
        <v>0.84830031061291522</v>
      </c>
      <c r="AM4" s="59">
        <v>0.56169806144111012</v>
      </c>
      <c r="AN4" s="59">
        <v>0.3586138600586643</v>
      </c>
      <c r="AO4" s="59">
        <v>1.4191129893679137</v>
      </c>
      <c r="AP4" s="59">
        <v>0.52619599769705516</v>
      </c>
      <c r="AQ4" s="59">
        <v>0.68897317380241041</v>
      </c>
      <c r="AR4" s="59">
        <v>1.8744433019533029</v>
      </c>
      <c r="AS4" s="59">
        <v>0.46306952257616563</v>
      </c>
      <c r="AT4" s="59">
        <v>0.98091924384470019</v>
      </c>
      <c r="AU4" s="59">
        <v>1.869454635440025</v>
      </c>
      <c r="AV4" s="59">
        <v>1.9385848162284935</v>
      </c>
      <c r="AW4" s="59">
        <v>1.5994186504855614</v>
      </c>
      <c r="AX4" s="59">
        <v>1.0967042082492964</v>
      </c>
      <c r="AY4" s="59">
        <v>0.61476281004245958</v>
      </c>
      <c r="AZ4" s="59">
        <v>0.64344659852248376</v>
      </c>
      <c r="BA4" s="59">
        <v>0.72045260795786181</v>
      </c>
      <c r="BB4" s="59">
        <v>2.1843969929784781</v>
      </c>
      <c r="BC4" s="59">
        <v>1.9596640390672513</v>
      </c>
      <c r="BD4" s="59">
        <v>1.9672842533190826</v>
      </c>
      <c r="BE4" s="59">
        <v>0.45513184248495903</v>
      </c>
      <c r="BF4" s="59">
        <v>0.47276345042704754</v>
      </c>
      <c r="BG4" s="59">
        <v>0.66412559037036578</v>
      </c>
      <c r="BH4" s="59">
        <v>0.27568847623425402</v>
      </c>
      <c r="BI4" s="59">
        <v>0.44745018213068466</v>
      </c>
      <c r="BJ4" s="59">
        <v>2.1139326581035984</v>
      </c>
      <c r="BK4" s="59">
        <v>3.2061990761180175</v>
      </c>
      <c r="BL4" s="59">
        <v>0.39351094483131011</v>
      </c>
      <c r="BM4" s="59">
        <v>2.9546368867096393</v>
      </c>
      <c r="BN4" s="59">
        <v>0.45832234206064382</v>
      </c>
      <c r="BO4" s="59">
        <v>0.42740589285643482</v>
      </c>
      <c r="BP4" s="59">
        <v>0.68964095141473336</v>
      </c>
    </row>
    <row r="5" spans="1:68" x14ac:dyDescent="0.25">
      <c r="A5" s="11" t="s">
        <v>174</v>
      </c>
      <c r="B5" s="12" t="s">
        <v>43</v>
      </c>
      <c r="C5" s="44" t="s">
        <v>326</v>
      </c>
      <c r="D5" s="58">
        <v>0.47372861503633801</v>
      </c>
      <c r="E5" s="58">
        <v>0.70884043706579503</v>
      </c>
      <c r="F5" s="58">
        <v>0.60122110924382988</v>
      </c>
      <c r="G5" s="58">
        <v>0.33957767674850214</v>
      </c>
      <c r="H5" s="58">
        <v>0.91031441647696476</v>
      </c>
      <c r="I5" s="58">
        <v>0.47685505160199648</v>
      </c>
      <c r="J5" s="58">
        <v>0.29167033707010026</v>
      </c>
      <c r="K5" s="58">
        <v>0.33296879380892758</v>
      </c>
      <c r="L5" s="58">
        <v>0.21802013746102411</v>
      </c>
      <c r="M5" s="58">
        <v>0.46693401608201857</v>
      </c>
      <c r="N5" s="58">
        <v>1.0635220454755236</v>
      </c>
      <c r="O5" s="58">
        <v>0.45555845336078943</v>
      </c>
      <c r="P5" s="58">
        <v>0.23317232103612959</v>
      </c>
      <c r="Q5" s="58">
        <v>0.42251011340281369</v>
      </c>
      <c r="R5" s="46" t="s">
        <v>326</v>
      </c>
      <c r="S5" s="58">
        <v>0.74845976997076702</v>
      </c>
      <c r="T5" s="58">
        <v>0.35972914019416785</v>
      </c>
      <c r="U5" s="58">
        <v>1.5663467793449404</v>
      </c>
      <c r="V5" s="58">
        <v>0.59533596667565669</v>
      </c>
      <c r="W5" s="58">
        <v>0.82805027773283713</v>
      </c>
      <c r="X5" s="58">
        <v>0.78851952042405971</v>
      </c>
      <c r="Y5" s="58">
        <v>0.5870551511219031</v>
      </c>
      <c r="Z5" s="58">
        <v>0.79677241119074738</v>
      </c>
      <c r="AA5" s="58">
        <v>0.31182900263927976</v>
      </c>
      <c r="AB5" s="58">
        <v>0.54823991667686822</v>
      </c>
      <c r="AC5" s="58">
        <v>0.51444953005723471</v>
      </c>
      <c r="AD5" s="58">
        <v>0.45320591048816011</v>
      </c>
      <c r="AE5" s="58">
        <v>1.0481969965211939</v>
      </c>
      <c r="AF5" s="58">
        <v>0.50955516805651446</v>
      </c>
      <c r="AG5" s="58">
        <v>0.39318608800501859</v>
      </c>
      <c r="AH5" s="58">
        <v>1.2766981084556881</v>
      </c>
      <c r="AI5" s="58">
        <v>0.87079708252516796</v>
      </c>
      <c r="AJ5" s="58">
        <v>0.2483578991701543</v>
      </c>
      <c r="AK5" s="58">
        <v>0.24950975348526927</v>
      </c>
      <c r="AL5" s="58">
        <v>0.53967934671843487</v>
      </c>
      <c r="AM5" s="58">
        <v>0.55342756428382556</v>
      </c>
      <c r="AN5" s="58">
        <v>0.33072235724965404</v>
      </c>
      <c r="AO5" s="58">
        <v>1.6367152954218054</v>
      </c>
      <c r="AP5" s="58">
        <v>0.39810326170520771</v>
      </c>
      <c r="AQ5" s="58">
        <v>0.52663722706167015</v>
      </c>
      <c r="AR5" s="58">
        <v>1.2807084670660067</v>
      </c>
      <c r="AS5" s="58">
        <v>0.47357199691962937</v>
      </c>
      <c r="AT5" s="58">
        <v>0.89142977519572575</v>
      </c>
      <c r="AU5" s="58">
        <v>1.4035981081821753</v>
      </c>
      <c r="AV5" s="58">
        <v>1.1991206322818468</v>
      </c>
      <c r="AW5" s="58">
        <v>1.2024241197023875</v>
      </c>
      <c r="AX5" s="58">
        <v>0.71890575005858415</v>
      </c>
      <c r="AY5" s="58">
        <v>0.73101433049090525</v>
      </c>
      <c r="AZ5" s="58">
        <v>0.74396841115222234</v>
      </c>
      <c r="BA5" s="58">
        <v>1.1157643068214618</v>
      </c>
      <c r="BB5" s="58">
        <v>1.428703880189665</v>
      </c>
      <c r="BC5" s="58">
        <v>1.1815208357382665</v>
      </c>
      <c r="BD5" s="58">
        <v>1.2826632492355854</v>
      </c>
      <c r="BE5" s="58">
        <v>0.45644709977720366</v>
      </c>
      <c r="BF5" s="58">
        <v>0.37537509952904319</v>
      </c>
      <c r="BG5" s="58">
        <v>0.78853586902026174</v>
      </c>
      <c r="BH5" s="58">
        <v>0.35252691791713725</v>
      </c>
      <c r="BI5" s="58">
        <v>0.49541556588976021</v>
      </c>
      <c r="BJ5" s="58">
        <v>2.4897672106180302</v>
      </c>
      <c r="BK5" s="58">
        <v>2.516025494748618</v>
      </c>
      <c r="BL5" s="58">
        <v>0.42686334125011083</v>
      </c>
      <c r="BM5" s="58">
        <v>1.697961581508338</v>
      </c>
      <c r="BN5" s="58">
        <v>0.54358018339683334</v>
      </c>
      <c r="BO5" s="58">
        <v>0.37981989949722461</v>
      </c>
      <c r="BP5" s="58">
        <v>0.84568077065950265</v>
      </c>
    </row>
    <row r="6" spans="1:68" x14ac:dyDescent="0.25">
      <c r="A6" s="9" t="s">
        <v>46</v>
      </c>
      <c r="B6" s="10" t="s">
        <v>43</v>
      </c>
      <c r="C6" s="43">
        <v>64.462199142610757</v>
      </c>
      <c r="D6" s="59">
        <v>84.185783135317138</v>
      </c>
      <c r="E6" s="59">
        <v>131.24175342166973</v>
      </c>
      <c r="F6" s="59">
        <v>96.099528226989221</v>
      </c>
      <c r="G6" s="59">
        <v>93.35213524717588</v>
      </c>
      <c r="H6" s="59">
        <v>136.00902950473585</v>
      </c>
      <c r="I6" s="59">
        <v>79.079781037867249</v>
      </c>
      <c r="J6" s="59">
        <v>77.174429436426323</v>
      </c>
      <c r="K6" s="59">
        <v>91.726247350145769</v>
      </c>
      <c r="L6" s="59">
        <v>45.665147527033383</v>
      </c>
      <c r="M6" s="59">
        <v>84.679223413797828</v>
      </c>
      <c r="N6" s="59">
        <v>163.34512784222025</v>
      </c>
      <c r="O6" s="59">
        <v>101.31552577202986</v>
      </c>
      <c r="P6" s="59">
        <v>51.422036076213089</v>
      </c>
      <c r="Q6" s="59">
        <v>109.82855595569325</v>
      </c>
      <c r="R6" s="59">
        <v>103.98228923876167</v>
      </c>
      <c r="S6" s="59">
        <v>140.58460999372755</v>
      </c>
      <c r="T6" s="59">
        <v>76.789949924024739</v>
      </c>
      <c r="U6" s="59">
        <v>212.70393278662101</v>
      </c>
      <c r="V6" s="59">
        <v>144.86579216090377</v>
      </c>
      <c r="W6" s="59">
        <v>168.78293158118771</v>
      </c>
      <c r="X6" s="59">
        <v>129.60994369731782</v>
      </c>
      <c r="Y6" s="59">
        <v>126.92958922708941</v>
      </c>
      <c r="Z6" s="59">
        <v>128.83468641593117</v>
      </c>
      <c r="AA6" s="59">
        <v>104.8816150955098</v>
      </c>
      <c r="AB6" s="59">
        <v>113.84823526870206</v>
      </c>
      <c r="AC6" s="59">
        <v>89.096991043139397</v>
      </c>
      <c r="AD6" s="59">
        <v>113.05709972370607</v>
      </c>
      <c r="AE6" s="59">
        <v>158.71891609782509</v>
      </c>
      <c r="AF6" s="59">
        <v>127.011969948767</v>
      </c>
      <c r="AG6" s="59">
        <v>102.83037533708642</v>
      </c>
      <c r="AH6" s="59">
        <v>246.83372004066018</v>
      </c>
      <c r="AI6" s="59">
        <v>188.95901338159612</v>
      </c>
      <c r="AJ6" s="59">
        <v>60.156077798506765</v>
      </c>
      <c r="AK6" s="59">
        <v>62.724810480447935</v>
      </c>
      <c r="AL6" s="59">
        <v>103.15802716149283</v>
      </c>
      <c r="AM6" s="59">
        <v>128.49943061355648</v>
      </c>
      <c r="AN6" s="59">
        <v>57.136266813088561</v>
      </c>
      <c r="AO6" s="59">
        <v>240.22203166124922</v>
      </c>
      <c r="AP6" s="59">
        <v>153.0044783072986</v>
      </c>
      <c r="AQ6" s="59">
        <v>172.91757966339551</v>
      </c>
      <c r="AR6" s="59">
        <v>175.2292554880473</v>
      </c>
      <c r="AS6" s="59">
        <v>169.03175430171825</v>
      </c>
      <c r="AT6" s="59">
        <v>172.0078473635819</v>
      </c>
      <c r="AU6" s="59">
        <v>164.48932417187535</v>
      </c>
      <c r="AV6" s="59">
        <v>182.04023085070597</v>
      </c>
      <c r="AW6" s="59">
        <v>164.20703934933647</v>
      </c>
      <c r="AX6" s="59">
        <v>201.74734509781814</v>
      </c>
      <c r="AY6" s="59">
        <v>156.16737807198768</v>
      </c>
      <c r="AZ6" s="59">
        <v>140.5986096597901</v>
      </c>
      <c r="BA6" s="59">
        <v>196.98734504776806</v>
      </c>
      <c r="BB6" s="59">
        <v>185.59994929541199</v>
      </c>
      <c r="BC6" s="59">
        <v>163.48274490844142</v>
      </c>
      <c r="BD6" s="59">
        <v>155.53121940041939</v>
      </c>
      <c r="BE6" s="59">
        <v>85.748651158621968</v>
      </c>
      <c r="BF6" s="59">
        <v>81.69345548339669</v>
      </c>
      <c r="BG6" s="59">
        <v>131.84683758900741</v>
      </c>
      <c r="BH6" s="59">
        <v>108.12781404190707</v>
      </c>
      <c r="BI6" s="59">
        <v>98.383169335557483</v>
      </c>
      <c r="BJ6" s="59">
        <v>371.39041806580855</v>
      </c>
      <c r="BK6" s="59">
        <v>268.60926569045262</v>
      </c>
      <c r="BL6" s="59">
        <v>169.06409724212833</v>
      </c>
      <c r="BM6" s="59">
        <v>266.06478400730833</v>
      </c>
      <c r="BN6" s="59">
        <v>107.71316025258299</v>
      </c>
      <c r="BO6" s="59">
        <v>83.058796296552885</v>
      </c>
      <c r="BP6" s="59">
        <v>104.83373029154873</v>
      </c>
    </row>
    <row r="7" spans="1:68" x14ac:dyDescent="0.25">
      <c r="A7" s="11" t="s">
        <v>175</v>
      </c>
      <c r="B7" s="12" t="s">
        <v>43</v>
      </c>
      <c r="C7" s="44">
        <v>0.53753938201327545</v>
      </c>
      <c r="D7" s="58">
        <v>1.0346421127521275</v>
      </c>
      <c r="E7" s="58">
        <v>1.7031235833843201</v>
      </c>
      <c r="F7" s="58">
        <v>2.1065645772072639</v>
      </c>
      <c r="G7" s="58">
        <v>1.2639260331945619</v>
      </c>
      <c r="H7" s="58">
        <v>3.1871487166320076</v>
      </c>
      <c r="I7" s="58">
        <v>1.6684854194289072</v>
      </c>
      <c r="J7" s="58">
        <v>1.0479904133378284</v>
      </c>
      <c r="K7" s="58">
        <v>0.99354582109428391</v>
      </c>
      <c r="L7" s="58">
        <v>0.76540979677164644</v>
      </c>
      <c r="M7" s="58">
        <v>2.5419877181898149</v>
      </c>
      <c r="N7" s="58">
        <v>4.5797033937417311</v>
      </c>
      <c r="O7" s="58">
        <v>1.3402748242770444</v>
      </c>
      <c r="P7" s="58">
        <v>0.55161666217827443</v>
      </c>
      <c r="Q7" s="58">
        <v>2.1529515853435788</v>
      </c>
      <c r="R7" s="58">
        <v>0.76866926438034366</v>
      </c>
      <c r="S7" s="58">
        <v>1.5267009789625923</v>
      </c>
      <c r="T7" s="58">
        <v>1.4350644746546648</v>
      </c>
      <c r="U7" s="58">
        <v>5.1720655175781536</v>
      </c>
      <c r="V7" s="58">
        <v>2.4918102199390342</v>
      </c>
      <c r="W7" s="58">
        <v>3.1423069117055071</v>
      </c>
      <c r="X7" s="58">
        <v>1.6809987347037063</v>
      </c>
      <c r="Y7" s="58">
        <v>1.8002349215267908</v>
      </c>
      <c r="Z7" s="58">
        <v>2.1418952720824902</v>
      </c>
      <c r="AA7" s="58">
        <v>1.2489970628931231</v>
      </c>
      <c r="AB7" s="58">
        <v>1.8200166410591623</v>
      </c>
      <c r="AC7" s="58">
        <v>1.2972332043377357</v>
      </c>
      <c r="AD7" s="58">
        <v>1.478019255261146</v>
      </c>
      <c r="AE7" s="58">
        <v>4.5261634564031423</v>
      </c>
      <c r="AF7" s="58">
        <v>2.4333727242443923</v>
      </c>
      <c r="AG7" s="58">
        <v>1.5692759668575804</v>
      </c>
      <c r="AH7" s="58">
        <v>3.7962788608435623</v>
      </c>
      <c r="AI7" s="58">
        <v>2.2545598140975369</v>
      </c>
      <c r="AJ7" s="58">
        <v>0.69507004857264276</v>
      </c>
      <c r="AK7" s="58">
        <v>0.48556537640996783</v>
      </c>
      <c r="AL7" s="58">
        <v>3.4977825174442474</v>
      </c>
      <c r="AM7" s="58">
        <v>1.3306616733824723</v>
      </c>
      <c r="AN7" s="58">
        <v>0.70840181642333555</v>
      </c>
      <c r="AO7" s="58">
        <v>4.8975800457565288</v>
      </c>
      <c r="AP7" s="58">
        <v>4.6969176090621874</v>
      </c>
      <c r="AQ7" s="58">
        <v>2.1164594873207734</v>
      </c>
      <c r="AR7" s="58">
        <v>5.3683973483522376</v>
      </c>
      <c r="AS7" s="58">
        <v>1.8399160450379508</v>
      </c>
      <c r="AT7" s="58">
        <v>2.3793345243804023</v>
      </c>
      <c r="AU7" s="58">
        <v>6.5918201671972687</v>
      </c>
      <c r="AV7" s="58">
        <v>3.5191972489178873</v>
      </c>
      <c r="AW7" s="58">
        <v>10.132397750173464</v>
      </c>
      <c r="AX7" s="58">
        <v>8.0294520911005041</v>
      </c>
      <c r="AY7" s="58">
        <v>2.7722438781183327</v>
      </c>
      <c r="AZ7" s="58">
        <v>2.0218473509535904</v>
      </c>
      <c r="BA7" s="58">
        <v>2.0863813842683268</v>
      </c>
      <c r="BB7" s="58">
        <v>4.2299378374950285</v>
      </c>
      <c r="BC7" s="58">
        <v>4.898039575428796</v>
      </c>
      <c r="BD7" s="58">
        <v>5.8900745681635609</v>
      </c>
      <c r="BE7" s="58">
        <v>1.9748011906714411</v>
      </c>
      <c r="BF7" s="58">
        <v>2.0728227490811686</v>
      </c>
      <c r="BG7" s="58">
        <v>3.9385096915728308</v>
      </c>
      <c r="BH7" s="58">
        <v>1.2295691641303006</v>
      </c>
      <c r="BI7" s="58">
        <v>2.5384904377661153</v>
      </c>
      <c r="BJ7" s="58">
        <v>11.768571956121148</v>
      </c>
      <c r="BK7" s="58">
        <v>10.982068179972991</v>
      </c>
      <c r="BL7" s="58">
        <v>4.0578499527403658</v>
      </c>
      <c r="BM7" s="58">
        <v>11.155374472335364</v>
      </c>
      <c r="BN7" s="58">
        <v>1.5647921459927241</v>
      </c>
      <c r="BO7" s="58">
        <v>1.4717683578909877</v>
      </c>
      <c r="BP7" s="58">
        <v>2.0880747637984585</v>
      </c>
    </row>
    <row r="8" spans="1:68" x14ac:dyDescent="0.25">
      <c r="A8" s="9" t="s">
        <v>176</v>
      </c>
      <c r="B8" s="10" t="s">
        <v>43</v>
      </c>
      <c r="C8" s="43">
        <v>0.5575967155365964</v>
      </c>
      <c r="D8" s="59">
        <v>0.72669128696926455</v>
      </c>
      <c r="E8" s="59">
        <v>1.5138207431634827</v>
      </c>
      <c r="F8" s="59">
        <v>1.2358087805717639</v>
      </c>
      <c r="G8" s="59">
        <v>0.85617026385163808</v>
      </c>
      <c r="H8" s="59">
        <v>1.432680810972127</v>
      </c>
      <c r="I8" s="59">
        <v>0.94238953404110859</v>
      </c>
      <c r="J8" s="59">
        <v>0.78025425219255307</v>
      </c>
      <c r="K8" s="59">
        <v>0.71475042306288006</v>
      </c>
      <c r="L8" s="59">
        <v>0.47803868169575903</v>
      </c>
      <c r="M8" s="59">
        <v>1.2030818606877334</v>
      </c>
      <c r="N8" s="59">
        <v>2.65287898833882</v>
      </c>
      <c r="O8" s="59">
        <v>1.0635495101112786</v>
      </c>
      <c r="P8" s="59">
        <v>0.65116179713959066</v>
      </c>
      <c r="Q8" s="59">
        <v>0.95896572620939036</v>
      </c>
      <c r="R8" s="59">
        <v>0.88354335170583331</v>
      </c>
      <c r="S8" s="59">
        <v>1.7121418093618572</v>
      </c>
      <c r="T8" s="59">
        <v>0.92353137885702352</v>
      </c>
      <c r="U8" s="59">
        <v>3.6039777022434301</v>
      </c>
      <c r="V8" s="59">
        <v>1.3540816320586613</v>
      </c>
      <c r="W8" s="59">
        <v>2.3997811137943743</v>
      </c>
      <c r="X8" s="59">
        <v>1.6377447483988228</v>
      </c>
      <c r="Y8" s="59">
        <v>1.5539830950919875</v>
      </c>
      <c r="Z8" s="59">
        <v>2.1134752227311151</v>
      </c>
      <c r="AA8" s="59">
        <v>0.89786708382997038</v>
      </c>
      <c r="AB8" s="59">
        <v>0.9879362402597105</v>
      </c>
      <c r="AC8" s="59">
        <v>1.0365834969560555</v>
      </c>
      <c r="AD8" s="59">
        <v>1.1020744522031505</v>
      </c>
      <c r="AE8" s="59">
        <v>2.9801092223845314</v>
      </c>
      <c r="AF8" s="59">
        <v>1.4271588855659916</v>
      </c>
      <c r="AG8" s="59">
        <v>1.3364871316490554</v>
      </c>
      <c r="AH8" s="59">
        <v>3.2581824607566161</v>
      </c>
      <c r="AI8" s="59">
        <v>3.1287230644537498</v>
      </c>
      <c r="AJ8" s="59">
        <v>0.68911106909622355</v>
      </c>
      <c r="AK8" s="59">
        <v>0.81391304338221182</v>
      </c>
      <c r="AL8" s="59">
        <v>1.1766207197356233</v>
      </c>
      <c r="AM8" s="59">
        <v>1.5033757095631286</v>
      </c>
      <c r="AN8" s="59">
        <v>0.65043341430077051</v>
      </c>
      <c r="AO8" s="59">
        <v>3.2877730241960723</v>
      </c>
      <c r="AP8" s="59">
        <v>1.7518521536833271</v>
      </c>
      <c r="AQ8" s="59">
        <v>1.4970900904111817</v>
      </c>
      <c r="AR8" s="59">
        <v>2.4096328000810909</v>
      </c>
      <c r="AS8" s="59">
        <v>1.3003927036350842</v>
      </c>
      <c r="AT8" s="59">
        <v>1.9794785733695348</v>
      </c>
      <c r="AU8" s="59">
        <v>3.0794877472790216</v>
      </c>
      <c r="AV8" s="59">
        <v>2.2748448902319351</v>
      </c>
      <c r="AW8" s="59">
        <v>2.3030268569724845</v>
      </c>
      <c r="AX8" s="59">
        <v>1.7875187282763489</v>
      </c>
      <c r="AY8" s="59">
        <v>1.7865654366317134</v>
      </c>
      <c r="AZ8" s="59">
        <v>1.7616749050138594</v>
      </c>
      <c r="BA8" s="59">
        <v>2.994849209957239</v>
      </c>
      <c r="BB8" s="59">
        <v>3.5741052503015638</v>
      </c>
      <c r="BC8" s="59">
        <v>2.0347728223809209</v>
      </c>
      <c r="BD8" s="59">
        <v>2.5219757709019857</v>
      </c>
      <c r="BE8" s="59">
        <v>1.0407176211781421</v>
      </c>
      <c r="BF8" s="59">
        <v>0.90593542968909124</v>
      </c>
      <c r="BG8" s="59">
        <v>2.283809882189086</v>
      </c>
      <c r="BH8" s="59">
        <v>0.99220432558102534</v>
      </c>
      <c r="BI8" s="59">
        <v>1.3491190288337929</v>
      </c>
      <c r="BJ8" s="59">
        <v>8.0590083046138776</v>
      </c>
      <c r="BK8" s="59">
        <v>4.9597989474977089</v>
      </c>
      <c r="BL8" s="59">
        <v>1.5092093848003172</v>
      </c>
      <c r="BM8" s="59">
        <v>3.4351273295231124</v>
      </c>
      <c r="BN8" s="59">
        <v>2.0782839244183444</v>
      </c>
      <c r="BO8" s="59">
        <v>0.91250538639172019</v>
      </c>
      <c r="BP8" s="59">
        <v>1.8909905585958959</v>
      </c>
    </row>
    <row r="9" spans="1:68" x14ac:dyDescent="0.25">
      <c r="A9" s="11" t="s">
        <v>177</v>
      </c>
      <c r="B9" s="12" t="s">
        <v>43</v>
      </c>
      <c r="C9" s="44">
        <v>13.122821161469114</v>
      </c>
      <c r="D9" s="58">
        <v>19.714081772874863</v>
      </c>
      <c r="E9" s="58">
        <v>29.384015679012986</v>
      </c>
      <c r="F9" s="58">
        <v>29.491917148671682</v>
      </c>
      <c r="G9" s="58">
        <v>17.662272696583223</v>
      </c>
      <c r="H9" s="58">
        <v>38.320574997076655</v>
      </c>
      <c r="I9" s="58">
        <v>20.52551418822403</v>
      </c>
      <c r="J9" s="58">
        <v>20.878800579311459</v>
      </c>
      <c r="K9" s="58">
        <v>20.834758195039743</v>
      </c>
      <c r="L9" s="58">
        <v>10.941355098688199</v>
      </c>
      <c r="M9" s="58">
        <v>25.184844346747177</v>
      </c>
      <c r="N9" s="58">
        <v>40.508296975477677</v>
      </c>
      <c r="O9" s="58">
        <v>30.300458246065208</v>
      </c>
      <c r="P9" s="58">
        <v>15.420234222778243</v>
      </c>
      <c r="Q9" s="58">
        <v>25.664355463043641</v>
      </c>
      <c r="R9" s="58">
        <v>46.723315762978885</v>
      </c>
      <c r="S9" s="58">
        <v>37.624747918318498</v>
      </c>
      <c r="T9" s="58">
        <v>20.770194031872581</v>
      </c>
      <c r="U9" s="58">
        <v>68.361318378929653</v>
      </c>
      <c r="V9" s="58">
        <v>39.854402491287082</v>
      </c>
      <c r="W9" s="58">
        <v>50.717304648261532</v>
      </c>
      <c r="X9" s="58">
        <v>35.059283014116787</v>
      </c>
      <c r="Y9" s="58">
        <v>41.530934211867887</v>
      </c>
      <c r="Z9" s="58">
        <v>40.803752530269392</v>
      </c>
      <c r="AA9" s="58">
        <v>31.441912298391799</v>
      </c>
      <c r="AB9" s="58">
        <v>31.284463888836157</v>
      </c>
      <c r="AC9" s="58">
        <v>21.728366016762831</v>
      </c>
      <c r="AD9" s="58">
        <v>46.847138265544736</v>
      </c>
      <c r="AE9" s="58">
        <v>56.127103649022942</v>
      </c>
      <c r="AF9" s="58">
        <v>28.229200166000119</v>
      </c>
      <c r="AG9" s="58">
        <v>37.766690401896653</v>
      </c>
      <c r="AH9" s="58">
        <v>70.359958553788616</v>
      </c>
      <c r="AI9" s="58">
        <v>61.206485372169766</v>
      </c>
      <c r="AJ9" s="58">
        <v>20.024144954567177</v>
      </c>
      <c r="AK9" s="58">
        <v>23.490369618285644</v>
      </c>
      <c r="AL9" s="58">
        <v>31.359174827657061</v>
      </c>
      <c r="AM9" s="58">
        <v>41.446002737816443</v>
      </c>
      <c r="AN9" s="58">
        <v>18.351949258603135</v>
      </c>
      <c r="AO9" s="58">
        <v>52.789907807328873</v>
      </c>
      <c r="AP9" s="58">
        <v>42.68316844543574</v>
      </c>
      <c r="AQ9" s="58">
        <v>49.286521195509302</v>
      </c>
      <c r="AR9" s="58">
        <v>63.615759216750945</v>
      </c>
      <c r="AS9" s="58">
        <v>47.595566833093841</v>
      </c>
      <c r="AT9" s="58">
        <v>41.279428044370803</v>
      </c>
      <c r="AU9" s="58">
        <v>52.314522157775862</v>
      </c>
      <c r="AV9" s="58">
        <v>44.06657885592125</v>
      </c>
      <c r="AW9" s="58">
        <v>28.525648227046435</v>
      </c>
      <c r="AX9" s="58">
        <v>61.51446057317257</v>
      </c>
      <c r="AY9" s="58">
        <v>40.838090191612316</v>
      </c>
      <c r="AZ9" s="58">
        <v>40.063789252996678</v>
      </c>
      <c r="BA9" s="58">
        <v>47.057928372797804</v>
      </c>
      <c r="BB9" s="58">
        <v>60.848943893351183</v>
      </c>
      <c r="BC9" s="58">
        <v>49.603959700410066</v>
      </c>
      <c r="BD9" s="58">
        <v>43.269232168854366</v>
      </c>
      <c r="BE9" s="58">
        <v>21.892710447115817</v>
      </c>
      <c r="BF9" s="58">
        <v>24.921213533234098</v>
      </c>
      <c r="BG9" s="58">
        <v>35.795825221060888</v>
      </c>
      <c r="BH9" s="58">
        <v>35.666614650775855</v>
      </c>
      <c r="BI9" s="58">
        <v>29.311521597122237</v>
      </c>
      <c r="BJ9" s="58">
        <v>138.51249820506291</v>
      </c>
      <c r="BK9" s="58">
        <v>55.974716389177004</v>
      </c>
      <c r="BL9" s="58">
        <v>49.700886251064794</v>
      </c>
      <c r="BM9" s="58">
        <v>61.89922398046965</v>
      </c>
      <c r="BN9" s="58">
        <v>35.0639339722551</v>
      </c>
      <c r="BO9" s="58">
        <v>27.079106842917799</v>
      </c>
      <c r="BP9" s="58">
        <v>35.412849893810602</v>
      </c>
    </row>
    <row r="10" spans="1:68" x14ac:dyDescent="0.25">
      <c r="A10" s="9" t="s">
        <v>47</v>
      </c>
      <c r="B10" s="10" t="s">
        <v>43</v>
      </c>
      <c r="C10" s="43">
        <v>14.285651944488642</v>
      </c>
      <c r="D10" s="59">
        <v>18.828697131140657</v>
      </c>
      <c r="E10" s="59">
        <v>21.954085114666352</v>
      </c>
      <c r="F10" s="59">
        <v>28.133803415740839</v>
      </c>
      <c r="G10" s="59">
        <v>19.604901160532144</v>
      </c>
      <c r="H10" s="59">
        <v>28.467970845558259</v>
      </c>
      <c r="I10" s="59">
        <v>20.462893316024939</v>
      </c>
      <c r="J10" s="59">
        <v>9.9320907699145025</v>
      </c>
      <c r="K10" s="59">
        <v>18.249575899053067</v>
      </c>
      <c r="L10" s="59">
        <v>9.6134433679444395</v>
      </c>
      <c r="M10" s="59">
        <v>29.521206655593573</v>
      </c>
      <c r="N10" s="59">
        <v>42.801207039783392</v>
      </c>
      <c r="O10" s="59">
        <v>27.870833128992999</v>
      </c>
      <c r="P10" s="59">
        <v>9.8114041169168793</v>
      </c>
      <c r="Q10" s="59">
        <v>25.492176592351019</v>
      </c>
      <c r="R10" s="59">
        <v>20.676600039945903</v>
      </c>
      <c r="S10" s="59">
        <v>27.523649103103406</v>
      </c>
      <c r="T10" s="59">
        <v>21.464905405299646</v>
      </c>
      <c r="U10" s="59">
        <v>56.416493796294077</v>
      </c>
      <c r="V10" s="59">
        <v>34.824092367753764</v>
      </c>
      <c r="W10" s="59">
        <v>36.505847838069975</v>
      </c>
      <c r="X10" s="59">
        <v>29.393589946173456</v>
      </c>
      <c r="Y10" s="59">
        <v>20.246287115648528</v>
      </c>
      <c r="Z10" s="59">
        <v>30.216575428140121</v>
      </c>
      <c r="AA10" s="59">
        <v>29.785981627803384</v>
      </c>
      <c r="AB10" s="59">
        <v>33.157604132638802</v>
      </c>
      <c r="AC10" s="59">
        <v>18.640042055863947</v>
      </c>
      <c r="AD10" s="59">
        <v>20.924192799104365</v>
      </c>
      <c r="AE10" s="59">
        <v>59.35771156154965</v>
      </c>
      <c r="AF10" s="59">
        <v>29.666101695546097</v>
      </c>
      <c r="AG10" s="59">
        <v>24.381479351164629</v>
      </c>
      <c r="AH10" s="59">
        <v>68.446213549631437</v>
      </c>
      <c r="AI10" s="59">
        <v>39.682055982495321</v>
      </c>
      <c r="AJ10" s="59">
        <v>10.929613309528284</v>
      </c>
      <c r="AK10" s="59">
        <v>11.382317613025936</v>
      </c>
      <c r="AL10" s="59">
        <v>31.141879881290244</v>
      </c>
      <c r="AM10" s="59">
        <v>30.483667191914169</v>
      </c>
      <c r="AN10" s="59">
        <v>14.70977592491864</v>
      </c>
      <c r="AO10" s="59">
        <v>59.954618731267814</v>
      </c>
      <c r="AP10" s="59">
        <v>58.779349228189076</v>
      </c>
      <c r="AQ10" s="59">
        <v>36.016216726243059</v>
      </c>
      <c r="AR10" s="59">
        <v>54.039447782130935</v>
      </c>
      <c r="AS10" s="59">
        <v>29.359087972496386</v>
      </c>
      <c r="AT10" s="59">
        <v>37.023700736380931</v>
      </c>
      <c r="AU10" s="59">
        <v>50.396872419817704</v>
      </c>
      <c r="AV10" s="59">
        <v>40.322836261130405</v>
      </c>
      <c r="AW10" s="59">
        <v>59.519326328486777</v>
      </c>
      <c r="AX10" s="59">
        <v>126.86509498050083</v>
      </c>
      <c r="AY10" s="59">
        <v>49.784957411908927</v>
      </c>
      <c r="AZ10" s="59">
        <v>54.696251683233129</v>
      </c>
      <c r="BA10" s="59">
        <v>53.177649673238619</v>
      </c>
      <c r="BB10" s="59">
        <v>66.148911294996566</v>
      </c>
      <c r="BC10" s="59">
        <v>75.262395297224685</v>
      </c>
      <c r="BD10" s="59">
        <v>67.613308658979392</v>
      </c>
      <c r="BE10" s="59">
        <v>38.018777771462169</v>
      </c>
      <c r="BF10" s="59">
        <v>33.516944665693522</v>
      </c>
      <c r="BG10" s="59">
        <v>87.600740605883004</v>
      </c>
      <c r="BH10" s="59">
        <v>35.074947253364385</v>
      </c>
      <c r="BI10" s="59">
        <v>41.428028813689288</v>
      </c>
      <c r="BJ10" s="59">
        <v>172.89148872098261</v>
      </c>
      <c r="BK10" s="59">
        <v>115.06244178097494</v>
      </c>
      <c r="BL10" s="59">
        <v>78.424613718393317</v>
      </c>
      <c r="BM10" s="59">
        <v>108.5584577873795</v>
      </c>
      <c r="BN10" s="59">
        <v>37.786221285512113</v>
      </c>
      <c r="BO10" s="59">
        <v>37.516473252551208</v>
      </c>
      <c r="BP10" s="59">
        <v>29.821803860959371</v>
      </c>
    </row>
    <row r="11" spans="1:68" x14ac:dyDescent="0.25">
      <c r="A11" s="11" t="s">
        <v>48</v>
      </c>
      <c r="B11" s="12" t="s">
        <v>43</v>
      </c>
      <c r="C11" s="44">
        <v>16.205347236720559</v>
      </c>
      <c r="D11" s="58">
        <v>27.669337454325227</v>
      </c>
      <c r="E11" s="58">
        <v>27.86924516368056</v>
      </c>
      <c r="F11" s="58">
        <v>33.889523727888573</v>
      </c>
      <c r="G11" s="58">
        <v>23.649332843267349</v>
      </c>
      <c r="H11" s="58">
        <v>41.035188815168453</v>
      </c>
      <c r="I11" s="58">
        <v>23.215692984965408</v>
      </c>
      <c r="J11" s="58">
        <v>17.764708142320565</v>
      </c>
      <c r="K11" s="58">
        <v>32.84104179930646</v>
      </c>
      <c r="L11" s="58">
        <v>9.7689541252088841</v>
      </c>
      <c r="M11" s="58">
        <v>28.281759006763235</v>
      </c>
      <c r="N11" s="58">
        <v>41.953127288391123</v>
      </c>
      <c r="O11" s="58">
        <v>40.938167801586339</v>
      </c>
      <c r="P11" s="58">
        <v>12.945189119322386</v>
      </c>
      <c r="Q11" s="58">
        <v>28.125966570944712</v>
      </c>
      <c r="R11" s="58">
        <v>40.429938894139525</v>
      </c>
      <c r="S11" s="58">
        <v>31.407301575738494</v>
      </c>
      <c r="T11" s="58">
        <v>39.449618468392671</v>
      </c>
      <c r="U11" s="58">
        <v>71.882961573445257</v>
      </c>
      <c r="V11" s="58">
        <v>38.57278180325892</v>
      </c>
      <c r="W11" s="58">
        <v>57.814938520581563</v>
      </c>
      <c r="X11" s="58">
        <v>48.582281470355611</v>
      </c>
      <c r="Y11" s="58">
        <v>36.251100441298803</v>
      </c>
      <c r="Z11" s="58">
        <v>35.178225146646938</v>
      </c>
      <c r="AA11" s="58">
        <v>31.536893823939206</v>
      </c>
      <c r="AB11" s="58">
        <v>47.321059554959682</v>
      </c>
      <c r="AC11" s="58">
        <v>22.154378653133993</v>
      </c>
      <c r="AD11" s="58">
        <v>33.047988132788703</v>
      </c>
      <c r="AE11" s="58">
        <v>81.382872843088123</v>
      </c>
      <c r="AF11" s="58">
        <v>25.695625599005488</v>
      </c>
      <c r="AG11" s="58">
        <v>30.163744083165639</v>
      </c>
      <c r="AH11" s="58">
        <v>105.94969180742389</v>
      </c>
      <c r="AI11" s="58">
        <v>67.213913865665077</v>
      </c>
      <c r="AJ11" s="58">
        <v>20.426089247344709</v>
      </c>
      <c r="AK11" s="58">
        <v>20.071893801562037</v>
      </c>
      <c r="AL11" s="58">
        <v>29.982950717411271</v>
      </c>
      <c r="AM11" s="58">
        <v>50.76470008447582</v>
      </c>
      <c r="AN11" s="58">
        <v>21.330901323967666</v>
      </c>
      <c r="AO11" s="58">
        <v>63.864469411401551</v>
      </c>
      <c r="AP11" s="58">
        <v>61.696946883784889</v>
      </c>
      <c r="AQ11" s="58">
        <v>61.918812291667848</v>
      </c>
      <c r="AR11" s="58">
        <v>80.218390593935155</v>
      </c>
      <c r="AS11" s="58">
        <v>64.386883406418221</v>
      </c>
      <c r="AT11" s="58">
        <v>49.612889710792196</v>
      </c>
      <c r="AU11" s="58">
        <v>71.447227291205181</v>
      </c>
      <c r="AV11" s="58">
        <v>45.488915774520244</v>
      </c>
      <c r="AW11" s="58">
        <v>62.265734995046159</v>
      </c>
      <c r="AX11" s="58">
        <v>123.22595248137443</v>
      </c>
      <c r="AY11" s="58">
        <v>110.76776810250624</v>
      </c>
      <c r="AZ11" s="58">
        <v>111.31639181109671</v>
      </c>
      <c r="BA11" s="58">
        <v>108.89374218659502</v>
      </c>
      <c r="BB11" s="58">
        <v>113.90988112291286</v>
      </c>
      <c r="BC11" s="58">
        <v>107.11292386522656</v>
      </c>
      <c r="BD11" s="58">
        <v>86.993442483506925</v>
      </c>
      <c r="BE11" s="58">
        <v>52.726891545830483</v>
      </c>
      <c r="BF11" s="58">
        <v>49.28429899933866</v>
      </c>
      <c r="BG11" s="58">
        <v>93.844171244233152</v>
      </c>
      <c r="BH11" s="58">
        <v>92.238646061320921</v>
      </c>
      <c r="BI11" s="58">
        <v>56.809594601322004</v>
      </c>
      <c r="BJ11" s="58">
        <v>303.93561359765971</v>
      </c>
      <c r="BK11" s="58">
        <v>178.29181116834866</v>
      </c>
      <c r="BL11" s="58">
        <v>88.663403263083453</v>
      </c>
      <c r="BM11" s="58">
        <v>130.63914565518894</v>
      </c>
      <c r="BN11" s="58">
        <v>55.840487789385698</v>
      </c>
      <c r="BO11" s="58">
        <v>52.176990198639452</v>
      </c>
      <c r="BP11" s="58">
        <v>47.766235265067607</v>
      </c>
    </row>
    <row r="12" spans="1:68" x14ac:dyDescent="0.25">
      <c r="A12" s="9" t="s">
        <v>178</v>
      </c>
      <c r="B12" s="10" t="s">
        <v>43</v>
      </c>
      <c r="C12" s="43">
        <v>3.5598903900799552</v>
      </c>
      <c r="D12" s="59">
        <v>4.8331927272720092</v>
      </c>
      <c r="E12" s="59">
        <v>6.3868453572815724</v>
      </c>
      <c r="F12" s="59">
        <v>6.3209289199673711</v>
      </c>
      <c r="G12" s="59">
        <v>4.5495592318338325</v>
      </c>
      <c r="H12" s="59">
        <v>4.5263800274395578</v>
      </c>
      <c r="I12" s="59">
        <v>2.8586599001470909</v>
      </c>
      <c r="J12" s="59">
        <v>2.2580237067316129</v>
      </c>
      <c r="K12" s="59">
        <v>2.3671014075123491</v>
      </c>
      <c r="L12" s="59">
        <v>1.0398811384859457</v>
      </c>
      <c r="M12" s="59">
        <v>3.0249602447982582</v>
      </c>
      <c r="N12" s="59">
        <v>4.7692037168087129</v>
      </c>
      <c r="O12" s="59">
        <v>3.3607635436859824</v>
      </c>
      <c r="P12" s="59">
        <v>1.8797458278942032</v>
      </c>
      <c r="Q12" s="59">
        <v>3.6945373587365533</v>
      </c>
      <c r="R12" s="59">
        <v>4.1617968249938126</v>
      </c>
      <c r="S12" s="59">
        <v>4.3603079996386036</v>
      </c>
      <c r="T12" s="59">
        <v>2.7870893878763798</v>
      </c>
      <c r="U12" s="59">
        <v>4.7429882421964757</v>
      </c>
      <c r="V12" s="59">
        <v>4.6250135055393971</v>
      </c>
      <c r="W12" s="59">
        <v>5.3478230240272424</v>
      </c>
      <c r="X12" s="59">
        <v>4.5718602983725543</v>
      </c>
      <c r="Y12" s="59">
        <v>4.4982628320326477</v>
      </c>
      <c r="Z12" s="59">
        <v>4.7040147698697012</v>
      </c>
      <c r="AA12" s="59">
        <v>4.1415954703614997</v>
      </c>
      <c r="AB12" s="59">
        <v>4.2701280418867631</v>
      </c>
      <c r="AC12" s="59">
        <v>3.5616562994593224</v>
      </c>
      <c r="AD12" s="59">
        <v>4.4818496720488925</v>
      </c>
      <c r="AE12" s="59">
        <v>5.1319556106686424</v>
      </c>
      <c r="AF12" s="59">
        <v>4.8354507777999025</v>
      </c>
      <c r="AG12" s="59">
        <v>4.1371659483636538</v>
      </c>
      <c r="AH12" s="59">
        <v>7.1374862565618962</v>
      </c>
      <c r="AI12" s="59">
        <v>5.7067773381814861</v>
      </c>
      <c r="AJ12" s="59">
        <v>2.4211892479436696</v>
      </c>
      <c r="AK12" s="59">
        <v>2.9371323565350673</v>
      </c>
      <c r="AL12" s="59">
        <v>4.1250163844048577</v>
      </c>
      <c r="AM12" s="59">
        <v>4.9540446363842197</v>
      </c>
      <c r="AN12" s="59">
        <v>2.6261088187991946</v>
      </c>
      <c r="AO12" s="59">
        <v>6.9019948149696573</v>
      </c>
      <c r="AP12" s="59">
        <v>4.4756030131338003</v>
      </c>
      <c r="AQ12" s="59">
        <v>5.5596318981609416</v>
      </c>
      <c r="AR12" s="59">
        <v>4.7769230492443757</v>
      </c>
      <c r="AS12" s="59">
        <v>6.4740991290410514</v>
      </c>
      <c r="AT12" s="59">
        <v>6.0676533041432519</v>
      </c>
      <c r="AU12" s="59">
        <v>5.4097946285952219</v>
      </c>
      <c r="AV12" s="59">
        <v>6.4004665942014887</v>
      </c>
      <c r="AW12" s="59">
        <v>6.3806050116682567</v>
      </c>
      <c r="AX12" s="59">
        <v>5.9583313011745025</v>
      </c>
      <c r="AY12" s="59">
        <v>5.7908716046770179</v>
      </c>
      <c r="AZ12" s="59">
        <v>5.6079896913623726</v>
      </c>
      <c r="BA12" s="59">
        <v>6.9596938641872512</v>
      </c>
      <c r="BB12" s="59">
        <v>5.6886758586698907</v>
      </c>
      <c r="BC12" s="59">
        <v>5.7777770046946832</v>
      </c>
      <c r="BD12" s="59">
        <v>5.6929284926720518</v>
      </c>
      <c r="BE12" s="59">
        <v>3.8159165600333642</v>
      </c>
      <c r="BF12" s="59">
        <v>3.6942494918696878</v>
      </c>
      <c r="BG12" s="59">
        <v>4.8140821106736853</v>
      </c>
      <c r="BH12" s="59">
        <v>4.9432710392236814</v>
      </c>
      <c r="BI12" s="59">
        <v>4.1295697683229715</v>
      </c>
      <c r="BJ12" s="59">
        <v>8.055274724899121</v>
      </c>
      <c r="BK12" s="59">
        <v>8.1967735390617733</v>
      </c>
      <c r="BL12" s="59">
        <v>7.7787559981913725</v>
      </c>
      <c r="BM12" s="59">
        <v>7.7161381781054459</v>
      </c>
      <c r="BN12" s="59">
        <v>4.8073678093122698</v>
      </c>
      <c r="BO12" s="59">
        <v>3.8769968909038539</v>
      </c>
      <c r="BP12" s="59">
        <v>4.7109461824069276</v>
      </c>
    </row>
    <row r="13" spans="1:68" x14ac:dyDescent="0.25">
      <c r="A13" s="11" t="s">
        <v>179</v>
      </c>
      <c r="B13" s="12" t="s">
        <v>43</v>
      </c>
      <c r="C13" s="44">
        <v>2.1775580101184442</v>
      </c>
      <c r="D13" s="58">
        <v>2.78789550371582</v>
      </c>
      <c r="E13" s="58">
        <v>4.6623472563309827</v>
      </c>
      <c r="F13" s="58">
        <v>4.3596674339657184</v>
      </c>
      <c r="G13" s="58">
        <v>3.6868256116392102</v>
      </c>
      <c r="H13" s="58">
        <v>5.0593087990786962</v>
      </c>
      <c r="I13" s="58">
        <v>2.1643219813588215</v>
      </c>
      <c r="J13" s="58">
        <v>2.3412247848404752</v>
      </c>
      <c r="K13" s="58">
        <v>2.2995958727958312</v>
      </c>
      <c r="L13" s="58">
        <v>0.95901418408497652</v>
      </c>
      <c r="M13" s="58">
        <v>4.7030017045675221</v>
      </c>
      <c r="N13" s="58">
        <v>8.9852709147410827</v>
      </c>
      <c r="O13" s="58">
        <v>5.0466571995028806</v>
      </c>
      <c r="P13" s="58">
        <v>1.5523522299739321</v>
      </c>
      <c r="Q13" s="58">
        <v>2.8061535724410285</v>
      </c>
      <c r="R13" s="58">
        <v>3.1434346338892478</v>
      </c>
      <c r="S13" s="58">
        <v>5.1564954758569659</v>
      </c>
      <c r="T13" s="58">
        <v>2.9668478345531</v>
      </c>
      <c r="U13" s="58">
        <v>10.57127785811551</v>
      </c>
      <c r="V13" s="58">
        <v>4.5324394027388548</v>
      </c>
      <c r="W13" s="58">
        <v>4.6756112459746983</v>
      </c>
      <c r="X13" s="58">
        <v>3.9089956889096853</v>
      </c>
      <c r="Y13" s="58">
        <v>5.3523494117180359</v>
      </c>
      <c r="Z13" s="58">
        <v>4.5984295807509756</v>
      </c>
      <c r="AA13" s="58">
        <v>5.2538732638692958</v>
      </c>
      <c r="AB13" s="58">
        <v>5.6592964275403634</v>
      </c>
      <c r="AC13" s="58">
        <v>2.7314235674085494</v>
      </c>
      <c r="AD13" s="58">
        <v>4.6463850028028366</v>
      </c>
      <c r="AE13" s="58">
        <v>13.317341871128628</v>
      </c>
      <c r="AF13" s="58">
        <v>5.2804275805854299</v>
      </c>
      <c r="AG13" s="58">
        <v>3.7123345526832487</v>
      </c>
      <c r="AH13" s="58">
        <v>14.387135456786597</v>
      </c>
      <c r="AI13" s="58">
        <v>6.7231802071474371</v>
      </c>
      <c r="AJ13" s="58">
        <v>1.6593613696804319</v>
      </c>
      <c r="AK13" s="58">
        <v>2.6075271444995489</v>
      </c>
      <c r="AL13" s="58">
        <v>4.8278346736809672</v>
      </c>
      <c r="AM13" s="58">
        <v>8.3758688849586385</v>
      </c>
      <c r="AN13" s="58">
        <v>3.0855332842370795</v>
      </c>
      <c r="AO13" s="58">
        <v>6.3881761379630451</v>
      </c>
      <c r="AP13" s="58">
        <v>4.8414477062463561</v>
      </c>
      <c r="AQ13" s="58">
        <v>5.7699938616150392</v>
      </c>
      <c r="AR13" s="58">
        <v>18.259001684726538</v>
      </c>
      <c r="AS13" s="58">
        <v>5.3804401425662585</v>
      </c>
      <c r="AT13" s="58">
        <v>4.7249047966125586</v>
      </c>
      <c r="AU13" s="58">
        <v>7.5511705236901747</v>
      </c>
      <c r="AV13" s="58">
        <v>9.8570796162496208</v>
      </c>
      <c r="AW13" s="58">
        <v>11.221597673325496</v>
      </c>
      <c r="AX13" s="58">
        <v>15.905682545481001</v>
      </c>
      <c r="AY13" s="58">
        <v>11.459232541834233</v>
      </c>
      <c r="AZ13" s="58">
        <v>11.936677453169864</v>
      </c>
      <c r="BA13" s="58">
        <v>11.523495118112617</v>
      </c>
      <c r="BB13" s="58">
        <v>17.711374333119956</v>
      </c>
      <c r="BC13" s="58">
        <v>15.880935204511342</v>
      </c>
      <c r="BD13" s="58">
        <v>12.986118561205236</v>
      </c>
      <c r="BE13" s="58">
        <v>7.1131367440764928</v>
      </c>
      <c r="BF13" s="58">
        <v>7.8950259817485158</v>
      </c>
      <c r="BG13" s="58">
        <v>6.4714377355500723</v>
      </c>
      <c r="BH13" s="58">
        <v>7.9845947319608825</v>
      </c>
      <c r="BI13" s="58">
        <v>13.717003892168339</v>
      </c>
      <c r="BJ13" s="58">
        <v>53.45518679340546</v>
      </c>
      <c r="BK13" s="58">
        <v>36.660077117739306</v>
      </c>
      <c r="BL13" s="58">
        <v>26.793547501553519</v>
      </c>
      <c r="BM13" s="58">
        <v>30.817156884208799</v>
      </c>
      <c r="BN13" s="58">
        <v>11.126575336279178</v>
      </c>
      <c r="BO13" s="58">
        <v>7.8713492962243352</v>
      </c>
      <c r="BP13" s="58">
        <v>7.2126269546551649</v>
      </c>
    </row>
    <row r="14" spans="1:68" x14ac:dyDescent="0.25">
      <c r="A14" s="9" t="s">
        <v>180</v>
      </c>
      <c r="B14" s="10" t="s">
        <v>43</v>
      </c>
      <c r="C14" s="43">
        <v>6.3353496341163806</v>
      </c>
      <c r="D14" s="59">
        <v>10.223415300144188</v>
      </c>
      <c r="E14" s="59">
        <v>21.291263901003919</v>
      </c>
      <c r="F14" s="59">
        <v>15.913867222063306</v>
      </c>
      <c r="G14" s="59">
        <v>12.144089898497024</v>
      </c>
      <c r="H14" s="59">
        <v>19.23319404133365</v>
      </c>
      <c r="I14" s="59">
        <v>10.305507817636785</v>
      </c>
      <c r="J14" s="59">
        <v>9.4985874122287122</v>
      </c>
      <c r="K14" s="59">
        <v>12.556626453433136</v>
      </c>
      <c r="L14" s="59">
        <v>4.6898641131534431</v>
      </c>
      <c r="M14" s="59">
        <v>9.369802717384994</v>
      </c>
      <c r="N14" s="59">
        <v>19.519693855573674</v>
      </c>
      <c r="O14" s="59">
        <v>14.491909127078815</v>
      </c>
      <c r="P14" s="59">
        <v>9.0020810669430009</v>
      </c>
      <c r="Q14" s="59">
        <v>17.311271192496857</v>
      </c>
      <c r="R14" s="59">
        <v>17.869252808768415</v>
      </c>
      <c r="S14" s="59">
        <v>13.839695522127721</v>
      </c>
      <c r="T14" s="59">
        <v>14.162762111725911</v>
      </c>
      <c r="U14" s="59">
        <v>44.713364478235185</v>
      </c>
      <c r="V14" s="59">
        <v>17.897017993211406</v>
      </c>
      <c r="W14" s="59">
        <v>16.379786492485547</v>
      </c>
      <c r="X14" s="59">
        <v>12.597935413875055</v>
      </c>
      <c r="Y14" s="59">
        <v>10.261021388228222</v>
      </c>
      <c r="Z14" s="59">
        <v>13.823481702148245</v>
      </c>
      <c r="AA14" s="59">
        <v>17.258535529445641</v>
      </c>
      <c r="AB14" s="59">
        <v>17.13508373883095</v>
      </c>
      <c r="AC14" s="59">
        <v>11.788735928618927</v>
      </c>
      <c r="AD14" s="59">
        <v>16.241275296178003</v>
      </c>
      <c r="AE14" s="59">
        <v>28.177281575592538</v>
      </c>
      <c r="AF14" s="59">
        <v>25.216981887004533</v>
      </c>
      <c r="AG14" s="59">
        <v>17.094020840292316</v>
      </c>
      <c r="AH14" s="59">
        <v>42.131145245224047</v>
      </c>
      <c r="AI14" s="59">
        <v>25.304715916934143</v>
      </c>
      <c r="AJ14" s="59">
        <v>7.5764654425885745</v>
      </c>
      <c r="AK14" s="59">
        <v>13.245235591430291</v>
      </c>
      <c r="AL14" s="59">
        <v>20.994728807660216</v>
      </c>
      <c r="AM14" s="59">
        <v>21.73397569613423</v>
      </c>
      <c r="AN14" s="59">
        <v>8.6814709468557574</v>
      </c>
      <c r="AO14" s="59">
        <v>34.080409151285657</v>
      </c>
      <c r="AP14" s="59">
        <v>29.202280289909424</v>
      </c>
      <c r="AQ14" s="59">
        <v>20.717742317968177</v>
      </c>
      <c r="AR14" s="59">
        <v>26.487850138482777</v>
      </c>
      <c r="AS14" s="59">
        <v>28.44867959506314</v>
      </c>
      <c r="AT14" s="59">
        <v>20.655820294437131</v>
      </c>
      <c r="AU14" s="59">
        <v>20.372755124808119</v>
      </c>
      <c r="AV14" s="59">
        <v>28.468211157228126</v>
      </c>
      <c r="AW14" s="59">
        <v>28.376339354710598</v>
      </c>
      <c r="AX14" s="59">
        <v>45.940985662994173</v>
      </c>
      <c r="AY14" s="59">
        <v>45.560199811996888</v>
      </c>
      <c r="AZ14" s="59">
        <v>36.164582537466181</v>
      </c>
      <c r="BA14" s="59">
        <v>32.573925846949898</v>
      </c>
      <c r="BB14" s="59">
        <v>44.095619729591725</v>
      </c>
      <c r="BC14" s="59">
        <v>39.469999005953689</v>
      </c>
      <c r="BD14" s="59">
        <v>36.211352170811494</v>
      </c>
      <c r="BE14" s="59">
        <v>21.598528848542855</v>
      </c>
      <c r="BF14" s="59">
        <v>25.407483643924824</v>
      </c>
      <c r="BG14" s="59">
        <v>28.328481041049503</v>
      </c>
      <c r="BH14" s="59">
        <v>36.89892784802295</v>
      </c>
      <c r="BI14" s="59">
        <v>26.751800660323219</v>
      </c>
      <c r="BJ14" s="59">
        <v>127.28741146058994</v>
      </c>
      <c r="BK14" s="59">
        <v>48.264048590036701</v>
      </c>
      <c r="BL14" s="59">
        <v>55.375767339599513</v>
      </c>
      <c r="BM14" s="59">
        <v>44.119743737657927</v>
      </c>
      <c r="BN14" s="59">
        <v>23.504742142918559</v>
      </c>
      <c r="BO14" s="59">
        <v>17.499720847730973</v>
      </c>
      <c r="BP14" s="59">
        <v>34.64380541532794</v>
      </c>
    </row>
    <row r="15" spans="1:68" x14ac:dyDescent="0.25">
      <c r="A15" s="11" t="s">
        <v>181</v>
      </c>
      <c r="B15" s="12" t="s">
        <v>43</v>
      </c>
      <c r="C15" s="44">
        <v>1.068993763904049</v>
      </c>
      <c r="D15" s="58">
        <v>1.9154141161087197</v>
      </c>
      <c r="E15" s="58">
        <v>2.9931664185735154</v>
      </c>
      <c r="F15" s="58">
        <v>2.9335132317042132</v>
      </c>
      <c r="G15" s="58">
        <v>1.7532630746189068</v>
      </c>
      <c r="H15" s="58">
        <v>3.4512137334621804</v>
      </c>
      <c r="I15" s="58">
        <v>1.3832319964200301</v>
      </c>
      <c r="J15" s="58">
        <v>0.67458437975492802</v>
      </c>
      <c r="K15" s="58">
        <v>1.4975023270035963</v>
      </c>
      <c r="L15" s="58">
        <v>0.52940030382934389</v>
      </c>
      <c r="M15" s="58">
        <v>1.5486544965186568</v>
      </c>
      <c r="N15" s="58">
        <v>3.4487591151041506</v>
      </c>
      <c r="O15" s="58">
        <v>2.7053398484409552</v>
      </c>
      <c r="P15" s="58">
        <v>0.83965169855985233</v>
      </c>
      <c r="Q15" s="58">
        <v>1.6005502623057626</v>
      </c>
      <c r="R15" s="58">
        <v>2.1954815066651592</v>
      </c>
      <c r="S15" s="58">
        <v>3.127049489098646</v>
      </c>
      <c r="T15" s="58">
        <v>2.4672826544961097</v>
      </c>
      <c r="U15" s="58">
        <v>5.5733984124600839</v>
      </c>
      <c r="V15" s="58">
        <v>2.7250609569622704</v>
      </c>
      <c r="W15" s="58">
        <v>2.8089090028263826</v>
      </c>
      <c r="X15" s="58">
        <v>4.5861168928343652</v>
      </c>
      <c r="Y15" s="58">
        <v>1.9474940406109711</v>
      </c>
      <c r="Z15" s="58">
        <v>2.2989983958702656</v>
      </c>
      <c r="AA15" s="58">
        <v>2.0051113736245458</v>
      </c>
      <c r="AB15" s="58">
        <v>3.9763428293859375</v>
      </c>
      <c r="AC15" s="58">
        <v>1.4450979594812818</v>
      </c>
      <c r="AD15" s="58">
        <v>1.7048651482239943</v>
      </c>
      <c r="AE15" s="58">
        <v>8.5397364831021623</v>
      </c>
      <c r="AF15" s="58">
        <v>1.8134419157754085</v>
      </c>
      <c r="AG15" s="58">
        <v>3.7214791882225469</v>
      </c>
      <c r="AH15" s="58">
        <v>7.9977266623565058</v>
      </c>
      <c r="AI15" s="58">
        <v>5.3114999029509047</v>
      </c>
      <c r="AJ15" s="58">
        <v>1.0159086201939627</v>
      </c>
      <c r="AK15" s="58">
        <v>1.043759364969014</v>
      </c>
      <c r="AL15" s="58">
        <v>2.8572054271738665</v>
      </c>
      <c r="AM15" s="58">
        <v>2.9381363157302913</v>
      </c>
      <c r="AN15" s="58">
        <v>1.2156851417193233</v>
      </c>
      <c r="AO15" s="58">
        <v>4.0136065318116811</v>
      </c>
      <c r="AP15" s="58">
        <v>6.2747107670583944</v>
      </c>
      <c r="AQ15" s="58">
        <v>4.2649587702671239</v>
      </c>
      <c r="AR15" s="58">
        <v>8.6034363606398596</v>
      </c>
      <c r="AS15" s="58">
        <v>4.1584356681657564</v>
      </c>
      <c r="AT15" s="58">
        <v>3.6162871712876909</v>
      </c>
      <c r="AU15" s="58">
        <v>3.4337231328498401</v>
      </c>
      <c r="AV15" s="58">
        <v>3.9532022473471908</v>
      </c>
      <c r="AW15" s="58">
        <v>6.2732843868730965</v>
      </c>
      <c r="AX15" s="58">
        <v>8.9281391162531296</v>
      </c>
      <c r="AY15" s="58">
        <v>6.3979263430649516</v>
      </c>
      <c r="AZ15" s="58">
        <v>7.0734500374972553</v>
      </c>
      <c r="BA15" s="58">
        <v>7.3933317182992422</v>
      </c>
      <c r="BB15" s="58">
        <v>9.3483221924965285</v>
      </c>
      <c r="BC15" s="58">
        <v>7.2052440629414427</v>
      </c>
      <c r="BD15" s="58">
        <v>7.1109424041247218</v>
      </c>
      <c r="BE15" s="58">
        <v>3.8442874383625596</v>
      </c>
      <c r="BF15" s="58">
        <v>3.5763753155204485</v>
      </c>
      <c r="BG15" s="58">
        <v>6.5067453464092306</v>
      </c>
      <c r="BH15" s="58">
        <v>5.6306517945130015</v>
      </c>
      <c r="BI15" s="58">
        <v>8.5522480748122849</v>
      </c>
      <c r="BJ15" s="58">
        <v>16.642442708697637</v>
      </c>
      <c r="BK15" s="58">
        <v>11.24111031417336</v>
      </c>
      <c r="BL15" s="58">
        <v>10.638170799404529</v>
      </c>
      <c r="BM15" s="58">
        <v>12.546336862985651</v>
      </c>
      <c r="BN15" s="58">
        <v>3.4080467214568086</v>
      </c>
      <c r="BO15" s="58">
        <v>3.9410027365520408</v>
      </c>
      <c r="BP15" s="58">
        <v>4.6301312350413681</v>
      </c>
    </row>
    <row r="16" spans="1:68" x14ac:dyDescent="0.25">
      <c r="A16" s="9" t="s">
        <v>182</v>
      </c>
      <c r="B16" s="10" t="s">
        <v>43</v>
      </c>
      <c r="C16" s="43">
        <v>0.38860142808255577</v>
      </c>
      <c r="D16" s="59">
        <v>0.6964534004533377</v>
      </c>
      <c r="E16" s="59">
        <v>1.5532719718432391</v>
      </c>
      <c r="F16" s="59">
        <v>0.93898660087682095</v>
      </c>
      <c r="G16" s="59">
        <v>0.77536120205542614</v>
      </c>
      <c r="H16" s="59">
        <v>1.4922653219755164</v>
      </c>
      <c r="I16" s="59">
        <v>0.55565253286677352</v>
      </c>
      <c r="J16" s="59">
        <v>0.49193310796361306</v>
      </c>
      <c r="K16" s="59">
        <v>0.68659132882373231</v>
      </c>
      <c r="L16" s="59">
        <v>0.29499634656656931</v>
      </c>
      <c r="M16" s="59">
        <v>0.97732088496306757</v>
      </c>
      <c r="N16" s="59">
        <v>1.9877034552782991</v>
      </c>
      <c r="O16" s="59">
        <v>1.1163828369443898</v>
      </c>
      <c r="P16" s="59">
        <v>0.58336766726294442</v>
      </c>
      <c r="Q16" s="59">
        <v>1.018215208900775</v>
      </c>
      <c r="R16" s="59">
        <v>1.0577246997694403</v>
      </c>
      <c r="S16" s="59">
        <v>1.6316407708294185</v>
      </c>
      <c r="T16" s="59">
        <v>0.70827158825131842</v>
      </c>
      <c r="U16" s="59">
        <v>3.3943668229838382</v>
      </c>
      <c r="V16" s="59">
        <v>1.2618397008684672</v>
      </c>
      <c r="W16" s="59">
        <v>1.0187240500097445</v>
      </c>
      <c r="X16" s="59">
        <v>0.94150212278858636</v>
      </c>
      <c r="Y16" s="59">
        <v>0.60419339880173228</v>
      </c>
      <c r="Z16" s="59">
        <v>0.96015133212831738</v>
      </c>
      <c r="AA16" s="59">
        <v>0.84789370049195711</v>
      </c>
      <c r="AB16" s="59">
        <v>1.118801424767945</v>
      </c>
      <c r="AC16" s="59">
        <v>0.73145037242832878</v>
      </c>
      <c r="AD16" s="59">
        <v>0.55005510593362861</v>
      </c>
      <c r="AE16" s="59">
        <v>2.5276944642605064</v>
      </c>
      <c r="AF16" s="59">
        <v>1.4886911858028955</v>
      </c>
      <c r="AG16" s="59">
        <v>1.1665841636590275</v>
      </c>
      <c r="AH16" s="59">
        <v>3.4802274060437473</v>
      </c>
      <c r="AI16" s="59">
        <v>2.2948373873487822</v>
      </c>
      <c r="AJ16" s="59">
        <v>0.50112525991786039</v>
      </c>
      <c r="AK16" s="59">
        <v>0.9641002088342181</v>
      </c>
      <c r="AL16" s="59">
        <v>0.70957173675181895</v>
      </c>
      <c r="AM16" s="59">
        <v>2.1918990130555116</v>
      </c>
      <c r="AN16" s="59">
        <v>0.79589782741904691</v>
      </c>
      <c r="AO16" s="59">
        <v>3.1550466496259952</v>
      </c>
      <c r="AP16" s="59">
        <v>3.2717367453418245</v>
      </c>
      <c r="AQ16" s="59">
        <v>1.8567938963982862</v>
      </c>
      <c r="AR16" s="59">
        <v>5.2085987650642886</v>
      </c>
      <c r="AS16" s="59">
        <v>0.95599619412327796</v>
      </c>
      <c r="AT16" s="59">
        <v>1.6817411394311377</v>
      </c>
      <c r="AU16" s="59">
        <v>2.1946247902460647</v>
      </c>
      <c r="AV16" s="59">
        <v>2.2952938592711409</v>
      </c>
      <c r="AW16" s="59">
        <v>2.8368827168440292</v>
      </c>
      <c r="AX16" s="59">
        <v>4.8781618953449097</v>
      </c>
      <c r="AY16" s="59">
        <v>3.3476546473206876</v>
      </c>
      <c r="AZ16" s="59">
        <v>3.5473848461369539</v>
      </c>
      <c r="BA16" s="59">
        <v>3.4347641182559681</v>
      </c>
      <c r="BB16" s="59">
        <v>3.6167886721197027</v>
      </c>
      <c r="BC16" s="59">
        <v>4.6597689852720459</v>
      </c>
      <c r="BD16" s="59">
        <v>3.773987511007503</v>
      </c>
      <c r="BE16" s="59">
        <v>2.3129009936290625</v>
      </c>
      <c r="BF16" s="59">
        <v>1.7762782202379439</v>
      </c>
      <c r="BG16" s="59">
        <v>2.5651618587709195</v>
      </c>
      <c r="BH16" s="59">
        <v>3.0282821062929024</v>
      </c>
      <c r="BI16" s="59">
        <v>3.0925047958745004</v>
      </c>
      <c r="BJ16" s="59">
        <v>14.483553639770149</v>
      </c>
      <c r="BK16" s="59">
        <v>4.9667107678033524</v>
      </c>
      <c r="BL16" s="59">
        <v>4.4788687085153001</v>
      </c>
      <c r="BM16" s="59">
        <v>5.1322155097715001</v>
      </c>
      <c r="BN16" s="59">
        <v>2.3688794132352036</v>
      </c>
      <c r="BO16" s="59">
        <v>1.9787475341194276</v>
      </c>
      <c r="BP16" s="59">
        <v>3.2518655548261979</v>
      </c>
    </row>
    <row r="17" spans="1:68" x14ac:dyDescent="0.25">
      <c r="A17" s="11" t="s">
        <v>183</v>
      </c>
      <c r="B17" s="12" t="s">
        <v>43</v>
      </c>
      <c r="C17" s="44">
        <v>1.5346344103332543</v>
      </c>
      <c r="D17" s="58">
        <v>3.133701579905094</v>
      </c>
      <c r="E17" s="58">
        <v>6.1162392331403614</v>
      </c>
      <c r="F17" s="58">
        <v>3.6441408361675878</v>
      </c>
      <c r="G17" s="58">
        <v>2.5661105309289134</v>
      </c>
      <c r="H17" s="58">
        <v>5.0025333054287442</v>
      </c>
      <c r="I17" s="58">
        <v>2.2025907203240607</v>
      </c>
      <c r="J17" s="58">
        <v>1.97323960977368</v>
      </c>
      <c r="K17" s="58">
        <v>3.0129654514918931</v>
      </c>
      <c r="L17" s="58">
        <v>1.8507597822368929</v>
      </c>
      <c r="M17" s="58">
        <v>3.0940326637556081</v>
      </c>
      <c r="N17" s="58">
        <v>6.1256022891603337</v>
      </c>
      <c r="O17" s="58">
        <v>6.8763439094987664</v>
      </c>
      <c r="P17" s="58">
        <v>3.1580382865776646</v>
      </c>
      <c r="Q17" s="58">
        <v>4.642610317090254</v>
      </c>
      <c r="R17" s="58">
        <v>7.325326730736001</v>
      </c>
      <c r="S17" s="58">
        <v>10.549681522704553</v>
      </c>
      <c r="T17" s="58">
        <v>4.646106627986728</v>
      </c>
      <c r="U17" s="58">
        <v>9.962700896818296</v>
      </c>
      <c r="V17" s="58">
        <v>4.7613612838097215</v>
      </c>
      <c r="W17" s="58">
        <v>7.205131119391293</v>
      </c>
      <c r="X17" s="58">
        <v>5.5998795810364204</v>
      </c>
      <c r="Y17" s="58">
        <v>3.7875613543758124</v>
      </c>
      <c r="Z17" s="58">
        <v>3.5742860797983904</v>
      </c>
      <c r="AA17" s="58">
        <v>4.6869452587624272</v>
      </c>
      <c r="AB17" s="58">
        <v>5.5770365429017899</v>
      </c>
      <c r="AC17" s="58">
        <v>3.3099216952646979</v>
      </c>
      <c r="AD17" s="58">
        <v>2.374308012920995</v>
      </c>
      <c r="AE17" s="58">
        <v>7.215885538860273</v>
      </c>
      <c r="AF17" s="58">
        <v>5.9924624033914649</v>
      </c>
      <c r="AG17" s="58">
        <v>7.3315982174136209</v>
      </c>
      <c r="AH17" s="58">
        <v>17.33935433265674</v>
      </c>
      <c r="AI17" s="58">
        <v>14.96047580428017</v>
      </c>
      <c r="AJ17" s="58">
        <v>3.1184303357085845</v>
      </c>
      <c r="AK17" s="58">
        <v>3.8691637855519505</v>
      </c>
      <c r="AL17" s="58">
        <v>4.0666294380090511</v>
      </c>
      <c r="AM17" s="58">
        <v>8.1837199813457566</v>
      </c>
      <c r="AN17" s="58">
        <v>3.0768301804139675</v>
      </c>
      <c r="AO17" s="58">
        <v>11.367313046320614</v>
      </c>
      <c r="AP17" s="58">
        <v>11.532476348793287</v>
      </c>
      <c r="AQ17" s="58">
        <v>8.6057157300334204</v>
      </c>
      <c r="AR17" s="58">
        <v>16.329435110333243</v>
      </c>
      <c r="AS17" s="58">
        <v>6.8803388449982865</v>
      </c>
      <c r="AT17" s="58">
        <v>4.8897857180721118</v>
      </c>
      <c r="AU17" s="58">
        <v>5.9030503178240119</v>
      </c>
      <c r="AV17" s="58">
        <v>4.7435946991073434</v>
      </c>
      <c r="AW17" s="58">
        <v>5.6355873107439276</v>
      </c>
      <c r="AX17" s="58">
        <v>19.169942717278744</v>
      </c>
      <c r="AY17" s="58">
        <v>12.61851816883032</v>
      </c>
      <c r="AZ17" s="58">
        <v>17.578917675915989</v>
      </c>
      <c r="BA17" s="58">
        <v>13.440687987369456</v>
      </c>
      <c r="BB17" s="58">
        <v>13.417649646814741</v>
      </c>
      <c r="BC17" s="58">
        <v>17.376799543810652</v>
      </c>
      <c r="BD17" s="58">
        <v>12.237595697942504</v>
      </c>
      <c r="BE17" s="58">
        <v>7.5878967590241899</v>
      </c>
      <c r="BF17" s="58">
        <v>7.4145362141251452</v>
      </c>
      <c r="BG17" s="58">
        <v>11.524344547506516</v>
      </c>
      <c r="BH17" s="58">
        <v>16.81401314021274</v>
      </c>
      <c r="BI17" s="58">
        <v>12.999453841474036</v>
      </c>
      <c r="BJ17" s="58">
        <v>38.926497239232589</v>
      </c>
      <c r="BK17" s="58">
        <v>23.048710458102562</v>
      </c>
      <c r="BL17" s="58">
        <v>16.932435762489689</v>
      </c>
      <c r="BM17" s="58">
        <v>10.900040770957975</v>
      </c>
      <c r="BN17" s="58">
        <v>8.4299650697385928</v>
      </c>
      <c r="BO17" s="58">
        <v>8.4483918903626041</v>
      </c>
      <c r="BP17" s="58">
        <v>12.825598089705752</v>
      </c>
    </row>
    <row r="18" spans="1:68" x14ac:dyDescent="0.25">
      <c r="A18" s="9" t="s">
        <v>184</v>
      </c>
      <c r="B18" s="10" t="s">
        <v>43</v>
      </c>
      <c r="C18" s="43" t="s">
        <v>326</v>
      </c>
      <c r="D18" s="59">
        <v>0.49613162552271661</v>
      </c>
      <c r="E18" s="59">
        <v>0.55472829324242601</v>
      </c>
      <c r="F18" s="59">
        <v>0.5619572898308659</v>
      </c>
      <c r="G18" s="59">
        <v>0.39055907449874061</v>
      </c>
      <c r="H18" s="59">
        <v>0.64702212778480106</v>
      </c>
      <c r="I18" s="59">
        <v>0.46539780837137912</v>
      </c>
      <c r="J18" s="59">
        <v>0.37390083395808826</v>
      </c>
      <c r="K18" s="59">
        <v>0.53342020474582064</v>
      </c>
      <c r="L18" s="59">
        <v>0.17924279412488317</v>
      </c>
      <c r="M18" s="59">
        <v>0.64947338900699447</v>
      </c>
      <c r="N18" s="59">
        <v>1.6022214701086122</v>
      </c>
      <c r="O18" s="59">
        <v>0.66792635301674874</v>
      </c>
      <c r="P18" s="59">
        <v>0.23666448564662812</v>
      </c>
      <c r="Q18" s="59">
        <v>0.48068155283574421</v>
      </c>
      <c r="R18" s="59">
        <v>0.61829894694670096</v>
      </c>
      <c r="S18" s="59">
        <v>0.79736943888908585</v>
      </c>
      <c r="T18" s="59">
        <v>0.32342776597945938</v>
      </c>
      <c r="U18" s="59">
        <v>1.4397481319119403</v>
      </c>
      <c r="V18" s="59">
        <v>0.98216322800158207</v>
      </c>
      <c r="W18" s="59">
        <v>0.67345767311728666</v>
      </c>
      <c r="X18" s="59">
        <v>0.82458055837035282</v>
      </c>
      <c r="Y18" s="59">
        <v>0.56859509670121666</v>
      </c>
      <c r="Z18" s="59">
        <v>0.79524125072958129</v>
      </c>
      <c r="AA18" s="59">
        <v>0.51983371694071168</v>
      </c>
      <c r="AB18" s="59">
        <v>0.41490897497752932</v>
      </c>
      <c r="AC18" s="59">
        <v>0.54789837964648946</v>
      </c>
      <c r="AD18" s="59">
        <v>0.53713957558692749</v>
      </c>
      <c r="AE18" s="59">
        <v>0.71314280838917554</v>
      </c>
      <c r="AF18" s="59">
        <v>0.94636208497643048</v>
      </c>
      <c r="AG18" s="59">
        <v>0.60254222236705957</v>
      </c>
      <c r="AH18" s="59">
        <v>1.5376128057409115</v>
      </c>
      <c r="AI18" s="59">
        <v>1.6170435294533017</v>
      </c>
      <c r="AJ18" s="59">
        <v>0.43030966163076467</v>
      </c>
      <c r="AK18" s="59">
        <v>0.52139077525250721</v>
      </c>
      <c r="AL18" s="59">
        <v>0.47695540832021105</v>
      </c>
      <c r="AM18" s="59">
        <v>0.78035428424409503</v>
      </c>
      <c r="AN18" s="59">
        <v>0.38049503226113157</v>
      </c>
      <c r="AO18" s="59">
        <v>1.2338484458846499</v>
      </c>
      <c r="AP18" s="59">
        <v>0.2986615122055814</v>
      </c>
      <c r="AQ18" s="59">
        <v>0.55633047659822421</v>
      </c>
      <c r="AR18" s="59">
        <v>1.0953643966906412</v>
      </c>
      <c r="AS18" s="59">
        <v>0.79635849953823956</v>
      </c>
      <c r="AT18" s="59">
        <v>0.68423018115256473</v>
      </c>
      <c r="AU18" s="59">
        <v>1.1256404246184137</v>
      </c>
      <c r="AV18" s="59">
        <v>1.3555940430287479</v>
      </c>
      <c r="AW18" s="59">
        <v>0.63823086345248858</v>
      </c>
      <c r="AX18" s="59">
        <v>0.95896835299018302</v>
      </c>
      <c r="AY18" s="59">
        <v>0.62122067046965057</v>
      </c>
      <c r="AZ18" s="59">
        <v>0.64990524174335296</v>
      </c>
      <c r="BA18" s="59">
        <v>1.3406411367433972</v>
      </c>
      <c r="BB18" s="59">
        <v>1.2257525351680865</v>
      </c>
      <c r="BC18" s="59">
        <v>1.0680977049496712</v>
      </c>
      <c r="BD18" s="59">
        <v>0.87818377066462294</v>
      </c>
      <c r="BE18" s="59">
        <v>0.68589691182438728</v>
      </c>
      <c r="BF18" s="59">
        <v>0.42504536511963087</v>
      </c>
      <c r="BG18" s="59">
        <v>0.75156909863533683</v>
      </c>
      <c r="BH18" s="59">
        <v>0.58276039519672995</v>
      </c>
      <c r="BI18" s="59">
        <v>0.44521838944686271</v>
      </c>
      <c r="BJ18" s="59">
        <v>3.4880510253684101</v>
      </c>
      <c r="BK18" s="59">
        <v>1.1843260973200314</v>
      </c>
      <c r="BL18" s="59">
        <v>1.0179227718351971</v>
      </c>
      <c r="BM18" s="59">
        <v>1.0922189856072089</v>
      </c>
      <c r="BN18" s="59">
        <v>0.76410239650771883</v>
      </c>
      <c r="BO18" s="59">
        <v>0.3141731771285774</v>
      </c>
      <c r="BP18" s="59">
        <v>0.75665603825415217</v>
      </c>
    </row>
    <row r="19" spans="1:68" x14ac:dyDescent="0.25">
      <c r="A19" s="11" t="s">
        <v>185</v>
      </c>
      <c r="B19" s="12" t="s">
        <v>43</v>
      </c>
      <c r="C19" s="44" t="s">
        <v>326</v>
      </c>
      <c r="D19" s="58">
        <v>0.27806189581656832</v>
      </c>
      <c r="E19" s="58">
        <v>0.32926714262081708</v>
      </c>
      <c r="F19" s="58">
        <v>0.37312062741053009</v>
      </c>
      <c r="G19" s="58">
        <v>0.26700226760254347</v>
      </c>
      <c r="H19" s="58">
        <v>0.39198055142519467</v>
      </c>
      <c r="I19" s="58">
        <v>0.3019389631425663</v>
      </c>
      <c r="J19" s="58">
        <v>0.26894112149123878</v>
      </c>
      <c r="K19" s="58">
        <v>0.31978835908915915</v>
      </c>
      <c r="L19" s="46" t="s">
        <v>326</v>
      </c>
      <c r="M19" s="46" t="s">
        <v>326</v>
      </c>
      <c r="N19" s="58">
        <v>0.8985569674779238</v>
      </c>
      <c r="O19" s="58">
        <v>0.41245674541321142</v>
      </c>
      <c r="P19" s="46" t="s">
        <v>326</v>
      </c>
      <c r="Q19" s="58">
        <v>0.28301276351652815</v>
      </c>
      <c r="R19" s="58">
        <v>0.46663317239271246</v>
      </c>
      <c r="S19" s="58">
        <v>0.47866807976870418</v>
      </c>
      <c r="T19" s="46" t="s">
        <v>326</v>
      </c>
      <c r="U19" s="58">
        <v>1.7832380381071773</v>
      </c>
      <c r="V19" s="58">
        <v>0.7013853881539206</v>
      </c>
      <c r="W19" s="58">
        <v>0.78542779702532139</v>
      </c>
      <c r="X19" s="58">
        <v>0.52928551186206141</v>
      </c>
      <c r="Y19" s="58">
        <v>0.44060511933032231</v>
      </c>
      <c r="Z19" s="58">
        <v>0.55418953635837365</v>
      </c>
      <c r="AA19" s="46" t="s">
        <v>326</v>
      </c>
      <c r="AB19" s="58">
        <v>0.44479720754909668</v>
      </c>
      <c r="AC19" s="46" t="s">
        <v>326</v>
      </c>
      <c r="AD19" s="58">
        <v>0.37761475298660052</v>
      </c>
      <c r="AE19" s="58">
        <v>0.70666428535842429</v>
      </c>
      <c r="AF19" s="58">
        <v>0.61571663853473257</v>
      </c>
      <c r="AG19" s="58">
        <v>0.47927653715486823</v>
      </c>
      <c r="AH19" s="58">
        <v>0.50944552441074786</v>
      </c>
      <c r="AI19" s="58">
        <v>1.6472890068102763</v>
      </c>
      <c r="AJ19" s="46" t="s">
        <v>326</v>
      </c>
      <c r="AK19" s="58">
        <v>0.25138999598325634</v>
      </c>
      <c r="AL19" s="58">
        <v>0.32041145211702604</v>
      </c>
      <c r="AM19" s="58">
        <v>0.40031226941758841</v>
      </c>
      <c r="AN19" s="46" t="s">
        <v>326</v>
      </c>
      <c r="AO19" s="58">
        <v>1.9895842275879436</v>
      </c>
      <c r="AP19" s="58">
        <v>1.1240860550254017</v>
      </c>
      <c r="AQ19" s="58">
        <v>0.27575584903574113</v>
      </c>
      <c r="AR19" s="58">
        <v>1.0125412573423249</v>
      </c>
      <c r="AS19" s="58" t="s">
        <v>326</v>
      </c>
      <c r="AT19" s="58">
        <v>0.5276288643647894</v>
      </c>
      <c r="AU19" s="58">
        <v>1.0183392155450506</v>
      </c>
      <c r="AV19" s="58">
        <v>0.90624547903467489</v>
      </c>
      <c r="AW19" s="58">
        <v>0.64130848098850457</v>
      </c>
      <c r="AX19" s="58">
        <v>1.3934932600315657</v>
      </c>
      <c r="AY19" s="58">
        <v>0.48877336424602591</v>
      </c>
      <c r="AZ19" s="58">
        <v>0.54216572543722619</v>
      </c>
      <c r="BA19" s="58">
        <v>0.83839034950862079</v>
      </c>
      <c r="BB19" s="58">
        <v>1.2722177317703216</v>
      </c>
      <c r="BC19" s="58">
        <v>0.83801860546834239</v>
      </c>
      <c r="BD19" s="58">
        <v>0.9010448757458841</v>
      </c>
      <c r="BE19" s="58">
        <v>0.45704681968874783</v>
      </c>
      <c r="BF19" s="58">
        <v>0.31037252998007769</v>
      </c>
      <c r="BG19" s="58">
        <v>1.2364439668978531</v>
      </c>
      <c r="BH19" s="58">
        <v>0.62208673695575589</v>
      </c>
      <c r="BI19" s="58">
        <v>0.46855930913102106</v>
      </c>
      <c r="BJ19" s="58">
        <v>4.3638253052541636</v>
      </c>
      <c r="BK19" s="58">
        <v>1.4560873420289757</v>
      </c>
      <c r="BL19" s="58">
        <v>1.3880109416976096</v>
      </c>
      <c r="BM19" s="58">
        <v>1.2233833042338</v>
      </c>
      <c r="BN19" s="58">
        <v>0.57391014354714143</v>
      </c>
      <c r="BO19" s="58" t="s">
        <v>326</v>
      </c>
      <c r="BP19" s="58">
        <v>0.59740271997193373</v>
      </c>
    </row>
    <row r="20" spans="1:68" x14ac:dyDescent="0.25">
      <c r="A20" s="9" t="s">
        <v>186</v>
      </c>
      <c r="B20" s="10" t="s">
        <v>43</v>
      </c>
      <c r="C20" s="43">
        <v>0.60828479164752258</v>
      </c>
      <c r="D20" s="59">
        <v>0.9975227537549759</v>
      </c>
      <c r="E20" s="59">
        <v>1.6299207366732098</v>
      </c>
      <c r="F20" s="59">
        <v>1.174928881029204</v>
      </c>
      <c r="G20" s="59">
        <v>0.9977459813069357</v>
      </c>
      <c r="H20" s="59">
        <v>1.510515552426652</v>
      </c>
      <c r="I20" s="59">
        <v>0.96431056444985563</v>
      </c>
      <c r="J20" s="59">
        <v>0.87899574894496113</v>
      </c>
      <c r="K20" s="59">
        <v>1.0974464126705294</v>
      </c>
      <c r="L20" s="59">
        <v>0.43789029762904658</v>
      </c>
      <c r="M20" s="59">
        <v>0.95018898982895961</v>
      </c>
      <c r="N20" s="59">
        <v>1.6732512845758594</v>
      </c>
      <c r="O20" s="59">
        <v>1.1757406919724194</v>
      </c>
      <c r="P20" s="59">
        <v>0.48754042409016601</v>
      </c>
      <c r="Q20" s="59">
        <v>1.2547300175693881</v>
      </c>
      <c r="R20" s="59">
        <v>1.2521095388250205</v>
      </c>
      <c r="S20" s="59">
        <v>1.5099884020247958</v>
      </c>
      <c r="T20" s="59">
        <v>0.83097712888046593</v>
      </c>
      <c r="U20" s="59">
        <v>2.4211957180975507</v>
      </c>
      <c r="V20" s="59">
        <v>1.4892701649615572</v>
      </c>
      <c r="W20" s="59">
        <v>1.9256561690957081</v>
      </c>
      <c r="X20" s="59">
        <v>1.2514158100737245</v>
      </c>
      <c r="Y20" s="59">
        <v>1.228537656735273</v>
      </c>
      <c r="Z20" s="59">
        <v>1.4619459478491976</v>
      </c>
      <c r="AA20" s="59">
        <v>1.1200938594449479</v>
      </c>
      <c r="AB20" s="59">
        <v>1.187202541067476</v>
      </c>
      <c r="AC20" s="59">
        <v>0.97819346068989699</v>
      </c>
      <c r="AD20" s="59">
        <v>1.1746578564033769</v>
      </c>
      <c r="AE20" s="59">
        <v>1.8291689790528167</v>
      </c>
      <c r="AF20" s="59">
        <v>1.3413613871059591</v>
      </c>
      <c r="AG20" s="59">
        <v>1.1077685896548073</v>
      </c>
      <c r="AH20" s="59">
        <v>2.8275579961229633</v>
      </c>
      <c r="AI20" s="59">
        <v>2.3160159532278648</v>
      </c>
      <c r="AJ20" s="59">
        <v>0.53986941373627273</v>
      </c>
      <c r="AK20" s="59">
        <v>0.73745601560791807</v>
      </c>
      <c r="AL20" s="59">
        <v>1.0925223070425134</v>
      </c>
      <c r="AM20" s="59">
        <v>1.3651770450914591</v>
      </c>
      <c r="AN20" s="59">
        <v>0.60774513982438183</v>
      </c>
      <c r="AO20" s="59">
        <v>2.890794464933033</v>
      </c>
      <c r="AP20" s="59">
        <v>1.7037123776956151</v>
      </c>
      <c r="AQ20" s="59">
        <v>1.8232437597930611</v>
      </c>
      <c r="AR20" s="59">
        <v>1.8468092126634528</v>
      </c>
      <c r="AS20" s="59">
        <v>1.7321421133034136</v>
      </c>
      <c r="AT20" s="59">
        <v>1.9460167170615044</v>
      </c>
      <c r="AU20" s="59">
        <v>1.7042459173429705</v>
      </c>
      <c r="AV20" s="59">
        <v>1.9997585853166275</v>
      </c>
      <c r="AW20" s="59">
        <v>1.7911665160433916</v>
      </c>
      <c r="AX20" s="59">
        <v>2.3257268453541537</v>
      </c>
      <c r="AY20" s="59">
        <v>1.7232694073258732</v>
      </c>
      <c r="AZ20" s="59">
        <v>1.559647815836686</v>
      </c>
      <c r="BA20" s="59">
        <v>2.4191294092579123</v>
      </c>
      <c r="BB20" s="59">
        <v>2.1718955317824813</v>
      </c>
      <c r="BC20" s="59">
        <v>1.9556607144164153</v>
      </c>
      <c r="BD20" s="59">
        <v>1.8914283699865795</v>
      </c>
      <c r="BE20" s="59">
        <v>0.84806337671296661</v>
      </c>
      <c r="BF20" s="59">
        <v>0.73637433241965145</v>
      </c>
      <c r="BG20" s="59">
        <v>1.588919645381337</v>
      </c>
      <c r="BH20" s="59">
        <v>1.2584827626040256</v>
      </c>
      <c r="BI20" s="59">
        <v>1.2767581008372906</v>
      </c>
      <c r="BJ20" s="59">
        <v>4.393348197292684</v>
      </c>
      <c r="BK20" s="59">
        <v>3.2424884346610598</v>
      </c>
      <c r="BL20" s="59">
        <v>2.0880455121837191</v>
      </c>
      <c r="BM20" s="59">
        <v>3.1569434270268326</v>
      </c>
      <c r="BN20" s="59">
        <v>1.0932391854421413</v>
      </c>
      <c r="BO20" s="59">
        <v>0.90750771873610769</v>
      </c>
      <c r="BP20" s="59">
        <v>1.342724840459149</v>
      </c>
    </row>
    <row r="21" spans="1:68" x14ac:dyDescent="0.25">
      <c r="A21" s="12" t="s">
        <v>187</v>
      </c>
      <c r="B21" s="12" t="s">
        <v>43</v>
      </c>
      <c r="C21" s="44">
        <v>0.28364068193688746</v>
      </c>
      <c r="D21" s="44">
        <v>0.50295539070174078</v>
      </c>
      <c r="E21" s="44">
        <v>0.53164804742936378</v>
      </c>
      <c r="F21" s="44">
        <v>0.60833764632872178</v>
      </c>
      <c r="G21" s="44">
        <v>0.38457595357288987</v>
      </c>
      <c r="H21" s="44">
        <v>0.68119633238409805</v>
      </c>
      <c r="I21" s="44">
        <v>0.47846431167770986</v>
      </c>
      <c r="J21" s="44">
        <v>0.42825455275964086</v>
      </c>
      <c r="K21" s="44">
        <v>0.52357829660860056</v>
      </c>
      <c r="L21" s="44">
        <v>0.32245117676442908</v>
      </c>
      <c r="M21" s="44">
        <v>0.81815559468291055</v>
      </c>
      <c r="N21" s="44">
        <v>1.3236629642164857</v>
      </c>
      <c r="O21" s="44">
        <v>0.70503804788451085</v>
      </c>
      <c r="P21" s="44">
        <v>0.34566235910391707</v>
      </c>
      <c r="Q21" s="44">
        <v>0.62252668307872761</v>
      </c>
      <c r="R21" s="44">
        <v>0.66333784908339333</v>
      </c>
      <c r="S21" s="44">
        <v>0.87866836922894997</v>
      </c>
      <c r="T21" s="44">
        <v>0.34301149241017787</v>
      </c>
      <c r="U21" s="44">
        <v>1.5368056668409726</v>
      </c>
      <c r="V21" s="44">
        <v>0.90642111069882214</v>
      </c>
      <c r="W21" s="44">
        <v>0.81629332591716652</v>
      </c>
      <c r="X21" s="44">
        <v>0.88583546023728521</v>
      </c>
      <c r="Y21" s="44">
        <v>0.51809623185981823</v>
      </c>
      <c r="Z21" s="44">
        <v>0.83794797190429282</v>
      </c>
      <c r="AA21" s="44">
        <v>0.47971083141736504</v>
      </c>
      <c r="AB21" s="44">
        <v>0.43743135890417773</v>
      </c>
      <c r="AC21" s="44">
        <v>0.4576877646182263</v>
      </c>
      <c r="AD21" s="44">
        <v>0.89349069450330598</v>
      </c>
      <c r="AE21" s="44">
        <v>1.1815929790378181</v>
      </c>
      <c r="AF21" s="44">
        <v>0.98296488874083698</v>
      </c>
      <c r="AG21" s="44">
        <v>0.61927376713947035</v>
      </c>
      <c r="AH21" s="44">
        <v>1.2199553930708</v>
      </c>
      <c r="AI21" s="44">
        <v>1.7316233218271639</v>
      </c>
      <c r="AJ21" s="44">
        <v>0.47012810451314507</v>
      </c>
      <c r="AK21" s="44">
        <v>0.49409260336515087</v>
      </c>
      <c r="AL21" s="44">
        <v>0.50754330873472175</v>
      </c>
      <c r="AM21" s="44">
        <v>0.68526307573082357</v>
      </c>
      <c r="AN21" s="44">
        <v>0.35427076442564215</v>
      </c>
      <c r="AO21" s="44">
        <v>1.4016118318792743</v>
      </c>
      <c r="AP21" s="44">
        <v>0.73852345155837795</v>
      </c>
      <c r="AQ21" s="44">
        <v>0.63561390645078863</v>
      </c>
      <c r="AR21" s="44">
        <v>1.1221925473382985</v>
      </c>
      <c r="AS21" s="44">
        <v>0.74983582352322398</v>
      </c>
      <c r="AT21" s="44">
        <v>0.77062575620507001</v>
      </c>
      <c r="AU21" s="44">
        <v>0.9961906762122672</v>
      </c>
      <c r="AV21" s="44">
        <v>0.91856096387953734</v>
      </c>
      <c r="AW21" s="44">
        <v>0.6922536217941303</v>
      </c>
      <c r="AX21" s="44">
        <v>1.5667614100156619</v>
      </c>
      <c r="AY21" s="44">
        <v>0.71066206974998458</v>
      </c>
      <c r="AZ21" s="44">
        <v>0.71350887296924392</v>
      </c>
      <c r="BA21" s="44">
        <v>1.0675726409840109</v>
      </c>
      <c r="BB21" s="44">
        <v>1.3429447459784194</v>
      </c>
      <c r="BC21" s="44">
        <v>0.94109533466816964</v>
      </c>
      <c r="BD21" s="44">
        <v>1.111576431138541</v>
      </c>
      <c r="BE21" s="44">
        <v>0.68654642499464236</v>
      </c>
      <c r="BF21" s="44">
        <v>0.3416901632335208</v>
      </c>
      <c r="BG21" s="44">
        <v>1.6129609249222627</v>
      </c>
      <c r="BH21" s="44">
        <v>0.62618884742061764</v>
      </c>
      <c r="BI21" s="44">
        <v>0.69092622840720075</v>
      </c>
      <c r="BJ21" s="44">
        <v>3.9810370019631174</v>
      </c>
      <c r="BK21" s="44">
        <v>0.95993434151029899</v>
      </c>
      <c r="BL21" s="44">
        <v>1.8420757395790659</v>
      </c>
      <c r="BM21" s="44">
        <v>1.2456378464659861</v>
      </c>
      <c r="BN21" s="44">
        <v>0.77016162960113166</v>
      </c>
      <c r="BO21" s="44">
        <v>0.31783523423344645</v>
      </c>
      <c r="BP21" s="44">
        <v>0.73650436083479554</v>
      </c>
    </row>
    <row r="22" spans="1:68" x14ac:dyDescent="0.25">
      <c r="A22" s="10" t="s">
        <v>188</v>
      </c>
      <c r="B22" s="10" t="s">
        <v>43</v>
      </c>
      <c r="C22" s="43" t="s">
        <v>326</v>
      </c>
      <c r="D22" s="43">
        <v>0.22301208886599011</v>
      </c>
      <c r="E22" s="43">
        <v>0.31076833769987788</v>
      </c>
      <c r="F22" s="43">
        <v>0.32851436272917456</v>
      </c>
      <c r="G22" s="43" t="s">
        <v>326</v>
      </c>
      <c r="H22" s="43">
        <v>0.46163909029128564</v>
      </c>
      <c r="I22" s="43">
        <v>0.23780003254829551</v>
      </c>
      <c r="J22" s="43" t="s">
        <v>326</v>
      </c>
      <c r="K22" s="43">
        <v>0.25552779571266904</v>
      </c>
      <c r="L22" s="43" t="s">
        <v>326</v>
      </c>
      <c r="M22" s="43">
        <v>0.25219020450505486</v>
      </c>
      <c r="N22" s="43">
        <v>0.48589735700439984</v>
      </c>
      <c r="O22" s="43">
        <v>0.37931438307216497</v>
      </c>
      <c r="P22" s="43" t="s">
        <v>326</v>
      </c>
      <c r="Q22" s="43" t="s">
        <v>326</v>
      </c>
      <c r="R22" s="43">
        <v>0.50908750538481296</v>
      </c>
      <c r="S22" s="43">
        <v>0.42207779764064707</v>
      </c>
      <c r="T22" s="43" t="s">
        <v>326</v>
      </c>
      <c r="U22" s="43">
        <v>0.88421225244125712</v>
      </c>
      <c r="V22" s="43">
        <v>0.46223413135527808</v>
      </c>
      <c r="W22" s="43">
        <v>0.60223492727200378</v>
      </c>
      <c r="X22" s="43">
        <v>0.32879998302737767</v>
      </c>
      <c r="Y22" s="43">
        <v>0.40556600764846518</v>
      </c>
      <c r="Z22" s="43">
        <v>0.35640317609380923</v>
      </c>
      <c r="AA22" s="43">
        <v>0.28660011669914043</v>
      </c>
      <c r="AB22" s="43">
        <v>0.27664589043741372</v>
      </c>
      <c r="AC22" s="43">
        <v>0.24590943028911</v>
      </c>
      <c r="AD22" s="43">
        <v>0.52941692127486917</v>
      </c>
      <c r="AE22" s="43">
        <v>0.58464836224972405</v>
      </c>
      <c r="AF22" s="43">
        <v>0.28195158081619204</v>
      </c>
      <c r="AG22" s="43">
        <v>0.37526669545310126</v>
      </c>
      <c r="AH22" s="43">
        <v>0.71415771951874263</v>
      </c>
      <c r="AI22" s="43">
        <v>0.74908832828229599</v>
      </c>
      <c r="AJ22" s="43" t="s">
        <v>326</v>
      </c>
      <c r="AK22" s="43">
        <v>0.22206412242712051</v>
      </c>
      <c r="AL22" s="43">
        <v>0.28832568033037281</v>
      </c>
      <c r="AM22" s="43" t="s">
        <v>326</v>
      </c>
      <c r="AN22" s="43" t="s">
        <v>326</v>
      </c>
      <c r="AO22" s="43">
        <v>0.57114663993625414</v>
      </c>
      <c r="AP22" s="43">
        <v>0.53447006290373078</v>
      </c>
      <c r="AQ22" s="43">
        <v>0.37049960183286373</v>
      </c>
      <c r="AR22" s="43">
        <v>0.8349003322274462</v>
      </c>
      <c r="AS22" s="43">
        <v>0.49443741436402117</v>
      </c>
      <c r="AT22" s="43">
        <v>0.38829924223356399</v>
      </c>
      <c r="AU22" s="43">
        <v>0.60675825846532672</v>
      </c>
      <c r="AV22" s="43">
        <v>0.42322306950263122</v>
      </c>
      <c r="AW22" s="43" t="s">
        <v>326</v>
      </c>
      <c r="AX22" s="43">
        <v>0.80205461172461023</v>
      </c>
      <c r="AY22" s="43">
        <v>0.42894122589699774</v>
      </c>
      <c r="AZ22" s="43">
        <v>0.40537971667819894</v>
      </c>
      <c r="BA22" s="43">
        <v>0.52833330763207209</v>
      </c>
      <c r="BB22" s="43">
        <v>0.83700795931825223</v>
      </c>
      <c r="BC22" s="43">
        <v>0.49976046328834722</v>
      </c>
      <c r="BD22" s="43">
        <v>0.58610174656494096</v>
      </c>
      <c r="BE22" s="43">
        <v>0.23405059911170933</v>
      </c>
      <c r="BF22" s="43" t="s">
        <v>326</v>
      </c>
      <c r="BG22" s="43">
        <v>0.5993394717691467</v>
      </c>
      <c r="BH22" s="43">
        <v>0.36413720786465975</v>
      </c>
      <c r="BI22" s="43">
        <v>0.33985832712818165</v>
      </c>
      <c r="BJ22" s="43">
        <v>1.9190703931178108</v>
      </c>
      <c r="BK22" s="43">
        <v>0.62351705123850687</v>
      </c>
      <c r="BL22" s="43">
        <v>0.70088862082843262</v>
      </c>
      <c r="BM22" s="43">
        <v>0.73181986402251042</v>
      </c>
      <c r="BN22" s="43">
        <v>0.3091695075642294</v>
      </c>
      <c r="BO22" s="43">
        <v>0.23456777543517726</v>
      </c>
      <c r="BP22" s="43">
        <v>0.3342294331262301</v>
      </c>
    </row>
    <row r="23" spans="1:68" x14ac:dyDescent="0.25">
      <c r="A23" s="11" t="s">
        <v>53</v>
      </c>
      <c r="B23" s="11" t="s">
        <v>51</v>
      </c>
      <c r="C23" s="46">
        <v>1.1033624479750077</v>
      </c>
      <c r="D23" s="46">
        <v>0.7520950793947373</v>
      </c>
      <c r="E23" s="46">
        <v>1.5958146133837787</v>
      </c>
      <c r="F23" s="46">
        <v>1.6501514478858628</v>
      </c>
      <c r="G23" s="46">
        <v>1.4972529748722911</v>
      </c>
      <c r="H23" s="46">
        <v>1.8254756937275951</v>
      </c>
      <c r="I23" s="46">
        <v>0.9323042779276447</v>
      </c>
      <c r="J23" s="46">
        <v>1.5414970717042911</v>
      </c>
      <c r="K23" s="46">
        <v>0.42272899043521239</v>
      </c>
      <c r="L23" s="46">
        <v>1.1935978967568113</v>
      </c>
      <c r="M23" s="46">
        <v>1.3608130853496818</v>
      </c>
      <c r="N23" s="46">
        <v>2.5733209284916607</v>
      </c>
      <c r="O23" s="46">
        <v>1.887205151701822</v>
      </c>
      <c r="P23" s="46">
        <v>0.73605885326709286</v>
      </c>
      <c r="Q23" s="46">
        <v>1.3418763655282209</v>
      </c>
      <c r="R23" s="46">
        <v>0.57980056476087138</v>
      </c>
      <c r="S23" s="46">
        <v>1.0085827511822769</v>
      </c>
      <c r="T23" s="46">
        <v>1.1382373975742044</v>
      </c>
      <c r="U23" s="46">
        <v>2.2285937122694719</v>
      </c>
      <c r="V23" s="46">
        <v>1.6811259253936808</v>
      </c>
      <c r="W23" s="46">
        <v>1.9223744353012804</v>
      </c>
      <c r="X23" s="46">
        <v>0.98271985912391047</v>
      </c>
      <c r="Y23" s="46">
        <v>1.1886252726755246</v>
      </c>
      <c r="Z23" s="46">
        <v>0.85125976801828596</v>
      </c>
      <c r="AA23" s="46">
        <v>0.98558156144102538</v>
      </c>
      <c r="AB23" s="46">
        <v>2.9056752187459187</v>
      </c>
      <c r="AC23" s="46">
        <v>0.95314667205844883</v>
      </c>
      <c r="AD23" s="46">
        <v>0.85907603245429565</v>
      </c>
      <c r="AE23" s="46">
        <v>3.1512377630071398</v>
      </c>
      <c r="AF23" s="46">
        <v>1.0516053170726971</v>
      </c>
      <c r="AG23" s="46">
        <v>0.77292729879764377</v>
      </c>
      <c r="AH23" s="46">
        <v>2.2758848578155422</v>
      </c>
      <c r="AI23" s="46">
        <v>0.77612907078277116</v>
      </c>
      <c r="AJ23" s="46">
        <v>0.83194982523361027</v>
      </c>
      <c r="AK23" s="46">
        <v>0.2863399279485831</v>
      </c>
      <c r="AL23" s="46">
        <v>3.1261467467488293</v>
      </c>
      <c r="AM23" s="46">
        <v>1.6014455809917436</v>
      </c>
      <c r="AN23" s="46">
        <v>1.9956901050333888</v>
      </c>
      <c r="AO23" s="46">
        <v>2.9078827466877266</v>
      </c>
      <c r="AP23" s="46">
        <v>1.6619442058833342</v>
      </c>
      <c r="AQ23" s="46">
        <v>3.8900507513229967</v>
      </c>
      <c r="AR23" s="46">
        <v>3.4985809381815995</v>
      </c>
      <c r="AS23" s="46">
        <v>1.1690719966778067</v>
      </c>
      <c r="AT23" s="46">
        <v>1.9644363380903602</v>
      </c>
      <c r="AU23" s="46">
        <v>2.7090944019843728</v>
      </c>
      <c r="AV23" s="46">
        <v>2.0542268956839571</v>
      </c>
      <c r="AW23" s="46">
        <v>2.1426233780228068</v>
      </c>
      <c r="AX23" s="46">
        <v>1.010962395280681</v>
      </c>
      <c r="AY23" s="46">
        <v>2.0155835687409596</v>
      </c>
      <c r="AZ23" s="46">
        <v>1.6252174574177498</v>
      </c>
      <c r="BA23" s="46">
        <v>1.9605292032478978</v>
      </c>
      <c r="BB23" s="46">
        <v>3.2015619691169901</v>
      </c>
      <c r="BC23" s="46">
        <v>3.4800008036994097</v>
      </c>
      <c r="BD23" s="46">
        <v>1.9920312157576912</v>
      </c>
      <c r="BE23" s="46">
        <v>0.70834864356946714</v>
      </c>
      <c r="BF23" s="46">
        <v>0.95665023574538033</v>
      </c>
      <c r="BG23" s="46">
        <v>0.90626650747877702</v>
      </c>
      <c r="BH23" s="46">
        <v>0.83963143643024596</v>
      </c>
      <c r="BI23" s="46">
        <v>0.99100956006453655</v>
      </c>
      <c r="BJ23" s="46">
        <v>1.8526793451091557</v>
      </c>
      <c r="BK23" s="46">
        <v>5.7209095620945778</v>
      </c>
      <c r="BL23" s="46">
        <v>0.61321828799047862</v>
      </c>
      <c r="BM23" s="46">
        <v>4.8775163486151758</v>
      </c>
      <c r="BN23" s="46">
        <v>2.3909117169807264</v>
      </c>
      <c r="BO23" s="46">
        <v>0.99675359505373895</v>
      </c>
      <c r="BP23" s="46">
        <v>1.1220560621222957</v>
      </c>
    </row>
    <row r="24" spans="1:68" x14ac:dyDescent="0.25">
      <c r="A24" s="9" t="s">
        <v>54</v>
      </c>
      <c r="B24" s="9" t="s">
        <v>51</v>
      </c>
      <c r="C24" s="47">
        <v>17.934840169647881</v>
      </c>
      <c r="D24" s="47">
        <v>10.218882246418797</v>
      </c>
      <c r="E24" s="47">
        <v>14.175044820395968</v>
      </c>
      <c r="F24" s="47">
        <v>19.786469933076777</v>
      </c>
      <c r="G24" s="47">
        <v>18.316406191714336</v>
      </c>
      <c r="H24" s="47">
        <v>19.765849650521275</v>
      </c>
      <c r="I24" s="47">
        <v>11.413458338383711</v>
      </c>
      <c r="J24" s="47">
        <v>26.793431437639509</v>
      </c>
      <c r="K24" s="47">
        <v>9.4848837824742063</v>
      </c>
      <c r="L24" s="47">
        <v>14.508709911091694</v>
      </c>
      <c r="M24" s="47">
        <v>12.79287096244971</v>
      </c>
      <c r="N24" s="47">
        <v>22.907733993038669</v>
      </c>
      <c r="O24" s="47">
        <v>28.604187217805688</v>
      </c>
      <c r="P24" s="47">
        <v>9.2134558249946537</v>
      </c>
      <c r="Q24" s="47">
        <v>21.223638348722297</v>
      </c>
      <c r="R24" s="47">
        <v>13.492020388455177</v>
      </c>
      <c r="S24" s="47">
        <v>12.336778436155676</v>
      </c>
      <c r="T24" s="47">
        <v>13.656837927836326</v>
      </c>
      <c r="U24" s="47">
        <v>17.818885969559688</v>
      </c>
      <c r="V24" s="47">
        <v>22.864411125335231</v>
      </c>
      <c r="W24" s="47">
        <v>19.842654436690342</v>
      </c>
      <c r="X24" s="47">
        <v>10.488597426460554</v>
      </c>
      <c r="Y24" s="47">
        <v>11.790797472465172</v>
      </c>
      <c r="Z24" s="47">
        <v>9.8829246429514228</v>
      </c>
      <c r="AA24" s="47">
        <v>16.970706325037916</v>
      </c>
      <c r="AB24" s="47">
        <v>29.685206454228492</v>
      </c>
      <c r="AC24" s="47">
        <v>8.8641272160908446</v>
      </c>
      <c r="AD24" s="47">
        <v>19.433083967711166</v>
      </c>
      <c r="AE24" s="47">
        <v>27.519760627889738</v>
      </c>
      <c r="AF24" s="47">
        <v>15.266296594781966</v>
      </c>
      <c r="AG24" s="47">
        <v>12.338298786808391</v>
      </c>
      <c r="AH24" s="47">
        <v>23.448637309170397</v>
      </c>
      <c r="AI24" s="47">
        <v>15.694387224753111</v>
      </c>
      <c r="AJ24" s="47">
        <v>11.260517316805807</v>
      </c>
      <c r="AK24" s="47">
        <v>7.9093365863041196</v>
      </c>
      <c r="AL24" s="47">
        <v>30.771185304602106</v>
      </c>
      <c r="AM24" s="47">
        <v>15.852648886862731</v>
      </c>
      <c r="AN24" s="47">
        <v>20.474232860592672</v>
      </c>
      <c r="AO24" s="47">
        <v>38.913299730100768</v>
      </c>
      <c r="AP24" s="47">
        <v>46.129810780239403</v>
      </c>
      <c r="AQ24" s="47">
        <v>76.520521481073075</v>
      </c>
      <c r="AR24" s="47">
        <v>30.299985290682812</v>
      </c>
      <c r="AS24" s="47">
        <v>25.803493443277748</v>
      </c>
      <c r="AT24" s="47">
        <v>23.208777979598921</v>
      </c>
      <c r="AU24" s="47">
        <v>21.942463013655505</v>
      </c>
      <c r="AV24" s="47">
        <v>20.091340131598187</v>
      </c>
      <c r="AW24" s="47">
        <v>17.610403304814611</v>
      </c>
      <c r="AX24" s="47">
        <v>15.216448135440553</v>
      </c>
      <c r="AY24" s="47">
        <v>36.760416350732392</v>
      </c>
      <c r="AZ24" s="47">
        <v>16.548011117588075</v>
      </c>
      <c r="BA24" s="47">
        <v>31.564425023898728</v>
      </c>
      <c r="BB24" s="47">
        <v>24.367854948651726</v>
      </c>
      <c r="BC24" s="47">
        <v>28.571469910780966</v>
      </c>
      <c r="BD24" s="47">
        <v>14.210932410071203</v>
      </c>
      <c r="BE24" s="47">
        <v>10.654592339089417</v>
      </c>
      <c r="BF24" s="47">
        <v>9.5187446409737149</v>
      </c>
      <c r="BG24" s="47">
        <v>14.223071911368157</v>
      </c>
      <c r="BH24" s="47">
        <v>19.611517596811879</v>
      </c>
      <c r="BI24" s="47">
        <v>17.082588629460865</v>
      </c>
      <c r="BJ24" s="47">
        <v>23.693705776670164</v>
      </c>
      <c r="BK24" s="47">
        <v>31.754962132109227</v>
      </c>
      <c r="BL24" s="47">
        <v>19.027805756423216</v>
      </c>
      <c r="BM24" s="47">
        <v>38.957523046955878</v>
      </c>
      <c r="BN24" s="47">
        <v>36.56204192804983</v>
      </c>
      <c r="BO24" s="47">
        <v>12.835663248685828</v>
      </c>
      <c r="BP24" s="47">
        <v>12.809975667996207</v>
      </c>
    </row>
    <row r="25" spans="1:68" x14ac:dyDescent="0.25">
      <c r="A25" s="11" t="s">
        <v>55</v>
      </c>
      <c r="B25" s="11" t="s">
        <v>51</v>
      </c>
      <c r="C25" s="46">
        <v>5.8440694759139191</v>
      </c>
      <c r="D25" s="46">
        <v>3.8967147724654065</v>
      </c>
      <c r="E25" s="46">
        <v>7.5929415937573905</v>
      </c>
      <c r="F25" s="46">
        <v>9.5015510117330653</v>
      </c>
      <c r="G25" s="46">
        <v>7.5577311851104225</v>
      </c>
      <c r="H25" s="46">
        <v>12.055927721922568</v>
      </c>
      <c r="I25" s="46">
        <v>5.8275997696088515</v>
      </c>
      <c r="J25" s="46">
        <v>10.523989982548855</v>
      </c>
      <c r="K25" s="46">
        <v>2.8558080320077428</v>
      </c>
      <c r="L25" s="46">
        <v>7.9756507785840647</v>
      </c>
      <c r="M25" s="46">
        <v>8.5467090391494729</v>
      </c>
      <c r="N25" s="46">
        <v>13.033431893193109</v>
      </c>
      <c r="O25" s="46">
        <v>7.8040170147439785</v>
      </c>
      <c r="P25" s="46">
        <v>2.9719474072664407</v>
      </c>
      <c r="Q25" s="46">
        <v>11.076505348305838</v>
      </c>
      <c r="R25" s="46">
        <v>2.1806444859856109</v>
      </c>
      <c r="S25" s="46">
        <v>3.7553825184698706</v>
      </c>
      <c r="T25" s="46">
        <v>6.6201765258956655</v>
      </c>
      <c r="U25" s="46">
        <v>7.7376202060830179</v>
      </c>
      <c r="V25" s="46">
        <v>8.7849555367707453</v>
      </c>
      <c r="W25" s="46">
        <v>9.5342673176290518</v>
      </c>
      <c r="X25" s="46">
        <v>2.8720445447691736</v>
      </c>
      <c r="Y25" s="46">
        <v>6.0301665269845017</v>
      </c>
      <c r="Z25" s="46">
        <v>3.4733207359258804</v>
      </c>
      <c r="AA25" s="46">
        <v>6.894509460062066</v>
      </c>
      <c r="AB25" s="46">
        <v>12.100856741645142</v>
      </c>
      <c r="AC25" s="46">
        <v>4.5407477984821742</v>
      </c>
      <c r="AD25" s="46">
        <v>4.5931418869080183</v>
      </c>
      <c r="AE25" s="46">
        <v>14.886885349655198</v>
      </c>
      <c r="AF25" s="46">
        <v>7.0201003990717465</v>
      </c>
      <c r="AG25" s="46">
        <v>4.1266311630242027</v>
      </c>
      <c r="AH25" s="46">
        <v>11.925985340839199</v>
      </c>
      <c r="AI25" s="46">
        <v>3.196139793462883</v>
      </c>
      <c r="AJ25" s="46">
        <v>3.1025848909798772</v>
      </c>
      <c r="AK25" s="46">
        <v>1.241757144135591</v>
      </c>
      <c r="AL25" s="46">
        <v>25.456396096653773</v>
      </c>
      <c r="AM25" s="46">
        <v>6.8135914972144027</v>
      </c>
      <c r="AN25" s="46">
        <v>8.1515483686853401</v>
      </c>
      <c r="AO25" s="46">
        <v>15.240999397710178</v>
      </c>
      <c r="AP25" s="46">
        <v>20.23086652687067</v>
      </c>
      <c r="AQ25" s="46">
        <v>13.773545223744302</v>
      </c>
      <c r="AR25" s="46">
        <v>17.230289235581409</v>
      </c>
      <c r="AS25" s="46">
        <v>6.7555833542198851</v>
      </c>
      <c r="AT25" s="46">
        <v>7.0109286851078627</v>
      </c>
      <c r="AU25" s="46">
        <v>15.675111006919925</v>
      </c>
      <c r="AV25" s="46">
        <v>8.2588705369826965</v>
      </c>
      <c r="AW25" s="46">
        <v>19.342724097020103</v>
      </c>
      <c r="AX25" s="46">
        <v>11.509733125845122</v>
      </c>
      <c r="AY25" s="46">
        <v>13.578904144089524</v>
      </c>
      <c r="AZ25" s="46">
        <v>7.107098014295488</v>
      </c>
      <c r="BA25" s="46">
        <v>7.215390096087555</v>
      </c>
      <c r="BB25" s="46">
        <v>10.970912787093825</v>
      </c>
      <c r="BC25" s="46">
        <v>14.865665440431478</v>
      </c>
      <c r="BD25" s="46">
        <v>10.977001473035241</v>
      </c>
      <c r="BE25" s="46">
        <v>4.9401513799153625</v>
      </c>
      <c r="BF25" s="46">
        <v>6.4271867307858566</v>
      </c>
      <c r="BG25" s="46">
        <v>6.1565220755077457</v>
      </c>
      <c r="BH25" s="46">
        <v>4.11877996936619</v>
      </c>
      <c r="BI25" s="46">
        <v>8.458056767191648</v>
      </c>
      <c r="BJ25" s="46">
        <v>13.28880775123501</v>
      </c>
      <c r="BK25" s="46">
        <v>27.639540099201731</v>
      </c>
      <c r="BL25" s="46">
        <v>7.1857340011699229</v>
      </c>
      <c r="BM25" s="46">
        <v>27.53774251274212</v>
      </c>
      <c r="BN25" s="46">
        <v>9.5825810732293633</v>
      </c>
      <c r="BO25" s="46">
        <v>5.7066627773188214</v>
      </c>
      <c r="BP25" s="46">
        <v>4.6549630196537448</v>
      </c>
    </row>
    <row r="26" spans="1:68" x14ac:dyDescent="0.25">
      <c r="A26" s="9" t="s">
        <v>56</v>
      </c>
      <c r="B26" s="9" t="s">
        <v>51</v>
      </c>
      <c r="C26" s="47">
        <v>0.44288499201396619</v>
      </c>
      <c r="D26" s="47">
        <v>0.31446546507868356</v>
      </c>
      <c r="E26" s="47">
        <v>0.44238311227670418</v>
      </c>
      <c r="F26" s="47">
        <v>0.39058437558094439</v>
      </c>
      <c r="G26" s="47">
        <v>0.40321309301465397</v>
      </c>
      <c r="H26" s="47">
        <v>0.88344707051635896</v>
      </c>
      <c r="I26" s="47">
        <v>0.4121028641979485</v>
      </c>
      <c r="J26" s="47">
        <v>0.51308550400944053</v>
      </c>
      <c r="K26" s="47">
        <v>0.18629995894801599</v>
      </c>
      <c r="L26" s="47">
        <v>0.50960074705321845</v>
      </c>
      <c r="M26" s="47">
        <v>0.51233531610504046</v>
      </c>
      <c r="N26" s="47">
        <v>0.72338691554712853</v>
      </c>
      <c r="O26" s="47">
        <v>0.70218413357046816</v>
      </c>
      <c r="P26" s="47">
        <v>0.28380573033397583</v>
      </c>
      <c r="Q26" s="47">
        <v>0.39121509656715431</v>
      </c>
      <c r="R26" s="47">
        <v>0.23682834947500692</v>
      </c>
      <c r="S26" s="47">
        <v>0.31597744713927178</v>
      </c>
      <c r="T26" s="47">
        <v>0.38504036708848277</v>
      </c>
      <c r="U26" s="47">
        <v>1.1174468483858992</v>
      </c>
      <c r="V26" s="47">
        <v>0.44620978075705053</v>
      </c>
      <c r="W26" s="47">
        <v>1.033190993037278</v>
      </c>
      <c r="X26" s="47">
        <v>0.42617063667874783</v>
      </c>
      <c r="Y26" s="47">
        <v>1.0861498787815418</v>
      </c>
      <c r="Z26" s="47">
        <v>0.34541615089266531</v>
      </c>
      <c r="AA26" s="47">
        <v>0.23517929715185104</v>
      </c>
      <c r="AB26" s="47">
        <v>0.87202175601721699</v>
      </c>
      <c r="AC26" s="47">
        <v>0.40715981471534313</v>
      </c>
      <c r="AD26" s="47">
        <v>0.84982121549334633</v>
      </c>
      <c r="AE26" s="47">
        <v>1.9937864896152586</v>
      </c>
      <c r="AF26" s="47">
        <v>0.26438823563681557</v>
      </c>
      <c r="AG26" s="47">
        <v>0.20687390969867051</v>
      </c>
      <c r="AH26" s="47">
        <v>0.97236031292724856</v>
      </c>
      <c r="AI26" s="47">
        <v>0.28529842340395634</v>
      </c>
      <c r="AJ26" s="47">
        <v>0.44026507922050456</v>
      </c>
      <c r="AK26" s="43" t="s">
        <v>326</v>
      </c>
      <c r="AL26" s="47">
        <v>1.0209503488428868</v>
      </c>
      <c r="AM26" s="47">
        <v>0.54055251461821641</v>
      </c>
      <c r="AN26" s="47">
        <v>0.72704227559554391</v>
      </c>
      <c r="AO26" s="47">
        <v>0.9766040546621656</v>
      </c>
      <c r="AP26" s="47">
        <v>0.59155372928620431</v>
      </c>
      <c r="AQ26" s="47">
        <v>1.377943822447147</v>
      </c>
      <c r="AR26" s="47">
        <v>1.7294218598642541</v>
      </c>
      <c r="AS26" s="47">
        <v>0.62268019409961639</v>
      </c>
      <c r="AT26" s="47">
        <v>0.89050949307933158</v>
      </c>
      <c r="AU26" s="47">
        <v>2.4332074605609475</v>
      </c>
      <c r="AV26" s="47">
        <v>0.87802887065835888</v>
      </c>
      <c r="AW26" s="47">
        <v>1.0101007080017723</v>
      </c>
      <c r="AX26" s="47">
        <v>0.60754053236183414</v>
      </c>
      <c r="AY26" s="47">
        <v>1.053688575719621</v>
      </c>
      <c r="AZ26" s="47">
        <v>0.51296644190028251</v>
      </c>
      <c r="BA26" s="47">
        <v>0.55266103883846796</v>
      </c>
      <c r="BB26" s="47">
        <v>1.6015572815267398</v>
      </c>
      <c r="BC26" s="47">
        <v>1.2330099641591055</v>
      </c>
      <c r="BD26" s="47">
        <v>1.1381927592246759</v>
      </c>
      <c r="BE26" s="47">
        <v>0.39256453618322512</v>
      </c>
      <c r="BF26" s="47">
        <v>0.29605321421332703</v>
      </c>
      <c r="BG26" s="47">
        <v>0.59259783893639617</v>
      </c>
      <c r="BH26" s="47">
        <v>0.29055123900215529</v>
      </c>
      <c r="BI26" s="47">
        <v>0.36802762914163517</v>
      </c>
      <c r="BJ26" s="47">
        <v>0.83880590866067528</v>
      </c>
      <c r="BK26" s="47">
        <v>2.6958174824728283</v>
      </c>
      <c r="BL26" s="47" t="s">
        <v>326</v>
      </c>
      <c r="BM26" s="47">
        <v>2.3176937145287768</v>
      </c>
      <c r="BN26" s="47">
        <v>0.60072708742377279</v>
      </c>
      <c r="BO26" s="47">
        <v>0.39544851803226688</v>
      </c>
      <c r="BP26" s="47">
        <v>0.24644138613360125</v>
      </c>
    </row>
    <row r="27" spans="1:68" x14ac:dyDescent="0.25">
      <c r="A27" s="11" t="s">
        <v>57</v>
      </c>
      <c r="B27" s="11" t="s">
        <v>51</v>
      </c>
      <c r="C27" s="46">
        <v>53.686502682716096</v>
      </c>
      <c r="D27" s="46">
        <v>26.027526612945174</v>
      </c>
      <c r="E27" s="46">
        <v>45.074821685762807</v>
      </c>
      <c r="F27" s="46">
        <v>36.284901253738369</v>
      </c>
      <c r="G27" s="46">
        <v>42.182544839684446</v>
      </c>
      <c r="H27" s="46">
        <v>48.863656602776096</v>
      </c>
      <c r="I27" s="46">
        <v>26.275361207655521</v>
      </c>
      <c r="J27" s="46">
        <v>49.8207765202229</v>
      </c>
      <c r="K27" s="46">
        <v>24.132314316372671</v>
      </c>
      <c r="L27" s="46">
        <v>36.478429395457489</v>
      </c>
      <c r="M27" s="46">
        <v>23.430582498378119</v>
      </c>
      <c r="N27" s="46">
        <v>37.882657279656442</v>
      </c>
      <c r="O27" s="46">
        <v>52.500735182669324</v>
      </c>
      <c r="P27" s="46">
        <v>20.319442545538028</v>
      </c>
      <c r="Q27" s="46">
        <v>48.159706552909647</v>
      </c>
      <c r="R27" s="46">
        <v>18.731699660418137</v>
      </c>
      <c r="S27" s="46">
        <v>22.148803504679325</v>
      </c>
      <c r="T27" s="46">
        <v>34.314218414399093</v>
      </c>
      <c r="U27" s="46">
        <v>12.406276341539892</v>
      </c>
      <c r="V27" s="46">
        <v>42.726970795387906</v>
      </c>
      <c r="W27" s="46">
        <v>41.393956958390163</v>
      </c>
      <c r="X27" s="46">
        <v>18.382829197620364</v>
      </c>
      <c r="Y27" s="46">
        <v>24.168211584953109</v>
      </c>
      <c r="Z27" s="46">
        <v>19.530426039388765</v>
      </c>
      <c r="AA27" s="46">
        <v>41.983468864438585</v>
      </c>
      <c r="AB27" s="46">
        <v>76.526337972730559</v>
      </c>
      <c r="AC27" s="46">
        <v>22.197336302226937</v>
      </c>
      <c r="AD27" s="46">
        <v>34.192467057282613</v>
      </c>
      <c r="AE27" s="46">
        <v>67.649977121051165</v>
      </c>
      <c r="AF27" s="46">
        <v>28.595675266290577</v>
      </c>
      <c r="AG27" s="46">
        <v>20.949485504184228</v>
      </c>
      <c r="AH27" s="46">
        <v>73.240628831772213</v>
      </c>
      <c r="AI27" s="46">
        <v>31.07501687287154</v>
      </c>
      <c r="AJ27" s="46">
        <v>16.027209733743756</v>
      </c>
      <c r="AK27" s="46">
        <v>11.107773971709713</v>
      </c>
      <c r="AL27" s="46">
        <v>80.754241443360414</v>
      </c>
      <c r="AM27" s="46">
        <v>36.307584574883322</v>
      </c>
      <c r="AN27" s="46">
        <v>48.710913406603531</v>
      </c>
      <c r="AO27" s="46">
        <v>92.298601590439986</v>
      </c>
      <c r="AP27" s="46">
        <v>102.42933520019399</v>
      </c>
      <c r="AQ27" s="46">
        <v>114.05368063610139</v>
      </c>
      <c r="AR27" s="46">
        <v>73.621829563137908</v>
      </c>
      <c r="AS27" s="46">
        <v>40.131089381290003</v>
      </c>
      <c r="AT27" s="46">
        <v>52.360957302184872</v>
      </c>
      <c r="AU27" s="46">
        <v>61.643571886120476</v>
      </c>
      <c r="AV27" s="46">
        <v>46.523738887854741</v>
      </c>
      <c r="AW27" s="46">
        <v>36.92421599166979</v>
      </c>
      <c r="AX27" s="46">
        <v>55.67563052817237</v>
      </c>
      <c r="AY27" s="46">
        <v>79.543194068434133</v>
      </c>
      <c r="AZ27" s="46">
        <v>48.138648757082485</v>
      </c>
      <c r="BA27" s="46">
        <v>82.526585893070816</v>
      </c>
      <c r="BB27" s="46">
        <v>62.042783442034491</v>
      </c>
      <c r="BC27" s="46">
        <v>73.865890086512252</v>
      </c>
      <c r="BD27" s="46">
        <v>37.479783551776883</v>
      </c>
      <c r="BE27" s="46">
        <v>21.618056938683583</v>
      </c>
      <c r="BF27" s="46">
        <v>20.055554356890106</v>
      </c>
      <c r="BG27" s="46">
        <v>39.628533725437038</v>
      </c>
      <c r="BH27" s="46">
        <v>27.084191521105126</v>
      </c>
      <c r="BI27" s="46">
        <v>41.815904053309524</v>
      </c>
      <c r="BJ27" s="46">
        <v>46.478376710029991</v>
      </c>
      <c r="BK27" s="46">
        <v>77.454925995414655</v>
      </c>
      <c r="BL27" s="46">
        <v>23.840153922064719</v>
      </c>
      <c r="BM27" s="46">
        <v>111.63616859363654</v>
      </c>
      <c r="BN27" s="46">
        <v>60.889071249107687</v>
      </c>
      <c r="BO27" s="46">
        <v>37.227744224620636</v>
      </c>
      <c r="BP27" s="46">
        <v>14.869019917843801</v>
      </c>
    </row>
    <row r="28" spans="1:68" x14ac:dyDescent="0.25">
      <c r="A28" s="9" t="s">
        <v>58</v>
      </c>
      <c r="B28" s="9" t="s">
        <v>51</v>
      </c>
      <c r="C28" s="47">
        <v>519.60247986783997</v>
      </c>
      <c r="D28" s="47">
        <v>225.434118340617</v>
      </c>
      <c r="E28" s="47">
        <v>436.82051957264775</v>
      </c>
      <c r="F28" s="47">
        <v>359.61193906065449</v>
      </c>
      <c r="G28" s="47">
        <v>421.4512637916423</v>
      </c>
      <c r="H28" s="47">
        <v>453.63046813186611</v>
      </c>
      <c r="I28" s="47">
        <v>257.94208180764969</v>
      </c>
      <c r="J28" s="47">
        <v>510.57165361415883</v>
      </c>
      <c r="K28" s="47">
        <v>231.32895652254194</v>
      </c>
      <c r="L28" s="47">
        <v>347.97353441852567</v>
      </c>
      <c r="M28" s="47">
        <v>204.85543418630766</v>
      </c>
      <c r="N28" s="47">
        <v>342.85951241698388</v>
      </c>
      <c r="O28" s="47">
        <v>489.46739929999819</v>
      </c>
      <c r="P28" s="47">
        <v>166.68582606573608</v>
      </c>
      <c r="Q28" s="47">
        <v>458.08974248341985</v>
      </c>
      <c r="R28" s="47">
        <v>197.38321848450593</v>
      </c>
      <c r="S28" s="47">
        <v>230.65209001580928</v>
      </c>
      <c r="T28" s="47">
        <v>278.7722883229228</v>
      </c>
      <c r="U28" s="47">
        <v>324.07394192336938</v>
      </c>
      <c r="V28" s="47">
        <v>387.33298608319808</v>
      </c>
      <c r="W28" s="47">
        <v>492.47790330402597</v>
      </c>
      <c r="X28" s="47">
        <v>180.51114548491668</v>
      </c>
      <c r="Y28" s="47">
        <v>263.09905459605471</v>
      </c>
      <c r="Z28" s="47">
        <v>203.52397506468566</v>
      </c>
      <c r="AA28" s="47">
        <v>438.38954418464778</v>
      </c>
      <c r="AB28" s="47">
        <v>690.22527712689612</v>
      </c>
      <c r="AC28" s="47">
        <v>213.79263400491163</v>
      </c>
      <c r="AD28" s="47">
        <v>327.60376522752051</v>
      </c>
      <c r="AE28" s="47">
        <v>621.94119083197586</v>
      </c>
      <c r="AF28" s="47">
        <v>275.66261930885821</v>
      </c>
      <c r="AG28" s="47">
        <v>200.62849212454807</v>
      </c>
      <c r="AH28" s="47">
        <v>654.41846184583198</v>
      </c>
      <c r="AI28" s="47">
        <v>284.7130936871024</v>
      </c>
      <c r="AJ28" s="47">
        <v>174.6187689312228</v>
      </c>
      <c r="AK28" s="47">
        <v>58.440102535781634</v>
      </c>
      <c r="AL28" s="47">
        <v>759.26740931744507</v>
      </c>
      <c r="AM28" s="47">
        <v>375.39693120131602</v>
      </c>
      <c r="AN28" s="47">
        <v>426.26980291861685</v>
      </c>
      <c r="AO28" s="47">
        <v>913.04070727441149</v>
      </c>
      <c r="AP28" s="47">
        <v>907.52112753304993</v>
      </c>
      <c r="AQ28" s="47">
        <v>1011.9759064002393</v>
      </c>
      <c r="AR28" s="47">
        <v>847.28769170041892</v>
      </c>
      <c r="AS28" s="47">
        <v>419.11059685788621</v>
      </c>
      <c r="AT28" s="47">
        <v>461.92701120895572</v>
      </c>
      <c r="AU28" s="47">
        <v>586.41793156585186</v>
      </c>
      <c r="AV28" s="47">
        <v>418.9003157816299</v>
      </c>
      <c r="AW28" s="47">
        <v>324.968800201438</v>
      </c>
      <c r="AX28" s="47">
        <v>522.45534069182554</v>
      </c>
      <c r="AY28" s="47">
        <v>757.78494555405075</v>
      </c>
      <c r="AZ28" s="47">
        <v>478.23069339161668</v>
      </c>
      <c r="BA28" s="47">
        <v>846.87907428101778</v>
      </c>
      <c r="BB28" s="47">
        <v>569.51049072307671</v>
      </c>
      <c r="BC28" s="47">
        <v>669.7499104658026</v>
      </c>
      <c r="BD28" s="47">
        <v>343.55815023698915</v>
      </c>
      <c r="BE28" s="47">
        <v>224.28186474435881</v>
      </c>
      <c r="BF28" s="47">
        <v>200.85214526271423</v>
      </c>
      <c r="BG28" s="47">
        <v>429.63826096932041</v>
      </c>
      <c r="BH28" s="47">
        <v>311.75073561438899</v>
      </c>
      <c r="BI28" s="47">
        <v>406.15788852885225</v>
      </c>
      <c r="BJ28" s="47">
        <v>514.26086287667795</v>
      </c>
      <c r="BK28" s="47">
        <v>823.68566859239627</v>
      </c>
      <c r="BL28" s="47">
        <v>252.88078352767363</v>
      </c>
      <c r="BM28" s="47">
        <v>1016.9618174781122</v>
      </c>
      <c r="BN28" s="47">
        <v>615.96428725626038</v>
      </c>
      <c r="BO28" s="47">
        <v>373.36527204549543</v>
      </c>
      <c r="BP28" s="47">
        <v>101.10132980873838</v>
      </c>
    </row>
    <row r="29" spans="1:68" x14ac:dyDescent="0.25">
      <c r="A29" s="11" t="s">
        <v>60</v>
      </c>
      <c r="B29" s="11" t="s">
        <v>51</v>
      </c>
      <c r="C29" s="46">
        <v>364.27537537001837</v>
      </c>
      <c r="D29" s="46">
        <v>295.69855561000867</v>
      </c>
      <c r="E29" s="46">
        <v>287.93716008512649</v>
      </c>
      <c r="F29" s="46">
        <v>293.73650909213876</v>
      </c>
      <c r="G29" s="46">
        <v>307.4047256289013</v>
      </c>
      <c r="H29" s="46">
        <v>373.20679109149461</v>
      </c>
      <c r="I29" s="46">
        <v>178.80633989083668</v>
      </c>
      <c r="J29" s="46">
        <v>506.41905707333672</v>
      </c>
      <c r="K29" s="46">
        <v>257.74698976973644</v>
      </c>
      <c r="L29" s="46">
        <v>270.69892321471849</v>
      </c>
      <c r="M29" s="46">
        <v>194.44479619321231</v>
      </c>
      <c r="N29" s="46">
        <v>254.11324340769187</v>
      </c>
      <c r="O29" s="46">
        <v>404.17268658023949</v>
      </c>
      <c r="P29" s="46">
        <v>158.55041808703285</v>
      </c>
      <c r="Q29" s="46">
        <v>343.15979009478502</v>
      </c>
      <c r="R29" s="46">
        <v>243.16668954139877</v>
      </c>
      <c r="S29" s="46">
        <v>196.9020667283414</v>
      </c>
      <c r="T29" s="46">
        <v>343.73345831015632</v>
      </c>
      <c r="U29" s="46">
        <v>296.44249101675553</v>
      </c>
      <c r="V29" s="46">
        <v>345.38181177056646</v>
      </c>
      <c r="W29" s="46">
        <v>549.32877784592665</v>
      </c>
      <c r="X29" s="46">
        <v>242.42859018533048</v>
      </c>
      <c r="Y29" s="46">
        <v>386.82696423938495</v>
      </c>
      <c r="Z29" s="46">
        <v>182.69002386180702</v>
      </c>
      <c r="AA29" s="46">
        <v>317.97097180333719</v>
      </c>
      <c r="AB29" s="46">
        <v>597.40989567608278</v>
      </c>
      <c r="AC29" s="46">
        <v>190.28368122633896</v>
      </c>
      <c r="AD29" s="46">
        <v>407.05942888034042</v>
      </c>
      <c r="AE29" s="46">
        <v>509.41307593392492</v>
      </c>
      <c r="AF29" s="46">
        <v>176.28502810979813</v>
      </c>
      <c r="AG29" s="46">
        <v>154.6322682240594</v>
      </c>
      <c r="AH29" s="46">
        <v>565.02784339534685</v>
      </c>
      <c r="AI29" s="46">
        <v>302.33995525168706</v>
      </c>
      <c r="AJ29" s="46">
        <v>238.48729290737535</v>
      </c>
      <c r="AK29" s="46">
        <v>131.92898361286564</v>
      </c>
      <c r="AL29" s="46">
        <v>450.36066644821818</v>
      </c>
      <c r="AM29" s="46">
        <v>333.70428738185524</v>
      </c>
      <c r="AN29" s="46">
        <v>376.27266999488739</v>
      </c>
      <c r="AO29" s="46">
        <v>641.3143320458247</v>
      </c>
      <c r="AP29" s="46">
        <v>599.29235593486135</v>
      </c>
      <c r="AQ29" s="46">
        <v>955.15673903006063</v>
      </c>
      <c r="AR29" s="46">
        <v>546.80294609472639</v>
      </c>
      <c r="AS29" s="46">
        <v>531.90713990099187</v>
      </c>
      <c r="AT29" s="46">
        <v>482.18408426740638</v>
      </c>
      <c r="AU29" s="46">
        <v>487.2907012483833</v>
      </c>
      <c r="AV29" s="46">
        <v>339.90709695923982</v>
      </c>
      <c r="AW29" s="46">
        <v>255.41680731774096</v>
      </c>
      <c r="AX29" s="46">
        <v>334.49377016867942</v>
      </c>
      <c r="AY29" s="46">
        <v>352.20226271955647</v>
      </c>
      <c r="AZ29" s="46">
        <v>415.43765866652819</v>
      </c>
      <c r="BA29" s="46">
        <v>912.92368231166017</v>
      </c>
      <c r="BB29" s="46">
        <v>471.65906696207338</v>
      </c>
      <c r="BC29" s="46">
        <v>496.59602052538088</v>
      </c>
      <c r="BD29" s="46">
        <v>252.84374199486459</v>
      </c>
      <c r="BE29" s="46">
        <v>234.05283187134236</v>
      </c>
      <c r="BF29" s="46">
        <v>168.87767055663826</v>
      </c>
      <c r="BG29" s="46">
        <v>368.60204787575685</v>
      </c>
      <c r="BH29" s="46">
        <v>393.33348728720858</v>
      </c>
      <c r="BI29" s="46">
        <v>158.94651395636828</v>
      </c>
      <c r="BJ29" s="46">
        <v>463.3820503156702</v>
      </c>
      <c r="BK29" s="46">
        <v>776.62415866926403</v>
      </c>
      <c r="BL29" s="46">
        <v>127.92002369229458</v>
      </c>
      <c r="BM29" s="46">
        <v>686.20752182563581</v>
      </c>
      <c r="BN29" s="46">
        <v>505.92942707935021</v>
      </c>
      <c r="BO29" s="46">
        <v>344.92547511932867</v>
      </c>
      <c r="BP29" s="46">
        <v>146.99976325211503</v>
      </c>
    </row>
    <row r="30" spans="1:68" x14ac:dyDescent="0.25">
      <c r="A30" s="9" t="s">
        <v>61</v>
      </c>
      <c r="B30" s="9" t="s">
        <v>51</v>
      </c>
      <c r="C30" s="47">
        <v>7.4343193723157617</v>
      </c>
      <c r="D30" s="47">
        <v>3.8855455740686855</v>
      </c>
      <c r="E30" s="47">
        <v>5.9589382832820998</v>
      </c>
      <c r="F30" s="47">
        <v>6.2367799086932543</v>
      </c>
      <c r="G30" s="47">
        <v>5.0767354287099495</v>
      </c>
      <c r="H30" s="47">
        <v>12.086892370855134</v>
      </c>
      <c r="I30" s="47">
        <v>4.5635715138070259</v>
      </c>
      <c r="J30" s="47">
        <v>8.045461508146337</v>
      </c>
      <c r="K30" s="47">
        <v>2.9938190174906274</v>
      </c>
      <c r="L30" s="47">
        <v>5.4811954378589816</v>
      </c>
      <c r="M30" s="47">
        <v>5.1376607126433482</v>
      </c>
      <c r="N30" s="47">
        <v>10.434049114290719</v>
      </c>
      <c r="O30" s="47">
        <v>10.172772516099068</v>
      </c>
      <c r="P30" s="47">
        <v>3.5422479232151702</v>
      </c>
      <c r="Q30" s="47">
        <v>6.017879712205743</v>
      </c>
      <c r="R30" s="47">
        <v>3.5400563093747675</v>
      </c>
      <c r="S30" s="47">
        <v>4.3194642713761064</v>
      </c>
      <c r="T30" s="47">
        <v>5.6537853534665121</v>
      </c>
      <c r="U30" s="47">
        <v>8.2272587498783611</v>
      </c>
      <c r="V30" s="47">
        <v>6.7632235704910464</v>
      </c>
      <c r="W30" s="47">
        <v>13.49635497382566</v>
      </c>
      <c r="X30" s="47">
        <v>3.9824593595617843</v>
      </c>
      <c r="Y30" s="47">
        <v>9.2235539154847821</v>
      </c>
      <c r="Z30" s="47">
        <v>4.338015860875478</v>
      </c>
      <c r="AA30" s="47">
        <v>4.8823291356868763</v>
      </c>
      <c r="AB30" s="47">
        <v>13.025599491126199</v>
      </c>
      <c r="AC30" s="47">
        <v>3.4789466964334279</v>
      </c>
      <c r="AD30" s="47">
        <v>9.2651321284371235</v>
      </c>
      <c r="AE30" s="47">
        <v>26.276019473014461</v>
      </c>
      <c r="AF30" s="47">
        <v>3.1688151161774556</v>
      </c>
      <c r="AG30" s="47">
        <v>3.7222567747667705</v>
      </c>
      <c r="AH30" s="47">
        <v>13.471375853518081</v>
      </c>
      <c r="AI30" s="47">
        <v>3.8710991751312771</v>
      </c>
      <c r="AJ30" s="47">
        <v>4.211086673315978</v>
      </c>
      <c r="AK30" s="47">
        <v>1.9639919560814383</v>
      </c>
      <c r="AL30" s="47">
        <v>14.152709467547783</v>
      </c>
      <c r="AM30" s="47">
        <v>6.57549228896195</v>
      </c>
      <c r="AN30" s="47">
        <v>8.6848830405446034</v>
      </c>
      <c r="AO30" s="47">
        <v>19.130174538010394</v>
      </c>
      <c r="AP30" s="47">
        <v>15.747271444942069</v>
      </c>
      <c r="AQ30" s="47">
        <v>19.573055504133453</v>
      </c>
      <c r="AR30" s="47">
        <v>20.224219590182312</v>
      </c>
      <c r="AS30" s="47">
        <v>8.8299591321190132</v>
      </c>
      <c r="AT30" s="47">
        <v>10.287477483273587</v>
      </c>
      <c r="AU30" s="47">
        <v>24.582959446345999</v>
      </c>
      <c r="AV30" s="47">
        <v>10.767255554248841</v>
      </c>
      <c r="AW30" s="47">
        <v>8.5487019234469646</v>
      </c>
      <c r="AX30" s="47">
        <v>8.7906799847792811</v>
      </c>
      <c r="AY30" s="47">
        <v>14.699460622524644</v>
      </c>
      <c r="AZ30" s="47">
        <v>7.1858049970392193</v>
      </c>
      <c r="BA30" s="47">
        <v>12.862888438967987</v>
      </c>
      <c r="BB30" s="47">
        <v>17.47184843998717</v>
      </c>
      <c r="BC30" s="47">
        <v>14.129643350659126</v>
      </c>
      <c r="BD30" s="47">
        <v>12.319780452995371</v>
      </c>
      <c r="BE30" s="47">
        <v>5.2565674058787151</v>
      </c>
      <c r="BF30" s="47">
        <v>3.692768056721206</v>
      </c>
      <c r="BG30" s="47">
        <v>7.3840574211498353</v>
      </c>
      <c r="BH30" s="47">
        <v>4.8968922779151516</v>
      </c>
      <c r="BI30" s="47">
        <v>7.7628978965354412</v>
      </c>
      <c r="BJ30" s="47">
        <v>12.563776391255802</v>
      </c>
      <c r="BK30" s="47">
        <v>25.298570241362555</v>
      </c>
      <c r="BL30" s="47">
        <v>4.3200726695159064</v>
      </c>
      <c r="BM30" s="47">
        <v>28.267340435516097</v>
      </c>
      <c r="BN30" s="47">
        <v>11.327607831262435</v>
      </c>
      <c r="BO30" s="47">
        <v>7.3062239496133188</v>
      </c>
      <c r="BP30" s="47">
        <v>3.1078667684804651</v>
      </c>
    </row>
    <row r="31" spans="1:68" x14ac:dyDescent="0.25">
      <c r="A31" s="11" t="s">
        <v>190</v>
      </c>
      <c r="B31" s="11" t="s">
        <v>51</v>
      </c>
      <c r="C31" s="46">
        <v>0.22192516730516151</v>
      </c>
      <c r="D31" s="46">
        <v>0.17764928727022217</v>
      </c>
      <c r="E31" s="46">
        <v>0.31079107461467359</v>
      </c>
      <c r="F31" s="46">
        <v>0.25268784862494864</v>
      </c>
      <c r="G31" s="46">
        <v>0.35180712699179284</v>
      </c>
      <c r="H31" s="46">
        <v>0.60789913034443332</v>
      </c>
      <c r="I31" s="46">
        <v>0.21099506989251862</v>
      </c>
      <c r="J31" s="46">
        <v>0.27413051328653548</v>
      </c>
      <c r="K31" s="46" t="s">
        <v>326</v>
      </c>
      <c r="L31" s="46">
        <v>0.16986924357183569</v>
      </c>
      <c r="M31" s="46">
        <v>0.14589472013624472</v>
      </c>
      <c r="N31" s="46">
        <v>0.53842755880568371</v>
      </c>
      <c r="O31" s="46" t="s">
        <v>326</v>
      </c>
      <c r="P31" s="46">
        <v>0.1877763867283595</v>
      </c>
      <c r="Q31" s="46">
        <v>0.25468916294292515</v>
      </c>
      <c r="R31" s="46" t="s">
        <v>326</v>
      </c>
      <c r="S31" s="46">
        <v>0.14621274950155383</v>
      </c>
      <c r="T31" s="46">
        <v>0.24246284771987869</v>
      </c>
      <c r="U31" s="46">
        <v>1.6372301692850526</v>
      </c>
      <c r="V31" s="46">
        <v>0.21739742400574097</v>
      </c>
      <c r="W31" s="46">
        <v>0.65626979833467713</v>
      </c>
      <c r="X31" s="46" t="s">
        <v>326</v>
      </c>
      <c r="Y31" s="46">
        <v>0.4979616572504556</v>
      </c>
      <c r="Z31" s="46">
        <v>0.26004361634758533</v>
      </c>
      <c r="AA31" s="46" t="s">
        <v>326</v>
      </c>
      <c r="AB31" s="46">
        <v>0.46764893194151669</v>
      </c>
      <c r="AC31" s="46">
        <v>0.23928849637697391</v>
      </c>
      <c r="AD31" s="46">
        <v>0.4861683826870189</v>
      </c>
      <c r="AE31" s="46">
        <v>2.0427322867277713</v>
      </c>
      <c r="AF31" s="46">
        <v>0.18992125372612612</v>
      </c>
      <c r="AG31" s="46" t="s">
        <v>326</v>
      </c>
      <c r="AH31" s="46">
        <v>0.54933226778236111</v>
      </c>
      <c r="AI31" s="46" t="s">
        <v>326</v>
      </c>
      <c r="AJ31" s="46">
        <v>0.18847621954710436</v>
      </c>
      <c r="AK31" s="46" t="s">
        <v>326</v>
      </c>
      <c r="AL31" s="46">
        <v>1.2048128366868331</v>
      </c>
      <c r="AM31" s="46" t="s">
        <v>326</v>
      </c>
      <c r="AN31" s="46">
        <v>0.32758033474121284</v>
      </c>
      <c r="AO31" s="46">
        <v>0.78142731441516078</v>
      </c>
      <c r="AP31" s="46">
        <v>0.44198377383096776</v>
      </c>
      <c r="AQ31" s="46">
        <v>0.51048323472192159</v>
      </c>
      <c r="AR31" s="46">
        <v>0.85125211665609923</v>
      </c>
      <c r="AS31" s="46">
        <v>0.39387383158314665</v>
      </c>
      <c r="AT31" s="46">
        <v>0.57805281043004619</v>
      </c>
      <c r="AU31" s="46">
        <v>1.3356587308559646</v>
      </c>
      <c r="AV31" s="46">
        <v>1.1215167541217212</v>
      </c>
      <c r="AW31" s="46">
        <v>0.39220373385994561</v>
      </c>
      <c r="AX31" s="46">
        <v>0.35603710262251298</v>
      </c>
      <c r="AY31" s="46">
        <v>0.70822188053372859</v>
      </c>
      <c r="AZ31" s="46">
        <v>0.29960934908001347</v>
      </c>
      <c r="BA31" s="58" t="s">
        <v>326</v>
      </c>
      <c r="BB31" s="46">
        <v>1.5139519770346233</v>
      </c>
      <c r="BC31" s="46">
        <v>0.67125742434969315</v>
      </c>
      <c r="BD31" s="46">
        <v>0.77872015265001615</v>
      </c>
      <c r="BE31" s="58" t="s">
        <v>326</v>
      </c>
      <c r="BF31" s="58" t="s">
        <v>326</v>
      </c>
      <c r="BG31" s="46" t="s">
        <v>326</v>
      </c>
      <c r="BH31" s="46" t="s">
        <v>326</v>
      </c>
      <c r="BI31" s="46" t="s">
        <v>326</v>
      </c>
      <c r="BJ31" s="46">
        <v>0.54035788976727483</v>
      </c>
      <c r="BK31" s="46">
        <v>1.6272848046459965</v>
      </c>
      <c r="BL31" s="58" t="s">
        <v>326</v>
      </c>
      <c r="BM31" s="46">
        <v>1.5036683010175924</v>
      </c>
      <c r="BN31" s="58" t="s">
        <v>326</v>
      </c>
      <c r="BO31" s="58" t="s">
        <v>326</v>
      </c>
      <c r="BP31" s="46">
        <v>0.30773101782696294</v>
      </c>
    </row>
    <row r="32" spans="1:68" x14ac:dyDescent="0.25">
      <c r="A32" s="9" t="s">
        <v>59</v>
      </c>
      <c r="B32" s="9" t="s">
        <v>51</v>
      </c>
      <c r="C32" s="47">
        <v>3.9241188733650656</v>
      </c>
      <c r="D32" s="47">
        <v>2.2880759517310016</v>
      </c>
      <c r="E32" s="47">
        <v>2.6504718502117415</v>
      </c>
      <c r="F32" s="47">
        <v>2.0716049872998497</v>
      </c>
      <c r="G32" s="47">
        <v>3.6536056537138513</v>
      </c>
      <c r="H32" s="47">
        <v>3.0714652223734995</v>
      </c>
      <c r="I32" s="47">
        <v>1.4217569298218415</v>
      </c>
      <c r="J32" s="47">
        <v>4.4000057015489462</v>
      </c>
      <c r="K32" s="47">
        <v>2.1132459536923882</v>
      </c>
      <c r="L32" s="47">
        <v>4.0572206835188078</v>
      </c>
      <c r="M32" s="47">
        <v>3.429450196232676</v>
      </c>
      <c r="N32" s="47">
        <v>4.5315331264527998</v>
      </c>
      <c r="O32" s="47">
        <v>4.7237938039967124</v>
      </c>
      <c r="P32" s="47">
        <v>2.365298866467783</v>
      </c>
      <c r="Q32" s="47">
        <v>2.5070434055070105</v>
      </c>
      <c r="R32" s="47">
        <v>3.0869681024632438</v>
      </c>
      <c r="S32" s="47">
        <v>1.8039405087683715</v>
      </c>
      <c r="T32" s="47">
        <v>3.4691787317443259</v>
      </c>
      <c r="U32" s="47">
        <v>4.3051695193198327</v>
      </c>
      <c r="V32" s="47">
        <v>3.9552350985250806</v>
      </c>
      <c r="W32" s="47">
        <v>5.8895069612699196</v>
      </c>
      <c r="X32" s="47">
        <v>2.2146489915392764</v>
      </c>
      <c r="Y32" s="47">
        <v>3.0360017033306361</v>
      </c>
      <c r="Z32" s="47">
        <v>2.1573249879017027</v>
      </c>
      <c r="AA32" s="47">
        <v>4.5462968148173433</v>
      </c>
      <c r="AB32" s="47">
        <v>6.1730055745849395</v>
      </c>
      <c r="AC32" s="47">
        <v>2.0798532811269821</v>
      </c>
      <c r="AD32" s="47">
        <v>3.902985474540722</v>
      </c>
      <c r="AE32" s="47">
        <v>12.570051414161224</v>
      </c>
      <c r="AF32" s="47">
        <v>1.4733775451747275</v>
      </c>
      <c r="AG32" s="47">
        <v>1.7658691891228109</v>
      </c>
      <c r="AH32" s="47">
        <v>8.9104717805278391</v>
      </c>
      <c r="AI32" s="47">
        <v>3.3389074718601752</v>
      </c>
      <c r="AJ32" s="47">
        <v>1.1691811451288803</v>
      </c>
      <c r="AK32" s="47">
        <v>0.66317523005594736</v>
      </c>
      <c r="AL32" s="47">
        <v>9.8570450058369588</v>
      </c>
      <c r="AM32" s="47">
        <v>1.3511266509356215</v>
      </c>
      <c r="AN32" s="47">
        <v>4.9011669450310009</v>
      </c>
      <c r="AO32" s="47">
        <v>7.8415805807141705</v>
      </c>
      <c r="AP32" s="47">
        <v>10.870905643898086</v>
      </c>
      <c r="AQ32" s="47">
        <v>12.697725307001202</v>
      </c>
      <c r="AR32" s="47">
        <v>10.087605024505445</v>
      </c>
      <c r="AS32" s="47">
        <v>4.2271789491364009</v>
      </c>
      <c r="AT32" s="47">
        <v>5.8364757209862139</v>
      </c>
      <c r="AU32" s="47">
        <v>8.0131282432395015</v>
      </c>
      <c r="AV32" s="47">
        <v>5.2139629404321219</v>
      </c>
      <c r="AW32" s="47">
        <v>2.843887313474684</v>
      </c>
      <c r="AX32" s="47">
        <v>5.9198246256098548</v>
      </c>
      <c r="AY32" s="47">
        <v>5.4080897631931037</v>
      </c>
      <c r="AZ32" s="47">
        <v>5.7230695236129492</v>
      </c>
      <c r="BA32" s="47">
        <v>6.5997568287216675</v>
      </c>
      <c r="BB32" s="47">
        <v>7.6285864174721887</v>
      </c>
      <c r="BC32" s="47">
        <v>7.6494573466609896</v>
      </c>
      <c r="BD32" s="47">
        <v>4.0031716343986989</v>
      </c>
      <c r="BE32" s="47">
        <v>1.9915857403187216</v>
      </c>
      <c r="BF32" s="47">
        <v>1.1762513054935007</v>
      </c>
      <c r="BG32" s="47">
        <v>3.990698089012839</v>
      </c>
      <c r="BH32" s="47">
        <v>1.2732339939366137</v>
      </c>
      <c r="BI32" s="47">
        <v>3.0301675455381609</v>
      </c>
      <c r="BJ32" s="47">
        <v>4.7887976992235357</v>
      </c>
      <c r="BK32" s="47">
        <v>7.9122736073132476</v>
      </c>
      <c r="BL32" s="47">
        <v>2.7712372927581614</v>
      </c>
      <c r="BM32" s="47">
        <v>12.418866119797181</v>
      </c>
      <c r="BN32" s="47">
        <v>5.5726907365375844</v>
      </c>
      <c r="BO32" s="47">
        <v>2.4686794079171599</v>
      </c>
      <c r="BP32" s="47">
        <v>2.1145827423832699</v>
      </c>
    </row>
    <row r="33" spans="1:68" x14ac:dyDescent="0.25">
      <c r="A33" s="11" t="s">
        <v>62</v>
      </c>
      <c r="B33" s="11" t="s">
        <v>51</v>
      </c>
      <c r="C33" s="46">
        <v>70.019638808838138</v>
      </c>
      <c r="D33" s="46">
        <v>42.418103132978359</v>
      </c>
      <c r="E33" s="46">
        <v>45.979653474924227</v>
      </c>
      <c r="F33" s="46">
        <v>55.896677473420766</v>
      </c>
      <c r="G33" s="46">
        <v>56.358321831316097</v>
      </c>
      <c r="H33" s="46">
        <v>60.999933698096321</v>
      </c>
      <c r="I33" s="46">
        <v>35.642092613107302</v>
      </c>
      <c r="J33" s="46">
        <v>75.744159440861708</v>
      </c>
      <c r="K33" s="46">
        <v>29.792639692407747</v>
      </c>
      <c r="L33" s="46">
        <v>52.194218775372761</v>
      </c>
      <c r="M33" s="46">
        <v>45.659012645163251</v>
      </c>
      <c r="N33" s="46">
        <v>64.545549486719793</v>
      </c>
      <c r="O33" s="46">
        <v>77.533917270743842</v>
      </c>
      <c r="P33" s="46">
        <v>34.833092613273351</v>
      </c>
      <c r="Q33" s="46">
        <v>54.667315992141056</v>
      </c>
      <c r="R33" s="46">
        <v>45.626399373336604</v>
      </c>
      <c r="S33" s="46">
        <v>43.566365264459407</v>
      </c>
      <c r="T33" s="46">
        <v>56.701153386815839</v>
      </c>
      <c r="U33" s="46">
        <v>90.915831486226878</v>
      </c>
      <c r="V33" s="46">
        <v>73.422284807204008</v>
      </c>
      <c r="W33" s="46">
        <v>124.61087348740116</v>
      </c>
      <c r="X33" s="46">
        <v>34.769878212250667</v>
      </c>
      <c r="Y33" s="46">
        <v>62.050556130411962</v>
      </c>
      <c r="Z33" s="46">
        <v>42.917074550516993</v>
      </c>
      <c r="AA33" s="46">
        <v>69.982465024909985</v>
      </c>
      <c r="AB33" s="46">
        <v>127.91863216557779</v>
      </c>
      <c r="AC33" s="46">
        <v>30.079761324547487</v>
      </c>
      <c r="AD33" s="46">
        <v>84.146348093178077</v>
      </c>
      <c r="AE33" s="46">
        <v>157.29601382444466</v>
      </c>
      <c r="AF33" s="46">
        <v>23.218949596558858</v>
      </c>
      <c r="AG33" s="46">
        <v>34.32996861376877</v>
      </c>
      <c r="AH33" s="46">
        <v>118.06792025604564</v>
      </c>
      <c r="AI33" s="46">
        <v>49.937845052981082</v>
      </c>
      <c r="AJ33" s="46">
        <v>35.181835433247599</v>
      </c>
      <c r="AK33" s="46">
        <v>16.675453569814998</v>
      </c>
      <c r="AL33" s="46">
        <v>136.68678037138579</v>
      </c>
      <c r="AM33" s="46">
        <v>44.892967161807071</v>
      </c>
      <c r="AN33" s="46">
        <v>64.718158208199313</v>
      </c>
      <c r="AO33" s="46">
        <v>114.1961764792653</v>
      </c>
      <c r="AP33" s="46">
        <v>153.74219635998776</v>
      </c>
      <c r="AQ33" s="46">
        <v>198.71407614714016</v>
      </c>
      <c r="AR33" s="46">
        <v>186.09686042977486</v>
      </c>
      <c r="AS33" s="46">
        <v>70.335855746420179</v>
      </c>
      <c r="AT33" s="46">
        <v>81.410715376751426</v>
      </c>
      <c r="AU33" s="46">
        <v>126.86734335473946</v>
      </c>
      <c r="AV33" s="46">
        <v>75.136522869632756</v>
      </c>
      <c r="AW33" s="46">
        <v>36.618688212028886</v>
      </c>
      <c r="AX33" s="46">
        <v>87.07414564755112</v>
      </c>
      <c r="AY33" s="46">
        <v>106.44463148802788</v>
      </c>
      <c r="AZ33" s="46">
        <v>80.788357000087899</v>
      </c>
      <c r="BA33" s="46">
        <v>127.70950080551249</v>
      </c>
      <c r="BB33" s="46">
        <v>130.63187268736533</v>
      </c>
      <c r="BC33" s="46">
        <v>136.19666087758935</v>
      </c>
      <c r="BD33" s="46">
        <v>59.918963190016328</v>
      </c>
      <c r="BE33" s="46">
        <v>26.507225955159385</v>
      </c>
      <c r="BF33" s="46">
        <v>35.645299714909619</v>
      </c>
      <c r="BG33" s="46">
        <v>65.071366092161981</v>
      </c>
      <c r="BH33" s="46">
        <v>48.711929281645006</v>
      </c>
      <c r="BI33" s="46">
        <v>72.7180898374354</v>
      </c>
      <c r="BJ33" s="46">
        <v>82.616301331108914</v>
      </c>
      <c r="BK33" s="46">
        <v>120.3827839703324</v>
      </c>
      <c r="BL33" s="46">
        <v>35.620496538825478</v>
      </c>
      <c r="BM33" s="46">
        <v>175.13789759052924</v>
      </c>
      <c r="BN33" s="46">
        <v>96.746213110535919</v>
      </c>
      <c r="BO33" s="46">
        <v>63.409270695147612</v>
      </c>
      <c r="BP33" s="46">
        <v>23.658369430655171</v>
      </c>
    </row>
    <row r="34" spans="1:68" x14ac:dyDescent="0.25">
      <c r="A34" s="9" t="s">
        <v>63</v>
      </c>
      <c r="B34" s="9" t="s">
        <v>51</v>
      </c>
      <c r="C34" s="47">
        <v>209.51479091635196</v>
      </c>
      <c r="D34" s="47">
        <v>145.31420613292596</v>
      </c>
      <c r="E34" s="47">
        <v>137.76573830047937</v>
      </c>
      <c r="F34" s="47">
        <v>159.50962140700562</v>
      </c>
      <c r="G34" s="47">
        <v>144.15540510269673</v>
      </c>
      <c r="H34" s="47">
        <v>206.79629056874836</v>
      </c>
      <c r="I34" s="47">
        <v>127.43772307397417</v>
      </c>
      <c r="J34" s="47">
        <v>260.21242142727539</v>
      </c>
      <c r="K34" s="47">
        <v>107.10596510316941</v>
      </c>
      <c r="L34" s="47">
        <v>128.28295329704557</v>
      </c>
      <c r="M34" s="47">
        <v>112.13856254394243</v>
      </c>
      <c r="N34" s="47">
        <v>178.34802215567237</v>
      </c>
      <c r="O34" s="47">
        <v>246.79391802163971</v>
      </c>
      <c r="P34" s="47">
        <v>84.653645957017417</v>
      </c>
      <c r="Q34" s="47">
        <v>154.70413919977389</v>
      </c>
      <c r="R34" s="47">
        <v>153.05752776703417</v>
      </c>
      <c r="S34" s="47">
        <v>99.85813859485738</v>
      </c>
      <c r="T34" s="47">
        <v>157.75715711755961</v>
      </c>
      <c r="U34" s="47">
        <v>248.03345335020057</v>
      </c>
      <c r="V34" s="47">
        <v>203.11911937646633</v>
      </c>
      <c r="W34" s="47">
        <v>403.96193489593662</v>
      </c>
      <c r="X34" s="47">
        <v>127.01613460590843</v>
      </c>
      <c r="Y34" s="47">
        <v>255.8303174760851</v>
      </c>
      <c r="Z34" s="47">
        <v>133.63583240413453</v>
      </c>
      <c r="AA34" s="47">
        <v>158.76863070183404</v>
      </c>
      <c r="AB34" s="47">
        <v>326.44823456772036</v>
      </c>
      <c r="AC34" s="47">
        <v>92.594949179056272</v>
      </c>
      <c r="AD34" s="47">
        <v>345.15217577680249</v>
      </c>
      <c r="AE34" s="47">
        <v>415.78470680005705</v>
      </c>
      <c r="AF34" s="47">
        <v>73.96440396547203</v>
      </c>
      <c r="AG34" s="47">
        <v>108.41314212653455</v>
      </c>
      <c r="AH34" s="47">
        <v>303.36578954584803</v>
      </c>
      <c r="AI34" s="47">
        <v>156.36454144089657</v>
      </c>
      <c r="AJ34" s="47">
        <v>137.96859003962197</v>
      </c>
      <c r="AK34" s="47">
        <v>68.844525121129351</v>
      </c>
      <c r="AL34" s="47">
        <v>298.46387362248777</v>
      </c>
      <c r="AM34" s="47">
        <v>165.56434897195143</v>
      </c>
      <c r="AN34" s="47">
        <v>206.12860850646811</v>
      </c>
      <c r="AO34" s="47">
        <v>296.62417148434395</v>
      </c>
      <c r="AP34" s="47">
        <v>380.90050075273712</v>
      </c>
      <c r="AQ34" s="47">
        <v>497.59163565952821</v>
      </c>
      <c r="AR34" s="47">
        <v>407.05988697910971</v>
      </c>
      <c r="AS34" s="47">
        <v>273.79819967156146</v>
      </c>
      <c r="AT34" s="47">
        <v>232.65258362781444</v>
      </c>
      <c r="AU34" s="47">
        <v>378.48660591444855</v>
      </c>
      <c r="AV34" s="47">
        <v>219.29502906389908</v>
      </c>
      <c r="AW34" s="47">
        <v>101.46790241692607</v>
      </c>
      <c r="AX34" s="47">
        <v>184.64482205457477</v>
      </c>
      <c r="AY34" s="47">
        <v>314.31301815660674</v>
      </c>
      <c r="AZ34" s="47">
        <v>233.67190142777656</v>
      </c>
      <c r="BA34" s="47">
        <v>398.79139110403918</v>
      </c>
      <c r="BB34" s="47">
        <v>342.27241549192024</v>
      </c>
      <c r="BC34" s="47">
        <v>312.96321620344025</v>
      </c>
      <c r="BD34" s="47">
        <v>163.13747122567185</v>
      </c>
      <c r="BE34" s="47">
        <v>102.39258176725625</v>
      </c>
      <c r="BF34" s="47">
        <v>104.39375338496338</v>
      </c>
      <c r="BG34" s="47">
        <v>165.19905099070203</v>
      </c>
      <c r="BH34" s="47">
        <v>181.98750607212841</v>
      </c>
      <c r="BI34" s="47">
        <v>175.78520094688508</v>
      </c>
      <c r="BJ34" s="47">
        <v>269.76373630333939</v>
      </c>
      <c r="BK34" s="47">
        <v>337.28687878832625</v>
      </c>
      <c r="BL34" s="47">
        <v>127.84979449590867</v>
      </c>
      <c r="BM34" s="47">
        <v>388.53375950944195</v>
      </c>
      <c r="BN34" s="47">
        <v>293.31969697527057</v>
      </c>
      <c r="BO34" s="47">
        <v>176.36545045441974</v>
      </c>
      <c r="BP34" s="47">
        <v>80.40289327049129</v>
      </c>
    </row>
    <row r="35" spans="1:68" x14ac:dyDescent="0.25">
      <c r="A35" s="11" t="s">
        <v>64</v>
      </c>
      <c r="B35" s="11" t="s">
        <v>51</v>
      </c>
      <c r="C35" s="46">
        <v>130.53308212740774</v>
      </c>
      <c r="D35" s="46">
        <v>78.924814845936126</v>
      </c>
      <c r="E35" s="46">
        <v>111.77684129065544</v>
      </c>
      <c r="F35" s="46">
        <v>87.832188046028833</v>
      </c>
      <c r="G35" s="46">
        <v>120.23769154813928</v>
      </c>
      <c r="H35" s="46">
        <v>141.72021019353411</v>
      </c>
      <c r="I35" s="46">
        <v>73.850322801300791</v>
      </c>
      <c r="J35" s="46">
        <v>160.11637847592607</v>
      </c>
      <c r="K35" s="46">
        <v>57.731759437290052</v>
      </c>
      <c r="L35" s="46">
        <v>64.40638296335274</v>
      </c>
      <c r="M35" s="46">
        <v>75.183287348839883</v>
      </c>
      <c r="N35" s="46">
        <v>132.34043376465314</v>
      </c>
      <c r="O35" s="46">
        <v>133.96523602464606</v>
      </c>
      <c r="P35" s="46">
        <v>49.372805285060686</v>
      </c>
      <c r="Q35" s="46">
        <v>94.189642308206984</v>
      </c>
      <c r="R35" s="46">
        <v>60.589158822022817</v>
      </c>
      <c r="S35" s="46">
        <v>72.947447767105743</v>
      </c>
      <c r="T35" s="46">
        <v>89.120491075390376</v>
      </c>
      <c r="U35" s="46">
        <v>158.56731230695485</v>
      </c>
      <c r="V35" s="46">
        <v>113.79213579609309</v>
      </c>
      <c r="W35" s="46">
        <v>188.00191500866831</v>
      </c>
      <c r="X35" s="46">
        <v>56.769033237493225</v>
      </c>
      <c r="Y35" s="46">
        <v>143.24093427610563</v>
      </c>
      <c r="Z35" s="46">
        <v>86.189765847256623</v>
      </c>
      <c r="AA35" s="46">
        <v>108.96326581988885</v>
      </c>
      <c r="AB35" s="46">
        <v>214.76984889602053</v>
      </c>
      <c r="AC35" s="46">
        <v>64.130942013406383</v>
      </c>
      <c r="AD35" s="46">
        <v>163.32645526233549</v>
      </c>
      <c r="AE35" s="46">
        <v>304.69690109413187</v>
      </c>
      <c r="AF35" s="46">
        <v>83.593011098272626</v>
      </c>
      <c r="AG35" s="46">
        <v>64.253099616069449</v>
      </c>
      <c r="AH35" s="46">
        <v>185.17650146709133</v>
      </c>
      <c r="AI35" s="46">
        <v>95.977202212689448</v>
      </c>
      <c r="AJ35" s="46">
        <v>59.908367995397782</v>
      </c>
      <c r="AK35" s="46">
        <v>36.227041752649129</v>
      </c>
      <c r="AL35" s="46">
        <v>219.97416737118058</v>
      </c>
      <c r="AM35" s="46">
        <v>100.56735517738362</v>
      </c>
      <c r="AN35" s="46">
        <v>133.71603317188607</v>
      </c>
      <c r="AO35" s="46">
        <v>221.78796126391003</v>
      </c>
      <c r="AP35" s="46">
        <v>238.07899730065319</v>
      </c>
      <c r="AQ35" s="46">
        <v>241.3683136757717</v>
      </c>
      <c r="AR35" s="46">
        <v>333.74009312843668</v>
      </c>
      <c r="AS35" s="46">
        <v>139.93801668436694</v>
      </c>
      <c r="AT35" s="46">
        <v>146.28103002310272</v>
      </c>
      <c r="AU35" s="46">
        <v>273.37751812267118</v>
      </c>
      <c r="AV35" s="46">
        <v>189.89307804124428</v>
      </c>
      <c r="AW35" s="46">
        <v>114.95934822933582</v>
      </c>
      <c r="AX35" s="46">
        <v>112.20347693575339</v>
      </c>
      <c r="AY35" s="46">
        <v>183.87830776341499</v>
      </c>
      <c r="AZ35" s="46">
        <v>127.04152653014447</v>
      </c>
      <c r="BA35" s="46">
        <v>257.51277910835751</v>
      </c>
      <c r="BB35" s="46">
        <v>239.08815519357657</v>
      </c>
      <c r="BC35" s="46">
        <v>219.80381914129086</v>
      </c>
      <c r="BD35" s="46">
        <v>109.21796498613736</v>
      </c>
      <c r="BE35" s="46">
        <v>67.173318114831631</v>
      </c>
      <c r="BF35" s="46">
        <v>63.365827500735449</v>
      </c>
      <c r="BG35" s="46">
        <v>109.57915928432162</v>
      </c>
      <c r="BH35" s="46">
        <v>89.278936008833369</v>
      </c>
      <c r="BI35" s="46">
        <v>140.19695247821983</v>
      </c>
      <c r="BJ35" s="46">
        <v>193.4894481968617</v>
      </c>
      <c r="BK35" s="46">
        <v>318.84378013803155</v>
      </c>
      <c r="BL35" s="46">
        <v>113.84839962493831</v>
      </c>
      <c r="BM35" s="46">
        <v>397.99646439234323</v>
      </c>
      <c r="BN35" s="46">
        <v>227.47202028038379</v>
      </c>
      <c r="BO35" s="46">
        <v>107.1001990432606</v>
      </c>
      <c r="BP35" s="46">
        <v>60.611978163959066</v>
      </c>
    </row>
    <row r="36" spans="1:68" x14ac:dyDescent="0.25">
      <c r="A36" s="9" t="s">
        <v>65</v>
      </c>
      <c r="B36" s="9" t="s">
        <v>51</v>
      </c>
      <c r="C36" s="47">
        <v>230.59135136717822</v>
      </c>
      <c r="D36" s="47">
        <v>151.56910143566887</v>
      </c>
      <c r="E36" s="47">
        <v>337.97142027988565</v>
      </c>
      <c r="F36" s="47">
        <v>174.99142575997485</v>
      </c>
      <c r="G36" s="47">
        <v>256.15369989489977</v>
      </c>
      <c r="H36" s="47">
        <v>320.74577119993154</v>
      </c>
      <c r="I36" s="47">
        <v>168.11805103370645</v>
      </c>
      <c r="J36" s="47">
        <v>460.51465908626835</v>
      </c>
      <c r="K36" s="47">
        <v>167.12929437692029</v>
      </c>
      <c r="L36" s="47">
        <v>150.42001083538483</v>
      </c>
      <c r="M36" s="47">
        <v>87.183861939476543</v>
      </c>
      <c r="N36" s="47">
        <v>195.64309915328653</v>
      </c>
      <c r="O36" s="47">
        <v>253.95430103415046</v>
      </c>
      <c r="P36" s="47">
        <v>150.48949477552986</v>
      </c>
      <c r="Q36" s="47">
        <v>313.8869608391206</v>
      </c>
      <c r="R36" s="47">
        <v>172.59817932250056</v>
      </c>
      <c r="S36" s="47">
        <v>134.80339392469364</v>
      </c>
      <c r="T36" s="47">
        <v>213.00519763603555</v>
      </c>
      <c r="U36" s="47">
        <v>368.28058718162191</v>
      </c>
      <c r="V36" s="47">
        <v>240.76849909289814</v>
      </c>
      <c r="W36" s="47">
        <v>299.71425928697676</v>
      </c>
      <c r="X36" s="47">
        <v>88.580422053179646</v>
      </c>
      <c r="Y36" s="47">
        <v>194.00796172698267</v>
      </c>
      <c r="Z36" s="47">
        <v>156.69513940499152</v>
      </c>
      <c r="AA36" s="47">
        <v>253.62824565072523</v>
      </c>
      <c r="AB36" s="47">
        <v>464.18474693298305</v>
      </c>
      <c r="AC36" s="47">
        <v>68.532154705305373</v>
      </c>
      <c r="AD36" s="47">
        <v>307.66388792828161</v>
      </c>
      <c r="AE36" s="47">
        <v>414.46659860796842</v>
      </c>
      <c r="AF36" s="47">
        <v>244.3144898969793</v>
      </c>
      <c r="AG36" s="47">
        <v>166.30754443372956</v>
      </c>
      <c r="AH36" s="47">
        <v>166.11727877085559</v>
      </c>
      <c r="AI36" s="47">
        <v>221.74545275959946</v>
      </c>
      <c r="AJ36" s="47">
        <v>134.96952357521386</v>
      </c>
      <c r="AK36" s="47">
        <v>36.944395177261811</v>
      </c>
      <c r="AL36" s="47">
        <v>564.38060462898284</v>
      </c>
      <c r="AM36" s="47">
        <v>184.41060698166299</v>
      </c>
      <c r="AN36" s="47">
        <v>118.65402151278963</v>
      </c>
      <c r="AO36" s="47">
        <v>539.19964440008675</v>
      </c>
      <c r="AP36" s="47">
        <v>580.18877236004664</v>
      </c>
      <c r="AQ36" s="47">
        <v>535.81994917388545</v>
      </c>
      <c r="AR36" s="47">
        <v>361.18744392723119</v>
      </c>
      <c r="AS36" s="47">
        <v>417.56759213279639</v>
      </c>
      <c r="AT36" s="47">
        <v>326.07109825477841</v>
      </c>
      <c r="AU36" s="47">
        <v>311.81086970349907</v>
      </c>
      <c r="AV36" s="47">
        <v>360.43130035136056</v>
      </c>
      <c r="AW36" s="47">
        <v>190.75236607177217</v>
      </c>
      <c r="AX36" s="47">
        <v>208.39570099813375</v>
      </c>
      <c r="AY36" s="47">
        <v>539.18956725121643</v>
      </c>
      <c r="AZ36" s="47">
        <v>276.96542078340138</v>
      </c>
      <c r="BA36" s="47">
        <v>428.39250619054292</v>
      </c>
      <c r="BB36" s="47">
        <v>370.74998914546916</v>
      </c>
      <c r="BC36" s="47">
        <v>350.49262078279986</v>
      </c>
      <c r="BD36" s="47">
        <v>173.33197541681503</v>
      </c>
      <c r="BE36" s="47">
        <v>106.56810681445079</v>
      </c>
      <c r="BF36" s="47">
        <v>130.42748055665899</v>
      </c>
      <c r="BG36" s="47">
        <v>157.53720589725424</v>
      </c>
      <c r="BH36" s="47">
        <v>248.83951777154388</v>
      </c>
      <c r="BI36" s="47">
        <v>202.77812972042207</v>
      </c>
      <c r="BJ36" s="47">
        <v>302.17112229877807</v>
      </c>
      <c r="BK36" s="47">
        <v>407.03316296825972</v>
      </c>
      <c r="BL36" s="47">
        <v>213.42239004813317</v>
      </c>
      <c r="BM36" s="47">
        <v>335.63232747435103</v>
      </c>
      <c r="BN36" s="47">
        <v>172.61500020038756</v>
      </c>
      <c r="BO36" s="47">
        <v>144.41074463804247</v>
      </c>
      <c r="BP36" s="47">
        <v>221.18998127223412</v>
      </c>
    </row>
    <row r="37" spans="1:68" x14ac:dyDescent="0.25">
      <c r="A37" s="11" t="s">
        <v>191</v>
      </c>
      <c r="B37" s="11" t="s">
        <v>51</v>
      </c>
      <c r="C37" s="46">
        <v>16.340422402319156</v>
      </c>
      <c r="D37" s="46">
        <v>9.8608037011165699</v>
      </c>
      <c r="E37" s="46">
        <v>30.122356026569786</v>
      </c>
      <c r="F37" s="46">
        <v>16.122404548036428</v>
      </c>
      <c r="G37" s="46">
        <v>13.488409852490001</v>
      </c>
      <c r="H37" s="46">
        <v>33.636861896454477</v>
      </c>
      <c r="I37" s="46">
        <v>13.900049705104969</v>
      </c>
      <c r="J37" s="46">
        <v>16.540750806290387</v>
      </c>
      <c r="K37" s="46">
        <v>7.3516709763637804</v>
      </c>
      <c r="L37" s="46">
        <v>13.44783593415651</v>
      </c>
      <c r="M37" s="46">
        <v>7.9773046914073982</v>
      </c>
      <c r="N37" s="46">
        <v>25.838714157086468</v>
      </c>
      <c r="O37" s="46">
        <v>23.467690202616733</v>
      </c>
      <c r="P37" s="46">
        <v>9.3122179594303844</v>
      </c>
      <c r="Q37" s="46">
        <v>17.035767678548876</v>
      </c>
      <c r="R37" s="46">
        <v>8.9727841410420535</v>
      </c>
      <c r="S37" s="46">
        <v>18.824646712601396</v>
      </c>
      <c r="T37" s="46">
        <v>17.993474214539809</v>
      </c>
      <c r="U37" s="46">
        <v>33.399076915314225</v>
      </c>
      <c r="V37" s="46">
        <v>19.036319132782673</v>
      </c>
      <c r="W37" s="46">
        <v>17.591538031436308</v>
      </c>
      <c r="X37" s="46">
        <v>21.214287141757595</v>
      </c>
      <c r="Y37" s="46">
        <v>13.614398711412331</v>
      </c>
      <c r="Z37" s="46">
        <v>13.766065538264785</v>
      </c>
      <c r="AA37" s="46">
        <v>17.500893535819586</v>
      </c>
      <c r="AB37" s="46">
        <v>67.211703209123641</v>
      </c>
      <c r="AC37" s="46">
        <v>9.7591554696133613</v>
      </c>
      <c r="AD37" s="46">
        <v>13.810020346234285</v>
      </c>
      <c r="AE37" s="46">
        <v>93.777488733384644</v>
      </c>
      <c r="AF37" s="46">
        <v>10.455324743419201</v>
      </c>
      <c r="AG37" s="46">
        <v>19.219468673362876</v>
      </c>
      <c r="AH37" s="46">
        <v>36.536627531173238</v>
      </c>
      <c r="AI37" s="46">
        <v>24.738090224964846</v>
      </c>
      <c r="AJ37" s="46">
        <v>7.4556208548744536</v>
      </c>
      <c r="AK37" s="46">
        <v>3.8284999653740317</v>
      </c>
      <c r="AL37" s="46">
        <v>62.748134547996855</v>
      </c>
      <c r="AM37" s="46">
        <v>13.231174585873159</v>
      </c>
      <c r="AN37" s="46">
        <v>17.537135273562235</v>
      </c>
      <c r="AO37" s="46">
        <v>45.686437235866151</v>
      </c>
      <c r="AP37" s="46">
        <v>68.551018756893413</v>
      </c>
      <c r="AQ37" s="46">
        <v>51.819081697980295</v>
      </c>
      <c r="AR37" s="46">
        <v>80.729148020702794</v>
      </c>
      <c r="AS37" s="46">
        <v>23.061134245335072</v>
      </c>
      <c r="AT37" s="46">
        <v>27.11149781047073</v>
      </c>
      <c r="AU37" s="46">
        <v>26.786807491617992</v>
      </c>
      <c r="AV37" s="46">
        <v>30.760353882089831</v>
      </c>
      <c r="AW37" s="46">
        <v>23.612923258941283</v>
      </c>
      <c r="AX37" s="46">
        <v>16.841615550707129</v>
      </c>
      <c r="AY37" s="46">
        <v>25.191065719227062</v>
      </c>
      <c r="AZ37" s="46">
        <v>17.253162280378067</v>
      </c>
      <c r="BA37" s="46">
        <v>41.646702529519224</v>
      </c>
      <c r="BB37" s="46">
        <v>49.063512896145021</v>
      </c>
      <c r="BC37" s="46">
        <v>28.852202752932556</v>
      </c>
      <c r="BD37" s="46">
        <v>19.057965249487641</v>
      </c>
      <c r="BE37" s="46">
        <v>6.9723472810567708</v>
      </c>
      <c r="BF37" s="46">
        <v>8.6789848938169776</v>
      </c>
      <c r="BG37" s="46">
        <v>17.567664918404837</v>
      </c>
      <c r="BH37" s="46">
        <v>11.959402714422632</v>
      </c>
      <c r="BI37" s="46">
        <v>57.467929233267903</v>
      </c>
      <c r="BJ37" s="46">
        <v>19.408979354087069</v>
      </c>
      <c r="BK37" s="46">
        <v>34.486756799325164</v>
      </c>
      <c r="BL37" s="46">
        <v>23.156053314520459</v>
      </c>
      <c r="BM37" s="46">
        <v>74.205602109494663</v>
      </c>
      <c r="BN37" s="46">
        <v>17.058946956538744</v>
      </c>
      <c r="BO37" s="46">
        <v>15.880060898424201</v>
      </c>
      <c r="BP37" s="46">
        <v>15.573476456052246</v>
      </c>
    </row>
    <row r="38" spans="1:68" x14ac:dyDescent="0.25">
      <c r="A38" s="9" t="s">
        <v>192</v>
      </c>
      <c r="B38" s="9" t="s">
        <v>51</v>
      </c>
      <c r="C38" s="47">
        <v>2.6562539028832868</v>
      </c>
      <c r="D38" s="47">
        <v>1.4419955958521289</v>
      </c>
      <c r="E38" s="47">
        <v>2.3847195769470542</v>
      </c>
      <c r="F38" s="47">
        <v>1.9887027021004107</v>
      </c>
      <c r="G38" s="47">
        <v>1.719496513441652</v>
      </c>
      <c r="H38" s="47">
        <v>1.6637084698964708</v>
      </c>
      <c r="I38" s="47">
        <v>1.2993748807876147</v>
      </c>
      <c r="J38" s="47">
        <v>2.6919595842428907</v>
      </c>
      <c r="K38" s="47">
        <v>1.0274449642702699</v>
      </c>
      <c r="L38" s="47">
        <v>1.5353257576996178</v>
      </c>
      <c r="M38" s="47">
        <v>2.5232632085826565</v>
      </c>
      <c r="N38" s="47">
        <v>3.2945010233838485</v>
      </c>
      <c r="O38" s="47">
        <v>2.5130882539029202</v>
      </c>
      <c r="P38" s="47">
        <v>1.3351119365531019</v>
      </c>
      <c r="Q38" s="47">
        <v>1.7857701172712823</v>
      </c>
      <c r="R38" s="47">
        <v>1.0737123880796517</v>
      </c>
      <c r="S38" s="47">
        <v>1.8896243961941666</v>
      </c>
      <c r="T38" s="47">
        <v>1.6552191840970085</v>
      </c>
      <c r="U38" s="47">
        <v>4.0967591120914291</v>
      </c>
      <c r="V38" s="47">
        <v>1.5933993896700835</v>
      </c>
      <c r="W38" s="47">
        <v>4.9354178020333501</v>
      </c>
      <c r="X38" s="47">
        <v>1.391817313076716</v>
      </c>
      <c r="Y38" s="47">
        <v>5.1549219666696784</v>
      </c>
      <c r="Z38" s="47">
        <v>2.513150706977398</v>
      </c>
      <c r="AA38" s="47">
        <v>2.99324690447868</v>
      </c>
      <c r="AB38" s="47">
        <v>2.716198079862008</v>
      </c>
      <c r="AC38" s="47">
        <v>1.5320549832760371</v>
      </c>
      <c r="AD38" s="47">
        <v>4.6585539881007776</v>
      </c>
      <c r="AE38" s="47">
        <v>8.4907928747470294</v>
      </c>
      <c r="AF38" s="47">
        <v>1.6123015079280312</v>
      </c>
      <c r="AG38" s="47">
        <v>1.7773164952884537</v>
      </c>
      <c r="AH38" s="47">
        <v>3.8325341701042439</v>
      </c>
      <c r="AI38" s="47">
        <v>2.4317959328626588</v>
      </c>
      <c r="AJ38" s="47">
        <v>1.1063931699722662</v>
      </c>
      <c r="AK38" s="47">
        <v>1.0638102856591232</v>
      </c>
      <c r="AL38" s="47">
        <v>4.7113403866656958</v>
      </c>
      <c r="AM38" s="47">
        <v>2.0614961694915719</v>
      </c>
      <c r="AN38" s="47">
        <v>3.438262004972465</v>
      </c>
      <c r="AO38" s="47">
        <v>3.0204000930306245</v>
      </c>
      <c r="AP38" s="47">
        <v>3.1821195571319842</v>
      </c>
      <c r="AQ38" s="47">
        <v>4.5770261094634206</v>
      </c>
      <c r="AR38" s="47">
        <v>7.9159898563130531</v>
      </c>
      <c r="AS38" s="47">
        <v>2.5325670759997929</v>
      </c>
      <c r="AT38" s="47">
        <v>2.7342724774997995</v>
      </c>
      <c r="AU38" s="47">
        <v>4.7889016229458035</v>
      </c>
      <c r="AV38" s="47">
        <v>3.8880820748650931</v>
      </c>
      <c r="AW38" s="47">
        <v>1.5541858309482208</v>
      </c>
      <c r="AX38" s="47">
        <v>2.451909843991452</v>
      </c>
      <c r="AY38" s="47">
        <v>2.4283940746133803</v>
      </c>
      <c r="AZ38" s="47">
        <v>1.8460688125025917</v>
      </c>
      <c r="BA38" s="47">
        <v>3.683410157981295</v>
      </c>
      <c r="BB38" s="47">
        <v>4.7160739190058321</v>
      </c>
      <c r="BC38" s="47">
        <v>4.3381124608654336</v>
      </c>
      <c r="BD38" s="47">
        <v>2.5108119132753863</v>
      </c>
      <c r="BE38" s="47">
        <v>1.1875940883810272</v>
      </c>
      <c r="BF38" s="47">
        <v>1.6621070540681955</v>
      </c>
      <c r="BG38" s="47">
        <v>1.7641175654218761</v>
      </c>
      <c r="BH38" s="47">
        <v>2.7408673780151274</v>
      </c>
      <c r="BI38" s="47">
        <v>3.5234956735796366</v>
      </c>
      <c r="BJ38" s="47">
        <v>3.2084678003333451</v>
      </c>
      <c r="BK38" s="47">
        <v>4.8367388596148322</v>
      </c>
      <c r="BL38" s="47">
        <v>2.6375123832579708</v>
      </c>
      <c r="BM38" s="47">
        <v>6.5253531480941902</v>
      </c>
      <c r="BN38" s="47">
        <v>4.3495269401243872</v>
      </c>
      <c r="BO38" s="47">
        <v>1.6381606975358529</v>
      </c>
      <c r="BP38" s="47">
        <v>1.1169393794844646</v>
      </c>
    </row>
    <row r="39" spans="1:68" x14ac:dyDescent="0.25">
      <c r="A39" s="11" t="s">
        <v>193</v>
      </c>
      <c r="B39" s="11" t="s">
        <v>51</v>
      </c>
      <c r="C39" s="46">
        <v>30.18285880823597</v>
      </c>
      <c r="D39" s="46">
        <v>20.11843387084415</v>
      </c>
      <c r="E39" s="46">
        <v>31.386617511124481</v>
      </c>
      <c r="F39" s="46">
        <v>26.159562355161668</v>
      </c>
      <c r="G39" s="46">
        <v>26.500568521318215</v>
      </c>
      <c r="H39" s="46">
        <v>27.042466132530503</v>
      </c>
      <c r="I39" s="46">
        <v>15.437206667061302</v>
      </c>
      <c r="J39" s="46">
        <v>50.401831102219674</v>
      </c>
      <c r="K39" s="46">
        <v>13.108995812364485</v>
      </c>
      <c r="L39" s="46">
        <v>17.754673076882337</v>
      </c>
      <c r="M39" s="46">
        <v>23.283821260994955</v>
      </c>
      <c r="N39" s="46">
        <v>46.165302247335276</v>
      </c>
      <c r="O39" s="46">
        <v>38.683056313017893</v>
      </c>
      <c r="P39" s="46">
        <v>15.502068488695908</v>
      </c>
      <c r="Q39" s="46">
        <v>24.207383951205543</v>
      </c>
      <c r="R39" s="46">
        <v>21.792399615335416</v>
      </c>
      <c r="S39" s="46">
        <v>21.875510366637265</v>
      </c>
      <c r="T39" s="46">
        <v>10.627085130213514</v>
      </c>
      <c r="U39" s="46">
        <v>61.825162022770762</v>
      </c>
      <c r="V39" s="46">
        <v>26.621288620956875</v>
      </c>
      <c r="W39" s="46">
        <v>49.497074278027782</v>
      </c>
      <c r="X39" s="46">
        <v>12.071325771588178</v>
      </c>
      <c r="Y39" s="46">
        <v>42.354399474234995</v>
      </c>
      <c r="Z39" s="46">
        <v>30.09436773646361</v>
      </c>
      <c r="AA39" s="46">
        <v>25.212017470783511</v>
      </c>
      <c r="AB39" s="46">
        <v>49.92722459029541</v>
      </c>
      <c r="AC39" s="46">
        <v>17.697662186582395</v>
      </c>
      <c r="AD39" s="46">
        <v>61.078629921694358</v>
      </c>
      <c r="AE39" s="46">
        <v>79.478504893893955</v>
      </c>
      <c r="AF39" s="46">
        <v>19.548321082834089</v>
      </c>
      <c r="AG39" s="46">
        <v>23.273593669299643</v>
      </c>
      <c r="AH39" s="46">
        <v>45.124140213972041</v>
      </c>
      <c r="AI39" s="46">
        <v>25.020909426015546</v>
      </c>
      <c r="AJ39" s="46">
        <v>16.56118459600474</v>
      </c>
      <c r="AK39" s="46">
        <v>13.555912736226331</v>
      </c>
      <c r="AL39" s="46">
        <v>71.000230152631474</v>
      </c>
      <c r="AM39" s="46">
        <v>32.530276174019427</v>
      </c>
      <c r="AN39" s="46">
        <v>39.773119019135741</v>
      </c>
      <c r="AO39" s="46">
        <v>36.036511620025784</v>
      </c>
      <c r="AP39" s="46">
        <v>43.867687135461324</v>
      </c>
      <c r="AQ39" s="46">
        <v>51.907429700098298</v>
      </c>
      <c r="AR39" s="46">
        <v>107.39053832517025</v>
      </c>
      <c r="AS39" s="46">
        <v>30.388249643089161</v>
      </c>
      <c r="AT39" s="46">
        <v>26.363487344076287</v>
      </c>
      <c r="AU39" s="46">
        <v>71.090981031539869</v>
      </c>
      <c r="AV39" s="46">
        <v>60.940507982400938</v>
      </c>
      <c r="AW39" s="46">
        <v>18.630952839099201</v>
      </c>
      <c r="AX39" s="46">
        <v>27.227006257210402</v>
      </c>
      <c r="AY39" s="46">
        <v>43.734413305752327</v>
      </c>
      <c r="AZ39" s="46">
        <v>28.991099874402192</v>
      </c>
      <c r="BA39" s="46">
        <v>30.442347456486011</v>
      </c>
      <c r="BB39" s="46">
        <v>56.053009747206872</v>
      </c>
      <c r="BC39" s="46">
        <v>53.237211007147245</v>
      </c>
      <c r="BD39" s="46">
        <v>26.105347993485772</v>
      </c>
      <c r="BE39" s="46">
        <v>15.803946759124951</v>
      </c>
      <c r="BF39" s="46">
        <v>20.567615220436789</v>
      </c>
      <c r="BG39" s="46">
        <v>9.0295623983427689</v>
      </c>
      <c r="BH39" s="46">
        <v>22.025350619756253</v>
      </c>
      <c r="BI39" s="46">
        <v>34.232478142691996</v>
      </c>
      <c r="BJ39" s="46">
        <v>41.407919087702751</v>
      </c>
      <c r="BK39" s="46">
        <v>46.576601070907827</v>
      </c>
      <c r="BL39" s="46">
        <v>33.422530861610213</v>
      </c>
      <c r="BM39" s="46">
        <v>85.623485936419215</v>
      </c>
      <c r="BN39" s="46">
        <v>64.080369646336251</v>
      </c>
      <c r="BO39" s="46">
        <v>25.809831765485342</v>
      </c>
      <c r="BP39" s="46">
        <v>17.233470798777887</v>
      </c>
    </row>
    <row r="40" spans="1:68" x14ac:dyDescent="0.25">
      <c r="A40" s="9" t="s">
        <v>66</v>
      </c>
      <c r="B40" s="9" t="s">
        <v>51</v>
      </c>
      <c r="C40" s="47">
        <v>101.33876851857009</v>
      </c>
      <c r="D40" s="47">
        <v>75.42337300452877</v>
      </c>
      <c r="E40" s="47">
        <v>126.4303430856209</v>
      </c>
      <c r="F40" s="47">
        <v>82.659738878409698</v>
      </c>
      <c r="G40" s="47">
        <v>97.681929493009235</v>
      </c>
      <c r="H40" s="47">
        <v>112.47432757739328</v>
      </c>
      <c r="I40" s="47">
        <v>72.179382059369885</v>
      </c>
      <c r="J40" s="47">
        <v>210.66339145685839</v>
      </c>
      <c r="K40" s="47">
        <v>59.334403121003042</v>
      </c>
      <c r="L40" s="47">
        <v>78.183063259464063</v>
      </c>
      <c r="M40" s="47">
        <v>51.823853298344922</v>
      </c>
      <c r="N40" s="47">
        <v>109.37520482613017</v>
      </c>
      <c r="O40" s="47">
        <v>114.15518653504668</v>
      </c>
      <c r="P40" s="47">
        <v>70.026577957130598</v>
      </c>
      <c r="Q40" s="47">
        <v>120.68821371712571</v>
      </c>
      <c r="R40" s="47">
        <v>101.68499262172594</v>
      </c>
      <c r="S40" s="47">
        <v>51.896745392543806</v>
      </c>
      <c r="T40" s="47">
        <v>74.772309899985672</v>
      </c>
      <c r="U40" s="47">
        <v>189.96736492696269</v>
      </c>
      <c r="V40" s="47">
        <v>111.06228023362857</v>
      </c>
      <c r="W40" s="47">
        <v>146.83962994991643</v>
      </c>
      <c r="X40" s="47">
        <v>46.7657198557567</v>
      </c>
      <c r="Y40" s="47">
        <v>92.532074353339596</v>
      </c>
      <c r="Z40" s="47">
        <v>86.259852924301555</v>
      </c>
      <c r="AA40" s="47">
        <v>98.512812240456554</v>
      </c>
      <c r="AB40" s="47">
        <v>170.59837275532931</v>
      </c>
      <c r="AC40" s="47">
        <v>66.947110980446752</v>
      </c>
      <c r="AD40" s="47">
        <v>193.27354775677298</v>
      </c>
      <c r="AE40" s="47">
        <v>186.61715423408742</v>
      </c>
      <c r="AF40" s="47">
        <v>90.243248113876234</v>
      </c>
      <c r="AG40" s="47">
        <v>88.662751153055737</v>
      </c>
      <c r="AH40" s="47">
        <v>139.01197099507576</v>
      </c>
      <c r="AI40" s="47">
        <v>96.546685190239316</v>
      </c>
      <c r="AJ40" s="47">
        <v>68.446103777844669</v>
      </c>
      <c r="AK40" s="47">
        <v>67.68981873201777</v>
      </c>
      <c r="AL40" s="47">
        <v>255.30777084456409</v>
      </c>
      <c r="AM40" s="47">
        <v>97.400986594660239</v>
      </c>
      <c r="AN40" s="47">
        <v>125.35471167479821</v>
      </c>
      <c r="AO40" s="47">
        <v>191.36509744318406</v>
      </c>
      <c r="AP40" s="47">
        <v>255.04200758290128</v>
      </c>
      <c r="AQ40" s="47">
        <v>227.88961603093952</v>
      </c>
      <c r="AR40" s="47">
        <v>218.9937449370488</v>
      </c>
      <c r="AS40" s="47">
        <v>160.46969898275401</v>
      </c>
      <c r="AT40" s="47">
        <v>119.64960111767408</v>
      </c>
      <c r="AU40" s="47">
        <v>176.76655306283905</v>
      </c>
      <c r="AV40" s="47">
        <v>171.486846919892</v>
      </c>
      <c r="AW40" s="47">
        <v>63.28030426813244</v>
      </c>
      <c r="AX40" s="47">
        <v>100.81868306220217</v>
      </c>
      <c r="AY40" s="47">
        <v>197.77630772995033</v>
      </c>
      <c r="AZ40" s="47">
        <v>110.60558949673064</v>
      </c>
      <c r="BA40" s="47">
        <v>120.03369411511564</v>
      </c>
      <c r="BB40" s="47">
        <v>163.06947131391502</v>
      </c>
      <c r="BC40" s="47">
        <v>165.32525206073132</v>
      </c>
      <c r="BD40" s="47">
        <v>87.558740456714389</v>
      </c>
      <c r="BE40" s="47">
        <v>51.258099021168256</v>
      </c>
      <c r="BF40" s="47">
        <v>61.460511570767373</v>
      </c>
      <c r="BG40" s="47">
        <v>54.246454873668256</v>
      </c>
      <c r="BH40" s="47">
        <v>103.804627802046</v>
      </c>
      <c r="BI40" s="47">
        <v>86.579281998295158</v>
      </c>
      <c r="BJ40" s="47">
        <v>149.02316796084401</v>
      </c>
      <c r="BK40" s="47">
        <v>135.60736171822754</v>
      </c>
      <c r="BL40" s="47">
        <v>101.57756425459891</v>
      </c>
      <c r="BM40" s="47">
        <v>230.92081753168605</v>
      </c>
      <c r="BN40" s="47">
        <v>188.46983470058319</v>
      </c>
      <c r="BO40" s="47">
        <v>64.609421013630808</v>
      </c>
      <c r="BP40" s="47">
        <v>95.377167483561266</v>
      </c>
    </row>
    <row r="41" spans="1:68" x14ac:dyDescent="0.25">
      <c r="A41" s="12" t="s">
        <v>67</v>
      </c>
      <c r="B41" s="12" t="s">
        <v>51</v>
      </c>
      <c r="C41" s="44">
        <v>73.162061822363754</v>
      </c>
      <c r="D41" s="44">
        <v>47.695999768147111</v>
      </c>
      <c r="E41" s="44">
        <v>99.349902835400599</v>
      </c>
      <c r="F41" s="44">
        <v>50.531947313135937</v>
      </c>
      <c r="G41" s="44">
        <v>69.081519028827856</v>
      </c>
      <c r="H41" s="44">
        <v>118.88796254868109</v>
      </c>
      <c r="I41" s="44">
        <v>45.522682346795058</v>
      </c>
      <c r="J41" s="44">
        <v>101.0688431225129</v>
      </c>
      <c r="K41" s="44">
        <v>37.649070327946724</v>
      </c>
      <c r="L41" s="44">
        <v>44.947399094440932</v>
      </c>
      <c r="M41" s="44">
        <v>34.342982347908418</v>
      </c>
      <c r="N41" s="44">
        <v>89.786992195745881</v>
      </c>
      <c r="O41" s="44">
        <v>91.957479548516901</v>
      </c>
      <c r="P41" s="44">
        <v>38.5639884561879</v>
      </c>
      <c r="Q41" s="44">
        <v>76.610166596006252</v>
      </c>
      <c r="R41" s="44">
        <v>44.024101214997025</v>
      </c>
      <c r="S41" s="44">
        <v>62.113935136517775</v>
      </c>
      <c r="T41" s="44">
        <v>50.012416323628109</v>
      </c>
      <c r="U41" s="44">
        <v>159.87929835184045</v>
      </c>
      <c r="V41" s="44">
        <v>77.36051561459189</v>
      </c>
      <c r="W41" s="44">
        <v>97.145434437474393</v>
      </c>
      <c r="X41" s="44">
        <v>38.472050585868793</v>
      </c>
      <c r="Y41" s="44">
        <v>48.728954553376994</v>
      </c>
      <c r="Z41" s="44">
        <v>57.297609219737211</v>
      </c>
      <c r="AA41" s="44">
        <v>64.209303619264261</v>
      </c>
      <c r="AB41" s="44">
        <v>156.19572982273687</v>
      </c>
      <c r="AC41" s="44">
        <v>38.17994940032893</v>
      </c>
      <c r="AD41" s="44">
        <v>78.654795944966807</v>
      </c>
      <c r="AE41" s="44">
        <v>207.94980834636226</v>
      </c>
      <c r="AF41" s="44">
        <v>56.270493742050121</v>
      </c>
      <c r="AG41" s="44">
        <v>65.970239604439584</v>
      </c>
      <c r="AH41" s="44">
        <v>110.42364465442067</v>
      </c>
      <c r="AI41" s="44">
        <v>108.35113540652497</v>
      </c>
      <c r="AJ41" s="44">
        <v>37.075556743143665</v>
      </c>
      <c r="AK41" s="44">
        <v>28.847887854625526</v>
      </c>
      <c r="AL41" s="44">
        <v>170.54453506419068</v>
      </c>
      <c r="AM41" s="44">
        <v>61.187490086702603</v>
      </c>
      <c r="AN41" s="44">
        <v>86.422349757378583</v>
      </c>
      <c r="AO41" s="44">
        <v>232.7980256887885</v>
      </c>
      <c r="AP41" s="44">
        <v>320.03048206609634</v>
      </c>
      <c r="AQ41" s="44">
        <v>231.07855498319157</v>
      </c>
      <c r="AR41" s="44">
        <v>279.7630383722809</v>
      </c>
      <c r="AS41" s="44">
        <v>88.952524203544527</v>
      </c>
      <c r="AT41" s="44">
        <v>118.87005074193549</v>
      </c>
      <c r="AU41" s="44">
        <v>175.40375569357855</v>
      </c>
      <c r="AV41" s="44">
        <v>145.26938479839788</v>
      </c>
      <c r="AW41" s="44">
        <v>67.310734160123417</v>
      </c>
      <c r="AX41" s="44">
        <v>64.957057277893441</v>
      </c>
      <c r="AY41" s="44">
        <v>131.84804894917443</v>
      </c>
      <c r="AZ41" s="44">
        <v>81.806296319440918</v>
      </c>
      <c r="BA41" s="44">
        <v>183.32033305454735</v>
      </c>
      <c r="BB41" s="44">
        <v>153.86151105664058</v>
      </c>
      <c r="BC41" s="44">
        <v>155.54008785119976</v>
      </c>
      <c r="BD41" s="44">
        <v>68.79914282500404</v>
      </c>
      <c r="BE41" s="44">
        <v>36.249234790715008</v>
      </c>
      <c r="BF41" s="44">
        <v>30.763240873260816</v>
      </c>
      <c r="BG41" s="44">
        <v>69.907426374038707</v>
      </c>
      <c r="BH41" s="44">
        <v>51.255031488994142</v>
      </c>
      <c r="BI41" s="44">
        <v>105.84157995007585</v>
      </c>
      <c r="BJ41" s="44">
        <v>106.50498256479493</v>
      </c>
      <c r="BK41" s="44">
        <v>117.69599165691555</v>
      </c>
      <c r="BL41" s="44">
        <v>50.261985060275791</v>
      </c>
      <c r="BM41" s="44">
        <v>239.87030083593481</v>
      </c>
      <c r="BN41" s="44">
        <v>145.68882791857718</v>
      </c>
      <c r="BO41" s="44">
        <v>62.837657042627605</v>
      </c>
      <c r="BP41" s="44">
        <v>59.610420129548139</v>
      </c>
    </row>
    <row r="42" spans="1:68" x14ac:dyDescent="0.25">
      <c r="A42" s="10" t="s">
        <v>68</v>
      </c>
      <c r="B42" s="10" t="s">
        <v>51</v>
      </c>
      <c r="C42" s="43">
        <v>105.0916245452344</v>
      </c>
      <c r="D42" s="43">
        <v>80.269288817766963</v>
      </c>
      <c r="E42" s="43">
        <v>170.26834476235516</v>
      </c>
      <c r="F42" s="43">
        <v>61.734204192369944</v>
      </c>
      <c r="G42" s="43">
        <v>79.47935971816608</v>
      </c>
      <c r="H42" s="43">
        <v>188.05974694286587</v>
      </c>
      <c r="I42" s="43">
        <v>68.641134967682291</v>
      </c>
      <c r="J42" s="43">
        <v>169.97140767696663</v>
      </c>
      <c r="K42" s="43">
        <v>68.641234211023118</v>
      </c>
      <c r="L42" s="43">
        <v>81.525624636020254</v>
      </c>
      <c r="M42" s="43">
        <v>38.157712354905421</v>
      </c>
      <c r="N42" s="43">
        <v>109.81363585266588</v>
      </c>
      <c r="O42" s="43">
        <v>200.65957162781709</v>
      </c>
      <c r="P42" s="43">
        <v>77.755540579803963</v>
      </c>
      <c r="Q42" s="43">
        <v>145.93200791896936</v>
      </c>
      <c r="R42" s="43">
        <v>103.44721541918756</v>
      </c>
      <c r="S42" s="43">
        <v>156.1800040195962</v>
      </c>
      <c r="T42" s="43">
        <v>87.087918758878061</v>
      </c>
      <c r="U42" s="43">
        <v>194.1884445021102</v>
      </c>
      <c r="V42" s="43">
        <v>117.77678684125694</v>
      </c>
      <c r="W42" s="43">
        <v>122.37146101364569</v>
      </c>
      <c r="X42" s="43">
        <v>72.279496077358104</v>
      </c>
      <c r="Y42" s="43">
        <v>83.200770969743928</v>
      </c>
      <c r="Z42" s="43">
        <v>85.573728988141227</v>
      </c>
      <c r="AA42" s="43">
        <v>120.93373235627625</v>
      </c>
      <c r="AB42" s="43">
        <v>287.64213551983971</v>
      </c>
      <c r="AC42" s="43">
        <v>69.829647663109057</v>
      </c>
      <c r="AD42" s="43">
        <v>108.7032655622006</v>
      </c>
      <c r="AE42" s="43">
        <v>203.72080550625498</v>
      </c>
      <c r="AF42" s="43">
        <v>100.92447368165534</v>
      </c>
      <c r="AG42" s="43">
        <v>126.35055151639922</v>
      </c>
      <c r="AH42" s="43">
        <v>224.05270755718522</v>
      </c>
      <c r="AI42" s="43">
        <v>270.34995700277898</v>
      </c>
      <c r="AJ42" s="43">
        <v>91.6747110913754</v>
      </c>
      <c r="AK42" s="43">
        <v>46.044515387640978</v>
      </c>
      <c r="AL42" s="43">
        <v>224.70310004133341</v>
      </c>
      <c r="AM42" s="43">
        <v>95.58778815893848</v>
      </c>
      <c r="AN42" s="43">
        <v>152.81968210519005</v>
      </c>
      <c r="AO42" s="43">
        <v>400.83473904495338</v>
      </c>
      <c r="AP42" s="43">
        <v>237.30375794135975</v>
      </c>
      <c r="AQ42" s="43">
        <v>460.27708850333181</v>
      </c>
      <c r="AR42" s="43">
        <v>413.27260572914224</v>
      </c>
      <c r="AS42" s="43">
        <v>199.05506835544827</v>
      </c>
      <c r="AT42" s="43">
        <v>163.97696428501979</v>
      </c>
      <c r="AU42" s="43">
        <v>202.254867166081</v>
      </c>
      <c r="AV42" s="43">
        <v>144.60165196124285</v>
      </c>
      <c r="AW42" s="43">
        <v>61.400104017654414</v>
      </c>
      <c r="AX42" s="43">
        <v>82.505086763672608</v>
      </c>
      <c r="AY42" s="43">
        <v>216.67746445826737</v>
      </c>
      <c r="AZ42" s="43">
        <v>168.00530325131598</v>
      </c>
      <c r="BA42" s="43">
        <v>313.49391131377888</v>
      </c>
      <c r="BB42" s="43">
        <v>207.42900911138432</v>
      </c>
      <c r="BC42" s="43">
        <v>254.98748192810311</v>
      </c>
      <c r="BD42" s="43">
        <v>105.26885567807453</v>
      </c>
      <c r="BE42" s="43">
        <v>57.851628633364548</v>
      </c>
      <c r="BF42" s="43">
        <v>43.407338384255375</v>
      </c>
      <c r="BG42" s="43">
        <v>117.77739400015899</v>
      </c>
      <c r="BH42" s="43">
        <v>166.96894543935514</v>
      </c>
      <c r="BI42" s="43">
        <v>153.75984663011664</v>
      </c>
      <c r="BJ42" s="43">
        <v>142.59676509664612</v>
      </c>
      <c r="BK42" s="43">
        <v>238.97489310140054</v>
      </c>
      <c r="BL42" s="43">
        <v>58.520501167122859</v>
      </c>
      <c r="BM42" s="43">
        <v>211.19547175954563</v>
      </c>
      <c r="BN42" s="43">
        <v>237.12243351440492</v>
      </c>
      <c r="BO42" s="43">
        <v>118.67339623280913</v>
      </c>
      <c r="BP42" s="43">
        <v>101.54950694340403</v>
      </c>
    </row>
    <row r="43" spans="1:68" x14ac:dyDescent="0.25">
      <c r="A43" s="11" t="s">
        <v>194</v>
      </c>
      <c r="B43" s="11" t="s">
        <v>51</v>
      </c>
      <c r="C43" s="46">
        <v>1.6306499351540438</v>
      </c>
      <c r="D43" s="46">
        <v>1.4967283510411575</v>
      </c>
      <c r="E43" s="46">
        <v>2.3597300027945569</v>
      </c>
      <c r="F43" s="46">
        <v>1.4337594188717395</v>
      </c>
      <c r="G43" s="46">
        <v>1.7615706806832321</v>
      </c>
      <c r="H43" s="46">
        <v>2.4474998063556721</v>
      </c>
      <c r="I43" s="46">
        <v>1.7037166076124919</v>
      </c>
      <c r="J43" s="46">
        <v>1.9278275868101584</v>
      </c>
      <c r="K43" s="46">
        <v>1.5169534692708244</v>
      </c>
      <c r="L43" s="46">
        <v>1.2454440236149902</v>
      </c>
      <c r="M43" s="46">
        <v>0.91466499528165912</v>
      </c>
      <c r="N43" s="46">
        <v>1.6550013215935002</v>
      </c>
      <c r="O43" s="46">
        <v>2.376054487228513</v>
      </c>
      <c r="P43" s="46">
        <v>1.1081545509832473</v>
      </c>
      <c r="Q43" s="46">
        <v>1.9794929708516393</v>
      </c>
      <c r="R43" s="46">
        <v>1.7177871446017692</v>
      </c>
      <c r="S43" s="46">
        <v>0.68822439827981807</v>
      </c>
      <c r="T43" s="46">
        <v>1.60305744660982</v>
      </c>
      <c r="U43" s="46">
        <v>2.7511023170824007</v>
      </c>
      <c r="V43" s="46">
        <v>1.3157954040910085</v>
      </c>
      <c r="W43" s="46">
        <v>1.8637284859104823</v>
      </c>
      <c r="X43" s="46">
        <v>1.0599182028910143</v>
      </c>
      <c r="Y43" s="46">
        <v>1.7350373312398213</v>
      </c>
      <c r="Z43" s="46">
        <v>1.1689390902896184</v>
      </c>
      <c r="AA43" s="46">
        <v>1.1628952269478707</v>
      </c>
      <c r="AB43" s="46">
        <v>2.8180318602902439</v>
      </c>
      <c r="AC43" s="46">
        <v>1.9074003473903849</v>
      </c>
      <c r="AD43" s="46">
        <v>2.2002815641791145</v>
      </c>
      <c r="AE43" s="46">
        <v>3.4719411159849138</v>
      </c>
      <c r="AF43" s="46">
        <v>1.3026031906320092</v>
      </c>
      <c r="AG43" s="46">
        <v>1.4304236960628158</v>
      </c>
      <c r="AH43" s="46">
        <v>2.8264632717899296</v>
      </c>
      <c r="AI43" s="46">
        <v>2.1252271455006952</v>
      </c>
      <c r="AJ43" s="46">
        <v>1.0539454512778983</v>
      </c>
      <c r="AK43" s="46">
        <v>0.86373734190906792</v>
      </c>
      <c r="AL43" s="46">
        <v>3.8937060211545647</v>
      </c>
      <c r="AM43" s="46">
        <v>1.5551163948432227</v>
      </c>
      <c r="AN43" s="46">
        <v>2.0206794929628638</v>
      </c>
      <c r="AO43" s="46">
        <v>3.0382876304869111</v>
      </c>
      <c r="AP43" s="46">
        <v>4.09511333413126</v>
      </c>
      <c r="AQ43" s="46">
        <v>2.8021078487691962</v>
      </c>
      <c r="AR43" s="46">
        <v>4.6936137285521724</v>
      </c>
      <c r="AS43" s="46">
        <v>2.682875394341464</v>
      </c>
      <c r="AT43" s="46">
        <v>2.6213724375557512</v>
      </c>
      <c r="AU43" s="46">
        <v>4.0717270282247302</v>
      </c>
      <c r="AV43" s="46">
        <v>1.9408074322697768</v>
      </c>
      <c r="AW43" s="46">
        <v>1.2323739005850718</v>
      </c>
      <c r="AX43" s="46">
        <v>1.4800514378653653</v>
      </c>
      <c r="AY43" s="46">
        <v>2.9458089636662019</v>
      </c>
      <c r="AZ43" s="46">
        <v>1.1259203417891679</v>
      </c>
      <c r="BA43" s="46">
        <v>3.1085522155316339</v>
      </c>
      <c r="BB43" s="46">
        <v>3.9458834227986843</v>
      </c>
      <c r="BC43" s="46">
        <v>2.8156111117625673</v>
      </c>
      <c r="BD43" s="46">
        <v>1.4363358167075748</v>
      </c>
      <c r="BE43" s="46">
        <v>1.0769015401924129</v>
      </c>
      <c r="BF43" s="46">
        <v>1.1356112661596889</v>
      </c>
      <c r="BG43" s="46">
        <v>1.6567829374038099</v>
      </c>
      <c r="BH43" s="46">
        <v>1.4733094137694276</v>
      </c>
      <c r="BI43" s="46">
        <v>1.2333623341732949</v>
      </c>
      <c r="BJ43" s="46">
        <v>2.2461515547246522</v>
      </c>
      <c r="BK43" s="46">
        <v>3.2708771738809954</v>
      </c>
      <c r="BL43" s="46">
        <v>2.0566415378061675</v>
      </c>
      <c r="BM43" s="46">
        <v>3.7817613681447577</v>
      </c>
      <c r="BN43" s="46">
        <v>2.5321815662408707</v>
      </c>
      <c r="BO43" s="46">
        <v>1.2858531554544412</v>
      </c>
      <c r="BP43" s="46">
        <v>1.1025643612784528</v>
      </c>
    </row>
    <row r="44" spans="1:68" x14ac:dyDescent="0.25">
      <c r="A44" s="9" t="s">
        <v>195</v>
      </c>
      <c r="B44" s="9" t="s">
        <v>51</v>
      </c>
      <c r="C44" s="47">
        <v>0.98103532654528669</v>
      </c>
      <c r="D44" s="47">
        <v>0.93293737948977606</v>
      </c>
      <c r="E44" s="47">
        <v>1.4235353296502504</v>
      </c>
      <c r="F44" s="47">
        <v>1.1122571147194782</v>
      </c>
      <c r="G44" s="47">
        <v>1.4904981640636044</v>
      </c>
      <c r="H44" s="47">
        <v>1.1862756943616528</v>
      </c>
      <c r="I44" s="47">
        <v>0.93621040387042098</v>
      </c>
      <c r="J44" s="47">
        <v>3.1756632790296067</v>
      </c>
      <c r="K44" s="47">
        <v>0.58302294936015853</v>
      </c>
      <c r="L44" s="47">
        <v>1.0275815008714331</v>
      </c>
      <c r="M44" s="47">
        <v>1.4909713396993034</v>
      </c>
      <c r="N44" s="47">
        <v>1.3900122763511868</v>
      </c>
      <c r="O44" s="47">
        <v>1.1217074259428959</v>
      </c>
      <c r="P44" s="47">
        <v>0.69179847733943445</v>
      </c>
      <c r="Q44" s="47">
        <v>0.78420483267237706</v>
      </c>
      <c r="R44" s="47">
        <v>0.9531809778169158</v>
      </c>
      <c r="S44" s="47">
        <v>0.52819578057623784</v>
      </c>
      <c r="T44" s="47">
        <v>0.76312781567620014</v>
      </c>
      <c r="U44" s="47">
        <v>3.6646660972172667</v>
      </c>
      <c r="V44" s="47">
        <v>1.4014530137996386</v>
      </c>
      <c r="W44" s="47">
        <v>2.0644766421395193</v>
      </c>
      <c r="X44" s="47">
        <v>0.73658858094860202</v>
      </c>
      <c r="Y44" s="47">
        <v>1.3316364300824117</v>
      </c>
      <c r="Z44" s="47">
        <v>1.3263917157012761</v>
      </c>
      <c r="AA44" s="47">
        <v>1.1761905267081831</v>
      </c>
      <c r="AB44" s="47">
        <v>0.84787093759272225</v>
      </c>
      <c r="AC44" s="47">
        <v>0.85403713192343833</v>
      </c>
      <c r="AD44" s="47">
        <v>2.3914333559172798</v>
      </c>
      <c r="AE44" s="47">
        <v>2.4864925723448286</v>
      </c>
      <c r="AF44" s="47">
        <v>0.82977230578022887</v>
      </c>
      <c r="AG44" s="47">
        <v>1.0370039693288982</v>
      </c>
      <c r="AH44" s="47">
        <v>1.9242589132163577</v>
      </c>
      <c r="AI44" s="47">
        <v>1.088395986745351</v>
      </c>
      <c r="AJ44" s="47">
        <v>0.81264726203979909</v>
      </c>
      <c r="AK44" s="47">
        <v>1.1157099485300919</v>
      </c>
      <c r="AL44" s="47">
        <v>1.7901099757253236</v>
      </c>
      <c r="AM44" s="47">
        <v>1.3643493053331501</v>
      </c>
      <c r="AN44" s="47">
        <v>2.413739196590214</v>
      </c>
      <c r="AO44" s="47">
        <v>3.1691967616850949</v>
      </c>
      <c r="AP44" s="47">
        <v>2.6714931354234697</v>
      </c>
      <c r="AQ44" s="47">
        <v>3.188034165100869</v>
      </c>
      <c r="AR44" s="47">
        <v>7.1335111194075553</v>
      </c>
      <c r="AS44" s="47">
        <v>1.1441601297775672</v>
      </c>
      <c r="AT44" s="47">
        <v>1.6590972565555102</v>
      </c>
      <c r="AU44" s="47">
        <v>3.057869886747965</v>
      </c>
      <c r="AV44" s="47">
        <v>2.378431609618715</v>
      </c>
      <c r="AW44" s="47">
        <v>0.93627764137219727</v>
      </c>
      <c r="AX44" s="47">
        <v>1.4524050632488927</v>
      </c>
      <c r="AY44" s="47">
        <v>2.6175235849225862</v>
      </c>
      <c r="AZ44" s="47">
        <v>1.4996672816461527</v>
      </c>
      <c r="BA44" s="47">
        <v>1.7977280396299218</v>
      </c>
      <c r="BB44" s="47">
        <v>1.9248438757357298</v>
      </c>
      <c r="BC44" s="47">
        <v>3.0651346628264262</v>
      </c>
      <c r="BD44" s="47">
        <v>1.0423150479263354</v>
      </c>
      <c r="BE44" s="47">
        <v>1.0215550550364567</v>
      </c>
      <c r="BF44" s="47">
        <v>0.78415156623826798</v>
      </c>
      <c r="BG44" s="47">
        <v>1.1299184340832309</v>
      </c>
      <c r="BH44" s="47">
        <v>1.1153920618935231</v>
      </c>
      <c r="BI44" s="47">
        <v>1.6903302475004669</v>
      </c>
      <c r="BJ44" s="47">
        <v>1.6998741961614883</v>
      </c>
      <c r="BK44" s="47">
        <v>1.4648060342465545</v>
      </c>
      <c r="BL44" s="47">
        <v>0.75701428962718509</v>
      </c>
      <c r="BM44" s="47">
        <v>3.8496439245448841</v>
      </c>
      <c r="BN44" s="47">
        <v>2.2771690212044895</v>
      </c>
      <c r="BO44" s="47">
        <v>1.4242501200976061</v>
      </c>
      <c r="BP44" s="47">
        <v>0.94635789173643659</v>
      </c>
    </row>
    <row r="45" spans="1:68" x14ac:dyDescent="0.25">
      <c r="A45" s="11" t="s">
        <v>196</v>
      </c>
      <c r="B45" s="11" t="s">
        <v>51</v>
      </c>
      <c r="C45" s="46">
        <v>6.704736894912215</v>
      </c>
      <c r="D45" s="46">
        <v>8.9701127216135568</v>
      </c>
      <c r="E45" s="46">
        <v>18.007230593950858</v>
      </c>
      <c r="F45" s="46">
        <v>5.8097665250320514</v>
      </c>
      <c r="G45" s="46">
        <v>12.507014899611157</v>
      </c>
      <c r="H45" s="46">
        <v>15.241426635722322</v>
      </c>
      <c r="I45" s="46">
        <v>5.9758104328102553</v>
      </c>
      <c r="J45" s="46">
        <v>21.442585977717787</v>
      </c>
      <c r="K45" s="46">
        <v>5.6368249239784305</v>
      </c>
      <c r="L45" s="46">
        <v>9.0387201473558942</v>
      </c>
      <c r="M45" s="46">
        <v>8.2179578824680686</v>
      </c>
      <c r="N45" s="46">
        <v>16.318114100679342</v>
      </c>
      <c r="O45" s="46">
        <v>18.002153680571684</v>
      </c>
      <c r="P45" s="46">
        <v>7.0175681978862841</v>
      </c>
      <c r="Q45" s="46">
        <v>11.721102702729743</v>
      </c>
      <c r="R45" s="46">
        <v>11.987128943942272</v>
      </c>
      <c r="S45" s="46">
        <v>13.077685659550214</v>
      </c>
      <c r="T45" s="46">
        <v>9.3198863376009893</v>
      </c>
      <c r="U45" s="46">
        <v>25.62762190001478</v>
      </c>
      <c r="V45" s="46">
        <v>12.110356068357662</v>
      </c>
      <c r="W45" s="46">
        <v>17.167536049001374</v>
      </c>
      <c r="X45" s="46">
        <v>6.6768764536569876</v>
      </c>
      <c r="Y45" s="46">
        <v>12.548092464042506</v>
      </c>
      <c r="Z45" s="46">
        <v>9.7874706794140529</v>
      </c>
      <c r="AA45" s="46">
        <v>10.059908623509289</v>
      </c>
      <c r="AB45" s="46">
        <v>25.020028820784667</v>
      </c>
      <c r="AC45" s="46">
        <v>7.4178638131591121</v>
      </c>
      <c r="AD45" s="46">
        <v>16.719700471120237</v>
      </c>
      <c r="AE45" s="46">
        <v>31.038797689579077</v>
      </c>
      <c r="AF45" s="46">
        <v>7.1770946411752705</v>
      </c>
      <c r="AG45" s="46">
        <v>13.216112622032487</v>
      </c>
      <c r="AH45" s="46">
        <v>21.808525583016998</v>
      </c>
      <c r="AI45" s="46">
        <v>18.13927790798666</v>
      </c>
      <c r="AJ45" s="46">
        <v>9.7308810094551017</v>
      </c>
      <c r="AK45" s="46">
        <v>7.5775063444769515</v>
      </c>
      <c r="AL45" s="46">
        <v>24.598362458064553</v>
      </c>
      <c r="AM45" s="46">
        <v>16.349848957180622</v>
      </c>
      <c r="AN45" s="46">
        <v>19.12250698126002</v>
      </c>
      <c r="AO45" s="46">
        <v>33.774826794968774</v>
      </c>
      <c r="AP45" s="46">
        <v>34.696412330298784</v>
      </c>
      <c r="AQ45" s="46">
        <v>52.555525620170584</v>
      </c>
      <c r="AR45" s="46">
        <v>66.546077658643583</v>
      </c>
      <c r="AS45" s="46">
        <v>16.023080062559213</v>
      </c>
      <c r="AT45" s="46">
        <v>19.169837172090435</v>
      </c>
      <c r="AU45" s="46">
        <v>29.491381276841373</v>
      </c>
      <c r="AV45" s="46">
        <v>26.917941011259433</v>
      </c>
      <c r="AW45" s="46">
        <v>8.9166662451715908</v>
      </c>
      <c r="AX45" s="46">
        <v>9.7387879032192313</v>
      </c>
      <c r="AY45" s="46">
        <v>22.953513573782939</v>
      </c>
      <c r="AZ45" s="46">
        <v>15.934448460910481</v>
      </c>
      <c r="BA45" s="46">
        <v>27.965332559480803</v>
      </c>
      <c r="BB45" s="46">
        <v>21.853684143594037</v>
      </c>
      <c r="BC45" s="46">
        <v>28.708778359761727</v>
      </c>
      <c r="BD45" s="46">
        <v>10.236543634589305</v>
      </c>
      <c r="BE45" s="46">
        <v>5.7002932857798498</v>
      </c>
      <c r="BF45" s="46">
        <v>5.7957389174355018</v>
      </c>
      <c r="BG45" s="46">
        <v>8.4575916886768088</v>
      </c>
      <c r="BH45" s="46">
        <v>14.452878950327674</v>
      </c>
      <c r="BI45" s="46">
        <v>17.381876931590117</v>
      </c>
      <c r="BJ45" s="46">
        <v>12.882961762819662</v>
      </c>
      <c r="BK45" s="46">
        <v>15.684428120471495</v>
      </c>
      <c r="BL45" s="46">
        <v>6.9738280215719897</v>
      </c>
      <c r="BM45" s="46">
        <v>30.056049633420606</v>
      </c>
      <c r="BN45" s="46">
        <v>26.462275055271149</v>
      </c>
      <c r="BO45" s="46">
        <v>14.450774386368387</v>
      </c>
      <c r="BP45" s="46">
        <v>8.1769328280286331</v>
      </c>
    </row>
    <row r="46" spans="1:68" x14ac:dyDescent="0.25">
      <c r="A46" s="9" t="s">
        <v>69</v>
      </c>
      <c r="B46" s="9" t="s">
        <v>51</v>
      </c>
      <c r="C46" s="47">
        <v>38.050163229460196</v>
      </c>
      <c r="D46" s="47">
        <v>32.495892457946404</v>
      </c>
      <c r="E46" s="47">
        <v>54.898992884627788</v>
      </c>
      <c r="F46" s="47">
        <v>23.258426954227332</v>
      </c>
      <c r="G46" s="47">
        <v>28.353410220644538</v>
      </c>
      <c r="H46" s="47">
        <v>51.021877529641813</v>
      </c>
      <c r="I46" s="47">
        <v>20.215588610859765</v>
      </c>
      <c r="J46" s="47">
        <v>77.790616577334745</v>
      </c>
      <c r="K46" s="47">
        <v>22.952709917630564</v>
      </c>
      <c r="L46" s="47">
        <v>39.069425719715476</v>
      </c>
      <c r="M46" s="47">
        <v>20.172595146887595</v>
      </c>
      <c r="N46" s="47">
        <v>41.867485550425663</v>
      </c>
      <c r="O46" s="47">
        <v>71.265614114617307</v>
      </c>
      <c r="P46" s="47">
        <v>30.946928003513275</v>
      </c>
      <c r="Q46" s="47">
        <v>45.320287043880739</v>
      </c>
      <c r="R46" s="47">
        <v>57.548522217498011</v>
      </c>
      <c r="S46" s="47">
        <v>53.955847520616459</v>
      </c>
      <c r="T46" s="47">
        <v>41.891697297008854</v>
      </c>
      <c r="U46" s="47">
        <v>67.511032974003555</v>
      </c>
      <c r="V46" s="47">
        <v>39.244359037923552</v>
      </c>
      <c r="W46" s="47">
        <v>94.017836756816791</v>
      </c>
      <c r="X46" s="47">
        <v>27.363312577740746</v>
      </c>
      <c r="Y46" s="47">
        <v>49.159907961563235</v>
      </c>
      <c r="Z46" s="47">
        <v>31.733990977234395</v>
      </c>
      <c r="AA46" s="47">
        <v>46.284500661334121</v>
      </c>
      <c r="AB46" s="47">
        <v>98.145211724784573</v>
      </c>
      <c r="AC46" s="47">
        <v>25.99376168134857</v>
      </c>
      <c r="AD46" s="47">
        <v>52.928930172890787</v>
      </c>
      <c r="AE46" s="47">
        <v>63.958892170488866</v>
      </c>
      <c r="AF46" s="47">
        <v>24.950889706667702</v>
      </c>
      <c r="AG46" s="47">
        <v>52.25663029620079</v>
      </c>
      <c r="AH46" s="47">
        <v>90.510114115808165</v>
      </c>
      <c r="AI46" s="47">
        <v>76.316630599222478</v>
      </c>
      <c r="AJ46" s="47">
        <v>43.317971353337718</v>
      </c>
      <c r="AK46" s="47">
        <v>26.787277224197716</v>
      </c>
      <c r="AL46" s="47">
        <v>98.058524836244814</v>
      </c>
      <c r="AM46" s="47">
        <v>42.506259088240391</v>
      </c>
      <c r="AN46" s="47">
        <v>68.874984015294629</v>
      </c>
      <c r="AO46" s="47">
        <v>102.3692512520068</v>
      </c>
      <c r="AP46" s="47">
        <v>105.03899122429206</v>
      </c>
      <c r="AQ46" s="47">
        <v>171.14924754034169</v>
      </c>
      <c r="AR46" s="47">
        <v>153.54136878886365</v>
      </c>
      <c r="AS46" s="47">
        <v>79.595202785277479</v>
      </c>
      <c r="AT46" s="47">
        <v>50.391615729366855</v>
      </c>
      <c r="AU46" s="47">
        <v>63.214979159239718</v>
      </c>
      <c r="AV46" s="47">
        <v>50.168458366541365</v>
      </c>
      <c r="AW46" s="47">
        <v>13.937681110020112</v>
      </c>
      <c r="AX46" s="47">
        <v>38.915195677819483</v>
      </c>
      <c r="AY46" s="47">
        <v>84.787897732060571</v>
      </c>
      <c r="AZ46" s="47">
        <v>67.574627079205939</v>
      </c>
      <c r="BA46" s="47">
        <v>92.372117664535494</v>
      </c>
      <c r="BB46" s="47">
        <v>70.601551626439658</v>
      </c>
      <c r="BC46" s="47">
        <v>106.53342436998719</v>
      </c>
      <c r="BD46" s="47">
        <v>36.23143932640783</v>
      </c>
      <c r="BE46" s="47">
        <v>22.029157331005397</v>
      </c>
      <c r="BF46" s="47">
        <v>25.040815460072334</v>
      </c>
      <c r="BG46" s="47">
        <v>23.000163461912681</v>
      </c>
      <c r="BH46" s="47">
        <v>69.899290263224799</v>
      </c>
      <c r="BI46" s="47">
        <v>60.70917761907927</v>
      </c>
      <c r="BJ46" s="47">
        <v>35.210426493950614</v>
      </c>
      <c r="BK46" s="47">
        <v>57.470861027369878</v>
      </c>
      <c r="BL46" s="47">
        <v>25.43049724374702</v>
      </c>
      <c r="BM46" s="47">
        <v>60.930559507679924</v>
      </c>
      <c r="BN46" s="47">
        <v>77.308512735065747</v>
      </c>
      <c r="BO46" s="47">
        <v>47.574622900923714</v>
      </c>
      <c r="BP46" s="47">
        <v>34.068827104506418</v>
      </c>
    </row>
    <row r="47" spans="1:68" x14ac:dyDescent="0.25">
      <c r="A47" s="11" t="s">
        <v>197</v>
      </c>
      <c r="B47" s="11" t="s">
        <v>51</v>
      </c>
      <c r="C47" s="46">
        <v>3.6370978189870127</v>
      </c>
      <c r="D47" s="46">
        <v>2.2032951667623935</v>
      </c>
      <c r="E47" s="46">
        <v>2.4594342096777662</v>
      </c>
      <c r="F47" s="46">
        <v>2.0898685336058547</v>
      </c>
      <c r="G47" s="46">
        <v>2.5307549619694876</v>
      </c>
      <c r="H47" s="46">
        <v>3.5459380647902448</v>
      </c>
      <c r="I47" s="46">
        <v>1.7182678945424923</v>
      </c>
      <c r="J47" s="46">
        <v>1.9880808081171053</v>
      </c>
      <c r="K47" s="46">
        <v>0.89360069439075596</v>
      </c>
      <c r="L47" s="46">
        <v>2.518899710659888</v>
      </c>
      <c r="M47" s="46">
        <v>2.2544264583347191</v>
      </c>
      <c r="N47" s="46">
        <v>3.0860506958103691</v>
      </c>
      <c r="O47" s="46">
        <v>2.9107017956144898</v>
      </c>
      <c r="P47" s="46">
        <v>1.0066242135425092</v>
      </c>
      <c r="Q47" s="46">
        <v>1.1894592164322366</v>
      </c>
      <c r="R47" s="46">
        <v>1.3192002807023646</v>
      </c>
      <c r="S47" s="46">
        <v>1.8533852594284306</v>
      </c>
      <c r="T47" s="46">
        <v>2.3082520084939384</v>
      </c>
      <c r="U47" s="46">
        <v>5.1187999754920517</v>
      </c>
      <c r="V47" s="46">
        <v>1.6223798300978407</v>
      </c>
      <c r="W47" s="46">
        <v>5.356965032964756</v>
      </c>
      <c r="X47" s="46">
        <v>1.2573809816014845</v>
      </c>
      <c r="Y47" s="46">
        <v>3.3668127112063724</v>
      </c>
      <c r="Z47" s="46">
        <v>2.0315304544406989</v>
      </c>
      <c r="AA47" s="46">
        <v>2.2326136422708696</v>
      </c>
      <c r="AB47" s="46">
        <v>3.9970379884296192</v>
      </c>
      <c r="AC47" s="46">
        <v>0.82750937396462443</v>
      </c>
      <c r="AD47" s="46">
        <v>2.7869272259709166</v>
      </c>
      <c r="AE47" s="46">
        <v>7.7581467639994015</v>
      </c>
      <c r="AF47" s="46">
        <v>1.487566633329773</v>
      </c>
      <c r="AG47" s="46">
        <v>1.7931089344211968</v>
      </c>
      <c r="AH47" s="46">
        <v>3.1585261706370193</v>
      </c>
      <c r="AI47" s="46">
        <v>5.1526625466867371</v>
      </c>
      <c r="AJ47" s="46">
        <v>1.87446099781828</v>
      </c>
      <c r="AK47" s="46">
        <v>1.2370745266510628</v>
      </c>
      <c r="AL47" s="46">
        <v>5.3310461391101072</v>
      </c>
      <c r="AM47" s="46">
        <v>2.5549582392303534</v>
      </c>
      <c r="AN47" s="46">
        <v>2.4361841427005237</v>
      </c>
      <c r="AO47" s="46">
        <v>7.3566907049070052</v>
      </c>
      <c r="AP47" s="46">
        <v>15.142111670653986</v>
      </c>
      <c r="AQ47" s="46">
        <v>7.8895960654086839</v>
      </c>
      <c r="AR47" s="46">
        <v>10.032935459855375</v>
      </c>
      <c r="AS47" s="46">
        <v>2.9525061016544862</v>
      </c>
      <c r="AT47" s="46">
        <v>2.387969940700351</v>
      </c>
      <c r="AU47" s="46">
        <v>11.20164190576228</v>
      </c>
      <c r="AV47" s="46">
        <v>3.7643340337467071</v>
      </c>
      <c r="AW47" s="46">
        <v>1.6232049532635264</v>
      </c>
      <c r="AX47" s="46">
        <v>3.6600981627624201</v>
      </c>
      <c r="AY47" s="46">
        <v>3.4221767902175375</v>
      </c>
      <c r="AZ47" s="46">
        <v>2.6975810525375152</v>
      </c>
      <c r="BA47" s="46">
        <v>8.4757261233507766</v>
      </c>
      <c r="BB47" s="46">
        <v>7.1268865102207268</v>
      </c>
      <c r="BC47" s="46">
        <v>7.0033138488865694</v>
      </c>
      <c r="BD47" s="46">
        <v>2.675268582141054</v>
      </c>
      <c r="BE47" s="46">
        <v>1.5169821743536467</v>
      </c>
      <c r="BF47" s="46">
        <v>1.5267075524238307</v>
      </c>
      <c r="BG47" s="46">
        <v>3.8590114162410392</v>
      </c>
      <c r="BH47" s="46">
        <v>1.6385444568257908</v>
      </c>
      <c r="BI47" s="46">
        <v>4.0070525679069364</v>
      </c>
      <c r="BJ47" s="46">
        <v>4.0944735560197181</v>
      </c>
      <c r="BK47" s="46">
        <v>5.8661561254424397</v>
      </c>
      <c r="BL47" s="46">
        <v>3.1263120805163163</v>
      </c>
      <c r="BM47" s="46">
        <v>6.4323541571213809</v>
      </c>
      <c r="BN47" s="46">
        <v>5.7137321246058308</v>
      </c>
      <c r="BO47" s="46">
        <v>2.5171050881873911</v>
      </c>
      <c r="BP47" s="46">
        <v>1.48371325656939</v>
      </c>
    </row>
    <row r="48" spans="1:68" x14ac:dyDescent="0.25">
      <c r="A48" s="9" t="s">
        <v>198</v>
      </c>
      <c r="B48" s="9" t="s">
        <v>51</v>
      </c>
      <c r="C48" s="47">
        <v>0.78831744194267728</v>
      </c>
      <c r="D48" s="47">
        <v>0.68788628614496239</v>
      </c>
      <c r="E48" s="47">
        <v>1.3292052709645521</v>
      </c>
      <c r="F48" s="47">
        <v>1.1481519234657507</v>
      </c>
      <c r="G48" s="47">
        <v>1.1491569167575619</v>
      </c>
      <c r="H48" s="47">
        <v>1.4237761816813927</v>
      </c>
      <c r="I48" s="47">
        <v>0.92883055820993965</v>
      </c>
      <c r="J48" s="47">
        <v>1.2730115443789225</v>
      </c>
      <c r="K48" s="47">
        <v>0.93578466941922689</v>
      </c>
      <c r="L48" s="47">
        <v>0.68398997205068512</v>
      </c>
      <c r="M48" s="47">
        <v>0.7799359120884195</v>
      </c>
      <c r="N48" s="47">
        <v>1.2550349085510348</v>
      </c>
      <c r="O48" s="47">
        <v>1.2706423357867231</v>
      </c>
      <c r="P48" s="47">
        <v>0.58348595173597806</v>
      </c>
      <c r="Q48" s="47">
        <v>1.0170675551119999</v>
      </c>
      <c r="R48" s="47">
        <v>0.92285410316002692</v>
      </c>
      <c r="S48" s="47">
        <v>0.47543905195092245</v>
      </c>
      <c r="T48" s="47">
        <v>1.1568693073820817</v>
      </c>
      <c r="U48" s="47">
        <v>2.5098325170023896</v>
      </c>
      <c r="V48" s="47">
        <v>0.94121091882926633</v>
      </c>
      <c r="W48" s="47">
        <v>1.7914494395604181</v>
      </c>
      <c r="X48" s="47">
        <v>1.0216341851086346</v>
      </c>
      <c r="Y48" s="47">
        <v>1.5134694838704925</v>
      </c>
      <c r="Z48" s="47">
        <v>1.3742734841803299</v>
      </c>
      <c r="AA48" s="47">
        <v>0.9165835162252538</v>
      </c>
      <c r="AB48" s="47">
        <v>0.82777474053396838</v>
      </c>
      <c r="AC48" s="47">
        <v>1.1817386879711016</v>
      </c>
      <c r="AD48" s="47">
        <v>1.4726638617875711</v>
      </c>
      <c r="AE48" s="47">
        <v>3.1618656276634467</v>
      </c>
      <c r="AF48" s="47">
        <v>0.77825573604948106</v>
      </c>
      <c r="AG48" s="47">
        <v>0.54309557089351435</v>
      </c>
      <c r="AH48" s="47">
        <v>2.2726427622841965</v>
      </c>
      <c r="AI48" s="47">
        <v>1.3299985505149199</v>
      </c>
      <c r="AJ48" s="47">
        <v>0.7651220800366384</v>
      </c>
      <c r="AK48" s="47">
        <v>0.5982298279289</v>
      </c>
      <c r="AL48" s="47">
        <v>1.5292674282815184</v>
      </c>
      <c r="AM48" s="47">
        <v>1.0129139752714063</v>
      </c>
      <c r="AN48" s="47">
        <v>1.5635897046883804</v>
      </c>
      <c r="AO48" s="47">
        <v>3.3233881803926342</v>
      </c>
      <c r="AP48" s="47">
        <v>5.3833946155097605</v>
      </c>
      <c r="AQ48" s="47">
        <v>1.7903651376563139</v>
      </c>
      <c r="AR48" s="47">
        <v>3.1925355205732169</v>
      </c>
      <c r="AS48" s="47">
        <v>1.698417470905508</v>
      </c>
      <c r="AT48" s="47">
        <v>2.1015320406600755</v>
      </c>
      <c r="AU48" s="47">
        <v>2.7857899601950131</v>
      </c>
      <c r="AV48" s="47">
        <v>2.0970602319682814</v>
      </c>
      <c r="AW48" s="47">
        <v>1.1630713136682058</v>
      </c>
      <c r="AX48" s="47">
        <v>1.1034371151046081</v>
      </c>
      <c r="AY48" s="47">
        <v>2.3717341145979596</v>
      </c>
      <c r="AZ48" s="47">
        <v>1.4119934668032252</v>
      </c>
      <c r="BA48" s="47">
        <v>2.5867288391291638</v>
      </c>
      <c r="BB48" s="47">
        <v>2.7659563178930888</v>
      </c>
      <c r="BC48" s="47">
        <v>1.8709547703709493</v>
      </c>
      <c r="BD48" s="47">
        <v>1.3224320609514546</v>
      </c>
      <c r="BE48" s="47">
        <v>0.91029665056687004</v>
      </c>
      <c r="BF48" s="47">
        <v>0.64348924924344209</v>
      </c>
      <c r="BG48" s="47">
        <v>1.2188282532544632</v>
      </c>
      <c r="BH48" s="47">
        <v>0.94635961538658186</v>
      </c>
      <c r="BI48" s="47">
        <v>1.2828874960063741</v>
      </c>
      <c r="BJ48" s="47">
        <v>1.0574018260317983</v>
      </c>
      <c r="BK48" s="47">
        <v>2.184957410103733</v>
      </c>
      <c r="BL48" s="47">
        <v>1.0461233323746058</v>
      </c>
      <c r="BM48" s="47">
        <v>3.6008706718243833</v>
      </c>
      <c r="BN48" s="47">
        <v>1.01746401881436</v>
      </c>
      <c r="BO48" s="47">
        <v>1.2525913639519664</v>
      </c>
      <c r="BP48" s="47">
        <v>0.95211549875287971</v>
      </c>
    </row>
    <row r="49" spans="1:68" x14ac:dyDescent="0.25">
      <c r="A49" s="11" t="s">
        <v>199</v>
      </c>
      <c r="B49" s="11" t="s">
        <v>51</v>
      </c>
      <c r="C49" s="46">
        <v>2.1695756648499041</v>
      </c>
      <c r="D49" s="46">
        <v>1.8562484859719495</v>
      </c>
      <c r="E49" s="46">
        <v>1.8746980803542639</v>
      </c>
      <c r="F49" s="46">
        <v>1.9509461456946067</v>
      </c>
      <c r="G49" s="46">
        <v>1.5567641046485621</v>
      </c>
      <c r="H49" s="46">
        <v>2.3790669302838201</v>
      </c>
      <c r="I49" s="46">
        <v>1.4847775532121807</v>
      </c>
      <c r="J49" s="46">
        <v>2.6195233612882913</v>
      </c>
      <c r="K49" s="46">
        <v>1.4428634967006244</v>
      </c>
      <c r="L49" s="46">
        <v>1.2957882750998972</v>
      </c>
      <c r="M49" s="46">
        <v>2.2397608208809365</v>
      </c>
      <c r="N49" s="46">
        <v>3.680863829110411</v>
      </c>
      <c r="O49" s="46">
        <v>4.743153846046881</v>
      </c>
      <c r="P49" s="46">
        <v>0.8378164944971116</v>
      </c>
      <c r="Q49" s="46">
        <v>2.1575942441148626</v>
      </c>
      <c r="R49" s="46">
        <v>1.4997841184123333</v>
      </c>
      <c r="S49" s="46">
        <v>1.2058905010113332</v>
      </c>
      <c r="T49" s="46">
        <v>1.7443865124796047</v>
      </c>
      <c r="U49" s="46">
        <v>2.4167519038711749</v>
      </c>
      <c r="V49" s="46">
        <v>2.6555862772666252</v>
      </c>
      <c r="W49" s="46">
        <v>2.1320469669132773</v>
      </c>
      <c r="X49" s="46">
        <v>1.601269464174699</v>
      </c>
      <c r="Y49" s="46">
        <v>1.3900673705867637</v>
      </c>
      <c r="Z49" s="46">
        <v>1.298399068039795</v>
      </c>
      <c r="AA49" s="46">
        <v>2.0140835712446159</v>
      </c>
      <c r="AB49" s="46">
        <v>3.9669392376971562</v>
      </c>
      <c r="AC49" s="46">
        <v>1.0117653647659626</v>
      </c>
      <c r="AD49" s="46">
        <v>2.4284738092270763</v>
      </c>
      <c r="AE49" s="46">
        <v>2.7304082755862469</v>
      </c>
      <c r="AF49" s="46">
        <v>2.1431333443377452</v>
      </c>
      <c r="AG49" s="46">
        <v>1.2074595572699398</v>
      </c>
      <c r="AH49" s="46">
        <v>5.3877136488461108</v>
      </c>
      <c r="AI49" s="46">
        <v>2.5115208698314273</v>
      </c>
      <c r="AJ49" s="46">
        <v>1.9158903765838593</v>
      </c>
      <c r="AK49" s="46">
        <v>0.91534486674575199</v>
      </c>
      <c r="AL49" s="46">
        <v>4.1490850107898121</v>
      </c>
      <c r="AM49" s="46">
        <v>2.1649113980412622</v>
      </c>
      <c r="AN49" s="46">
        <v>2.6955574977749635</v>
      </c>
      <c r="AO49" s="46">
        <v>4.7479210088874142</v>
      </c>
      <c r="AP49" s="46">
        <v>5.5886960575876206</v>
      </c>
      <c r="AQ49" s="46">
        <v>7.539419669415599</v>
      </c>
      <c r="AR49" s="46">
        <v>6.9131054698120069</v>
      </c>
      <c r="AS49" s="46">
        <v>4.2823240275742958</v>
      </c>
      <c r="AT49" s="46">
        <v>3.4044094390069333</v>
      </c>
      <c r="AU49" s="46">
        <v>4.9384554220239876</v>
      </c>
      <c r="AV49" s="46">
        <v>2.9668844427046235</v>
      </c>
      <c r="AW49" s="46">
        <v>2.1981338397138521</v>
      </c>
      <c r="AX49" s="46">
        <v>2.0455286684593901</v>
      </c>
      <c r="AY49" s="46">
        <v>5.2081484547324841</v>
      </c>
      <c r="AZ49" s="46">
        <v>2.3864789698548705</v>
      </c>
      <c r="BA49" s="46">
        <v>8.4096914540357233</v>
      </c>
      <c r="BB49" s="46">
        <v>4.077353125593028</v>
      </c>
      <c r="BC49" s="46">
        <v>4.2253585072237687</v>
      </c>
      <c r="BD49" s="46">
        <v>1.8009650301762867</v>
      </c>
      <c r="BE49" s="46">
        <v>1.55421387136077</v>
      </c>
      <c r="BF49" s="46">
        <v>1.3085046323284872</v>
      </c>
      <c r="BG49" s="46">
        <v>1.8976385234447317</v>
      </c>
      <c r="BH49" s="46">
        <v>2.4045060781071501</v>
      </c>
      <c r="BI49" s="46">
        <v>2.031682443614129</v>
      </c>
      <c r="BJ49" s="46">
        <v>4.4576855012153738</v>
      </c>
      <c r="BK49" s="46">
        <v>3.7699474116674438</v>
      </c>
      <c r="BL49" s="46">
        <v>2.0074864693074268</v>
      </c>
      <c r="BM49" s="46">
        <v>4.771894120433509</v>
      </c>
      <c r="BN49" s="46">
        <v>5.6155693204499286</v>
      </c>
      <c r="BO49" s="46">
        <v>1.5585304305451833</v>
      </c>
      <c r="BP49" s="46">
        <v>1.2510979291298767</v>
      </c>
    </row>
    <row r="50" spans="1:68" x14ac:dyDescent="0.25">
      <c r="A50" s="9" t="s">
        <v>200</v>
      </c>
      <c r="B50" s="9" t="s">
        <v>51</v>
      </c>
      <c r="C50" s="47">
        <v>0.60037360197105261</v>
      </c>
      <c r="D50" s="47">
        <v>0.73161672441563463</v>
      </c>
      <c r="E50" s="47">
        <v>0.97065156172746603</v>
      </c>
      <c r="F50" s="47">
        <v>0.90520087468440213</v>
      </c>
      <c r="G50" s="47">
        <v>1.0873202181844193</v>
      </c>
      <c r="H50" s="47">
        <v>1.335784717574203</v>
      </c>
      <c r="I50" s="47">
        <v>1.0541073423554206</v>
      </c>
      <c r="J50" s="47">
        <v>1.8460591366812804</v>
      </c>
      <c r="K50" s="47">
        <v>0.72008392233121588</v>
      </c>
      <c r="L50" s="47">
        <v>0.91596511834502481</v>
      </c>
      <c r="M50" s="47">
        <v>1.2208343623639255</v>
      </c>
      <c r="N50" s="47">
        <v>2.7388911672120204</v>
      </c>
      <c r="O50" s="47">
        <v>2.0106771829168411</v>
      </c>
      <c r="P50" s="47">
        <v>0.45614815950336074</v>
      </c>
      <c r="Q50" s="47">
        <v>0.94351743811585553</v>
      </c>
      <c r="R50" s="47">
        <v>0.79054784894813468</v>
      </c>
      <c r="S50" s="47">
        <v>0.71385696610151006</v>
      </c>
      <c r="T50" s="47">
        <v>0.87623361926808507</v>
      </c>
      <c r="U50" s="47">
        <v>2.3448285705018002</v>
      </c>
      <c r="V50" s="47">
        <v>1.2500263638734979</v>
      </c>
      <c r="W50" s="47">
        <v>1.1537468189566467</v>
      </c>
      <c r="X50" s="47">
        <v>0.92826786944922945</v>
      </c>
      <c r="Y50" s="47">
        <v>0.79589027357128017</v>
      </c>
      <c r="Z50" s="47">
        <v>0.71337114656811462</v>
      </c>
      <c r="AA50" s="47">
        <v>1.0774924861031598</v>
      </c>
      <c r="AB50" s="47">
        <v>2.6093347923144794</v>
      </c>
      <c r="AC50" s="47">
        <v>0.32758507430025063</v>
      </c>
      <c r="AD50" s="47">
        <v>1.1879222218489431</v>
      </c>
      <c r="AE50" s="47">
        <v>1.3180969023084104</v>
      </c>
      <c r="AF50" s="47">
        <v>1.1020336152404626</v>
      </c>
      <c r="AG50" s="47">
        <v>0.48139146829051593</v>
      </c>
      <c r="AH50" s="47">
        <v>1.4840120344580381</v>
      </c>
      <c r="AI50" s="47">
        <v>2.1429969326268807</v>
      </c>
      <c r="AJ50" s="47">
        <v>0.93035192332863847</v>
      </c>
      <c r="AK50" s="47">
        <v>0.40292199622491548</v>
      </c>
      <c r="AL50" s="47">
        <v>1.8588216165393485</v>
      </c>
      <c r="AM50" s="47">
        <v>0.89834133067546706</v>
      </c>
      <c r="AN50" s="47">
        <v>1.3759642745200915</v>
      </c>
      <c r="AO50" s="47">
        <v>4.8308578550470074</v>
      </c>
      <c r="AP50" s="47">
        <v>5.8276038274478363</v>
      </c>
      <c r="AQ50" s="47">
        <v>2.2212793937509878</v>
      </c>
      <c r="AR50" s="47">
        <v>5.035861619738216</v>
      </c>
      <c r="AS50" s="47">
        <v>1.7106377742679799</v>
      </c>
      <c r="AT50" s="47">
        <v>1.3241160492922266</v>
      </c>
      <c r="AU50" s="47">
        <v>3.5679923807804261</v>
      </c>
      <c r="AV50" s="47">
        <v>1.5359989115783133</v>
      </c>
      <c r="AW50" s="47">
        <v>0.82440610427494976</v>
      </c>
      <c r="AX50" s="47">
        <v>1.3023714002112039</v>
      </c>
      <c r="AY50" s="47">
        <v>2.1416840728748054</v>
      </c>
      <c r="AZ50" s="47">
        <v>1.5186677904276449</v>
      </c>
      <c r="BA50" s="47">
        <v>4.6242913814259685</v>
      </c>
      <c r="BB50" s="47">
        <v>2.2070612517300181</v>
      </c>
      <c r="BC50" s="47">
        <v>2.4691274596368684</v>
      </c>
      <c r="BD50" s="47">
        <v>1.2458301536933809</v>
      </c>
      <c r="BE50" s="47">
        <v>0.8456362259021365</v>
      </c>
      <c r="BF50" s="47">
        <v>0.6730594285586754</v>
      </c>
      <c r="BG50" s="47">
        <v>2.0036641551044974</v>
      </c>
      <c r="BH50" s="47">
        <v>1.4670041430970278</v>
      </c>
      <c r="BI50" s="47">
        <v>1.0528623501548009</v>
      </c>
      <c r="BJ50" s="47">
        <v>3.317827590372441</v>
      </c>
      <c r="BK50" s="47">
        <v>3.6124968027283795</v>
      </c>
      <c r="BL50" s="47">
        <v>1.4866459099792131</v>
      </c>
      <c r="BM50" s="47">
        <v>3.8222353912623048</v>
      </c>
      <c r="BN50" s="47">
        <v>2.8318897361098982</v>
      </c>
      <c r="BO50" s="47">
        <v>0.58952945952320235</v>
      </c>
      <c r="BP50" s="47">
        <v>0.8242623029123175</v>
      </c>
    </row>
    <row r="51" spans="1:68" x14ac:dyDescent="0.25">
      <c r="A51" s="11" t="s">
        <v>201</v>
      </c>
      <c r="B51" s="11" t="s">
        <v>51</v>
      </c>
      <c r="C51" s="46">
        <v>0.96893721129880095</v>
      </c>
      <c r="D51" s="46">
        <v>0.48273318335446569</v>
      </c>
      <c r="E51" s="46">
        <v>0.62271910402201258</v>
      </c>
      <c r="F51" s="46">
        <v>0.67102642980423766</v>
      </c>
      <c r="G51" s="46">
        <v>0.55558928118465678</v>
      </c>
      <c r="H51" s="46">
        <v>1.0220460135410909</v>
      </c>
      <c r="I51" s="46">
        <v>0.32338592302567848</v>
      </c>
      <c r="J51" s="46">
        <v>0.76995632133054137</v>
      </c>
      <c r="K51" s="46">
        <v>0.3101721445355265</v>
      </c>
      <c r="L51" s="46">
        <v>0.46318073180260716</v>
      </c>
      <c r="M51" s="46">
        <v>1.0687368515122364</v>
      </c>
      <c r="N51" s="46">
        <v>1.1115952340798696</v>
      </c>
      <c r="O51" s="46">
        <v>1.5081729452221468</v>
      </c>
      <c r="P51" s="46">
        <v>0.2268037814778974</v>
      </c>
      <c r="Q51" s="46">
        <v>0.81151777328385843</v>
      </c>
      <c r="R51" s="46">
        <v>0.44957332812073031</v>
      </c>
      <c r="S51" s="46">
        <v>0.19049054408041244</v>
      </c>
      <c r="T51" s="46">
        <v>0.50369542003639101</v>
      </c>
      <c r="U51" s="46">
        <v>0.40364908942157635</v>
      </c>
      <c r="V51" s="46">
        <v>0.82591906635114154</v>
      </c>
      <c r="W51" s="46">
        <v>0.72972214935440183</v>
      </c>
      <c r="X51" s="46">
        <v>0.38985943785198696</v>
      </c>
      <c r="Y51" s="46">
        <v>0.2875567916659974</v>
      </c>
      <c r="Z51" s="46">
        <v>0.39392116795307519</v>
      </c>
      <c r="AA51" s="46">
        <v>0.41323747899025115</v>
      </c>
      <c r="AB51" s="46">
        <v>1.0890640718856515</v>
      </c>
      <c r="AC51" s="46">
        <v>0.19730493322301956</v>
      </c>
      <c r="AD51" s="46">
        <v>0.78402562145840959</v>
      </c>
      <c r="AE51" s="46">
        <v>1.0720198333508004</v>
      </c>
      <c r="AF51" s="46">
        <v>0.46455504956840049</v>
      </c>
      <c r="AG51" s="46">
        <v>0.34302730854940711</v>
      </c>
      <c r="AH51" s="46">
        <v>3.1391609569587917</v>
      </c>
      <c r="AI51" s="46">
        <v>1.2776673266170093</v>
      </c>
      <c r="AJ51" s="46">
        <v>0.5825861796201377</v>
      </c>
      <c r="AK51" s="46">
        <v>0.11845421638388444</v>
      </c>
      <c r="AL51" s="46">
        <v>1.399019439814855</v>
      </c>
      <c r="AM51" s="46">
        <v>0.3695154339813933</v>
      </c>
      <c r="AN51" s="46">
        <v>0.8160453593703364</v>
      </c>
      <c r="AO51" s="46">
        <v>1.4814230889613804</v>
      </c>
      <c r="AP51" s="46">
        <v>2.485878222538461</v>
      </c>
      <c r="AQ51" s="46">
        <v>2.3631117781969389</v>
      </c>
      <c r="AR51" s="46">
        <v>1.2755766104361239</v>
      </c>
      <c r="AS51" s="46">
        <v>1.2376583013148197</v>
      </c>
      <c r="AT51" s="46">
        <v>1.447805481871584</v>
      </c>
      <c r="AU51" s="46">
        <v>1.4289323023641154</v>
      </c>
      <c r="AV51" s="46">
        <v>0.74536189951486442</v>
      </c>
      <c r="AW51" s="46">
        <v>1.2232480557165177</v>
      </c>
      <c r="AX51" s="46">
        <v>0.7021157651865213</v>
      </c>
      <c r="AY51" s="46">
        <v>2.6278420062587942</v>
      </c>
      <c r="AZ51" s="46">
        <v>0.77759186935514479</v>
      </c>
      <c r="BA51" s="46">
        <v>2.8050957161234495</v>
      </c>
      <c r="BB51" s="46">
        <v>1.7105088363886727</v>
      </c>
      <c r="BC51" s="46">
        <v>1.5302069683897161</v>
      </c>
      <c r="BD51" s="46">
        <v>0.5453859488423648</v>
      </c>
      <c r="BE51" s="46">
        <v>0.48927213950901466</v>
      </c>
      <c r="BF51" s="46">
        <v>0.35760425563602105</v>
      </c>
      <c r="BG51" s="46">
        <v>1.0139814641198284</v>
      </c>
      <c r="BH51" s="46">
        <v>0.60576207447413954</v>
      </c>
      <c r="BI51" s="46">
        <v>0.58484742973057979</v>
      </c>
      <c r="BJ51" s="46">
        <v>1.5937031373546771</v>
      </c>
      <c r="BK51" s="46">
        <v>1.3001553574283393</v>
      </c>
      <c r="BL51" s="46">
        <v>0.58108438408679342</v>
      </c>
      <c r="BM51" s="46">
        <v>1.6305666879881247</v>
      </c>
      <c r="BN51" s="46">
        <v>2.1945991774235418</v>
      </c>
      <c r="BO51" s="46">
        <v>1.1057820815544324</v>
      </c>
      <c r="BP51" s="46">
        <v>0.31691214333124262</v>
      </c>
    </row>
    <row r="52" spans="1:68" x14ac:dyDescent="0.25">
      <c r="A52" s="9" t="s">
        <v>202</v>
      </c>
      <c r="B52" s="9" t="s">
        <v>51</v>
      </c>
      <c r="C52" s="47">
        <v>4.2451232057563155</v>
      </c>
      <c r="D52" s="47">
        <v>3.0733265521745143</v>
      </c>
      <c r="E52" s="47">
        <v>2.6886375459489669</v>
      </c>
      <c r="F52" s="47">
        <v>3.3734853136151517</v>
      </c>
      <c r="G52" s="47">
        <v>2.9720591145201274</v>
      </c>
      <c r="H52" s="47">
        <v>4.2192640293290395</v>
      </c>
      <c r="I52" s="47">
        <v>2.155477192497818</v>
      </c>
      <c r="J52" s="47">
        <v>4.5778137757926958</v>
      </c>
      <c r="K52" s="47">
        <v>2.0019573711103451</v>
      </c>
      <c r="L52" s="47">
        <v>3.1704973231195672</v>
      </c>
      <c r="M52" s="47">
        <v>5.3643709354976146</v>
      </c>
      <c r="N52" s="47">
        <v>6.5111406638719016</v>
      </c>
      <c r="O52" s="47">
        <v>7.6961485995096934</v>
      </c>
      <c r="P52" s="47">
        <v>1.3627308602915122</v>
      </c>
      <c r="Q52" s="47">
        <v>4.0607619569309117</v>
      </c>
      <c r="R52" s="47">
        <v>2.6258869673470961</v>
      </c>
      <c r="S52" s="47">
        <v>2.0434105258751156</v>
      </c>
      <c r="T52" s="47">
        <v>3.0202985639072581</v>
      </c>
      <c r="U52" s="47">
        <v>3.9487261993577474</v>
      </c>
      <c r="V52" s="47">
        <v>4.3817034696204225</v>
      </c>
      <c r="W52" s="47">
        <v>3.7770764535758845</v>
      </c>
      <c r="X52" s="47">
        <v>2.9636256828930208</v>
      </c>
      <c r="Y52" s="47">
        <v>1.8446932427140732</v>
      </c>
      <c r="Z52" s="47">
        <v>2.0250069609764054</v>
      </c>
      <c r="AA52" s="47">
        <v>3.1133813438126023</v>
      </c>
      <c r="AB52" s="47">
        <v>5.9862061720912898</v>
      </c>
      <c r="AC52" s="47">
        <v>1.4722571795466382</v>
      </c>
      <c r="AD52" s="47">
        <v>4.4107630325482159</v>
      </c>
      <c r="AE52" s="47">
        <v>7.2001686074328637</v>
      </c>
      <c r="AF52" s="47">
        <v>3.5108885414947228</v>
      </c>
      <c r="AG52" s="47">
        <v>1.8404403824135975</v>
      </c>
      <c r="AH52" s="47">
        <v>9.9661495610478443</v>
      </c>
      <c r="AI52" s="47">
        <v>5.9094047762401063</v>
      </c>
      <c r="AJ52" s="47">
        <v>3.09450366085452</v>
      </c>
      <c r="AK52" s="47">
        <v>1.0159334287619983</v>
      </c>
      <c r="AL52" s="47">
        <v>7.4475514184762472</v>
      </c>
      <c r="AM52" s="47">
        <v>3.336860433745545</v>
      </c>
      <c r="AN52" s="47">
        <v>5.0588918096590163</v>
      </c>
      <c r="AO52" s="47">
        <v>9.6886690116169127</v>
      </c>
      <c r="AP52" s="47">
        <v>15.195463356426872</v>
      </c>
      <c r="AQ52" s="47">
        <v>13.042816830896008</v>
      </c>
      <c r="AR52" s="47">
        <v>13.249469479978046</v>
      </c>
      <c r="AS52" s="47">
        <v>5.903681676201411</v>
      </c>
      <c r="AT52" s="47">
        <v>6.9408367899055508</v>
      </c>
      <c r="AU52" s="47">
        <v>9.7339740806818771</v>
      </c>
      <c r="AV52" s="47">
        <v>4.4546802314834402</v>
      </c>
      <c r="AW52" s="47">
        <v>6.0037415568122219</v>
      </c>
      <c r="AX52" s="47">
        <v>5.121535223323419</v>
      </c>
      <c r="AY52" s="47">
        <v>11.462175023314771</v>
      </c>
      <c r="AZ52" s="47">
        <v>4.5194894499374323</v>
      </c>
      <c r="BA52" s="47">
        <v>16.282737549940794</v>
      </c>
      <c r="BB52" s="47">
        <v>9.465760261815543</v>
      </c>
      <c r="BC52" s="47">
        <v>7.4722810222344185</v>
      </c>
      <c r="BD52" s="47">
        <v>3.3351587032584895</v>
      </c>
      <c r="BE52" s="47">
        <v>3.0037057064598742</v>
      </c>
      <c r="BF52" s="47">
        <v>2.0119263382508121</v>
      </c>
      <c r="BG52" s="47">
        <v>6.7748918527236857</v>
      </c>
      <c r="BH52" s="47">
        <v>3.752285052864806</v>
      </c>
      <c r="BI52" s="47">
        <v>4.3897649223390927</v>
      </c>
      <c r="BJ52" s="47">
        <v>9.2069420498535255</v>
      </c>
      <c r="BK52" s="47">
        <v>8.2844584067571656</v>
      </c>
      <c r="BL52" s="47">
        <v>4.025308513603564</v>
      </c>
      <c r="BM52" s="47">
        <v>11.136344633612328</v>
      </c>
      <c r="BN52" s="47">
        <v>9.2802252704796562</v>
      </c>
      <c r="BO52" s="47">
        <v>4.7272854359682412</v>
      </c>
      <c r="BP52" s="47">
        <v>2.1393958740186911</v>
      </c>
    </row>
    <row r="53" spans="1:68" x14ac:dyDescent="0.25">
      <c r="A53" s="11" t="s">
        <v>203</v>
      </c>
      <c r="B53" s="11" t="s">
        <v>51</v>
      </c>
      <c r="C53" s="46">
        <v>2.2062177192386176</v>
      </c>
      <c r="D53" s="46">
        <v>2.3378251515499189</v>
      </c>
      <c r="E53" s="46">
        <v>1.3336219609191944</v>
      </c>
      <c r="F53" s="46">
        <v>1.7994765779878699</v>
      </c>
      <c r="G53" s="46">
        <v>2.6967586318178043</v>
      </c>
      <c r="H53" s="46">
        <v>3.2509613888189626</v>
      </c>
      <c r="I53" s="46">
        <v>1.8169765953788348</v>
      </c>
      <c r="J53" s="46">
        <v>4.5332268378749712</v>
      </c>
      <c r="K53" s="46">
        <v>1.5764966714977704</v>
      </c>
      <c r="L53" s="46">
        <v>2.384623477904015</v>
      </c>
      <c r="M53" s="46">
        <v>3.3404617086172967</v>
      </c>
      <c r="N53" s="46">
        <v>4.4354596271193873</v>
      </c>
      <c r="O53" s="46">
        <v>5.1984100475428328</v>
      </c>
      <c r="P53" s="46">
        <v>1.411546997385952</v>
      </c>
      <c r="Q53" s="46">
        <v>2.4159877638666378</v>
      </c>
      <c r="R53" s="46">
        <v>2.2727167163616051</v>
      </c>
      <c r="S53" s="46">
        <v>1.4924516778279415</v>
      </c>
      <c r="T53" s="46">
        <v>2.1525280255305379</v>
      </c>
      <c r="U53" s="46">
        <v>5.0217136102010729</v>
      </c>
      <c r="V53" s="46">
        <v>3.0473257431587677</v>
      </c>
      <c r="W53" s="46">
        <v>3.959205629708646</v>
      </c>
      <c r="X53" s="46">
        <v>2.4820924788433008</v>
      </c>
      <c r="Y53" s="46">
        <v>2.1871302739507903</v>
      </c>
      <c r="Z53" s="46">
        <v>1.9688843653078449</v>
      </c>
      <c r="AA53" s="46">
        <v>1.9857824204645731</v>
      </c>
      <c r="AB53" s="46">
        <v>4.2894713437715319</v>
      </c>
      <c r="AC53" s="46">
        <v>0.85357205827992289</v>
      </c>
      <c r="AD53" s="46">
        <v>3.887248264059326</v>
      </c>
      <c r="AE53" s="46">
        <v>5.3157821795618316</v>
      </c>
      <c r="AF53" s="46">
        <v>2.1471737758401379</v>
      </c>
      <c r="AG53" s="46">
        <v>1.3238175986824285</v>
      </c>
      <c r="AH53" s="46">
        <v>5.5042684718353723</v>
      </c>
      <c r="AI53" s="46">
        <v>6.1347662184532634</v>
      </c>
      <c r="AJ53" s="46">
        <v>2.516636837003186</v>
      </c>
      <c r="AK53" s="46">
        <v>1.0616602077194501</v>
      </c>
      <c r="AL53" s="46">
        <v>4.1142519830789457</v>
      </c>
      <c r="AM53" s="46">
        <v>3.100805557800864</v>
      </c>
      <c r="AN53" s="46">
        <v>4.2786498766241365</v>
      </c>
      <c r="AO53" s="46">
        <v>9.9023760304748727</v>
      </c>
      <c r="AP53" s="46">
        <v>12.602379957726532</v>
      </c>
      <c r="AQ53" s="46">
        <v>6.0285180881582345</v>
      </c>
      <c r="AR53" s="46">
        <v>9.58799980993882</v>
      </c>
      <c r="AS53" s="46">
        <v>4.9045455640802897</v>
      </c>
      <c r="AT53" s="46">
        <v>4.6428710374035855</v>
      </c>
      <c r="AU53" s="46">
        <v>8.7382664131251655</v>
      </c>
      <c r="AV53" s="46">
        <v>4.2891578299412316</v>
      </c>
      <c r="AW53" s="46">
        <v>2.5602632768200064</v>
      </c>
      <c r="AX53" s="46">
        <v>4.2932316387450902</v>
      </c>
      <c r="AY53" s="46">
        <v>6.5287080907792197</v>
      </c>
      <c r="AZ53" s="46">
        <v>4.0275636290533958</v>
      </c>
      <c r="BA53" s="46">
        <v>11.781979006104851</v>
      </c>
      <c r="BB53" s="46">
        <v>9.15060242944244</v>
      </c>
      <c r="BC53" s="46">
        <v>6.5239337786629976</v>
      </c>
      <c r="BD53" s="46">
        <v>2.9114269766454481</v>
      </c>
      <c r="BE53" s="46">
        <v>3.1308830136820842</v>
      </c>
      <c r="BF53" s="46">
        <v>1.5252216924017905</v>
      </c>
      <c r="BG53" s="46">
        <v>5.1853310390066785</v>
      </c>
      <c r="BH53" s="46">
        <v>3.47769758855345</v>
      </c>
      <c r="BI53" s="46">
        <v>2.5168178280822402</v>
      </c>
      <c r="BJ53" s="46">
        <v>7.4484075652886981</v>
      </c>
      <c r="BK53" s="46">
        <v>8.0622673890026402</v>
      </c>
      <c r="BL53" s="46">
        <v>2.7950590527672636</v>
      </c>
      <c r="BM53" s="46">
        <v>8.8251780992328897</v>
      </c>
      <c r="BN53" s="46">
        <v>7.4391117041636656</v>
      </c>
      <c r="BO53" s="46">
        <v>2.6797227491759692</v>
      </c>
      <c r="BP53" s="46">
        <v>1.4682579038305239</v>
      </c>
    </row>
    <row r="54" spans="1:68" x14ac:dyDescent="0.25">
      <c r="A54" s="9" t="s">
        <v>204</v>
      </c>
      <c r="B54" s="9" t="s">
        <v>51</v>
      </c>
      <c r="C54" s="47">
        <v>1.9336446175915394</v>
      </c>
      <c r="D54" s="47">
        <v>0.23706845724195016</v>
      </c>
      <c r="E54" s="47">
        <v>1.4680068359165073</v>
      </c>
      <c r="F54" s="47">
        <v>0.644814113045037</v>
      </c>
      <c r="G54" s="47">
        <v>0.57972786519635799</v>
      </c>
      <c r="H54" s="47">
        <v>1.886422002689252</v>
      </c>
      <c r="I54" s="47">
        <v>0.93369733631376051</v>
      </c>
      <c r="J54" s="47">
        <v>0.54309316603146773</v>
      </c>
      <c r="K54" s="47">
        <v>0.64640987647904136</v>
      </c>
      <c r="L54" s="47">
        <v>1.5032263239434918</v>
      </c>
      <c r="M54" s="47">
        <v>2.587812697169448</v>
      </c>
      <c r="N54" s="47">
        <v>2.0000058414492301</v>
      </c>
      <c r="O54" s="47">
        <v>1.0383649381692881</v>
      </c>
      <c r="P54" s="47">
        <v>1.1648626090545167</v>
      </c>
      <c r="Q54" s="47">
        <v>1.0966329372598014</v>
      </c>
      <c r="R54" s="47">
        <v>0.40704427219340217</v>
      </c>
      <c r="S54" s="47">
        <v>0.91508569027143105</v>
      </c>
      <c r="T54" s="47">
        <v>1.2813193097892002</v>
      </c>
      <c r="U54" s="47">
        <v>1.7208985767369109</v>
      </c>
      <c r="V54" s="47">
        <v>1.2943972245417241</v>
      </c>
      <c r="W54" s="47">
        <v>1.9753198557846345</v>
      </c>
      <c r="X54" s="47">
        <v>1.4246491947247208</v>
      </c>
      <c r="Y54" s="47">
        <v>1.3372938168623221</v>
      </c>
      <c r="Z54" s="47">
        <v>1.0987386756952495</v>
      </c>
      <c r="AA54" s="47">
        <v>1.6036567983053049</v>
      </c>
      <c r="AB54" s="47">
        <v>2.0852655706983461</v>
      </c>
      <c r="AC54" s="47">
        <v>0.59418662041667147</v>
      </c>
      <c r="AD54" s="47">
        <v>0.98873503420978792</v>
      </c>
      <c r="AE54" s="47">
        <v>5.2850066566217171</v>
      </c>
      <c r="AF54" s="47">
        <v>0.96547106972589314</v>
      </c>
      <c r="AG54" s="47">
        <v>0.89262929213032705</v>
      </c>
      <c r="AH54" s="47">
        <v>5.1480058135207454</v>
      </c>
      <c r="AI54" s="47">
        <v>0.45088250499653643</v>
      </c>
      <c r="AJ54" s="47">
        <v>1.0297410074940485</v>
      </c>
      <c r="AK54" s="47">
        <v>0.44659380520819864</v>
      </c>
      <c r="AL54" s="47">
        <v>2.9581527992197865</v>
      </c>
      <c r="AM54" s="43" t="s">
        <v>326</v>
      </c>
      <c r="AN54" s="47">
        <v>2.4128860148486271</v>
      </c>
      <c r="AO54" s="47">
        <v>0.54571558970669054</v>
      </c>
      <c r="AP54" s="47">
        <v>3.8528181317071994</v>
      </c>
      <c r="AQ54" s="47">
        <v>7.0135001215045163</v>
      </c>
      <c r="AR54" s="47">
        <v>0.50691844660515928</v>
      </c>
      <c r="AS54" s="47">
        <v>1.2789607804221261</v>
      </c>
      <c r="AT54" s="47">
        <v>4.011708491994658</v>
      </c>
      <c r="AU54" s="47">
        <v>3.6209325076356254</v>
      </c>
      <c r="AV54" s="47">
        <v>1.7517595256801051</v>
      </c>
      <c r="AW54" s="47">
        <v>2.6286048549635441</v>
      </c>
      <c r="AX54" s="47">
        <v>0.62080097051388705</v>
      </c>
      <c r="AY54" s="47">
        <v>5.2445662735276537</v>
      </c>
      <c r="AZ54" s="47">
        <v>1.0718129438624961</v>
      </c>
      <c r="BA54" s="47">
        <v>5.3831311409809786</v>
      </c>
      <c r="BB54" s="47">
        <v>5.0718491587964296</v>
      </c>
      <c r="BC54" s="47">
        <v>3.2181260861239855</v>
      </c>
      <c r="BD54" s="47">
        <v>2.6111886085274665</v>
      </c>
      <c r="BE54" s="47">
        <v>1.1077842917359288</v>
      </c>
      <c r="BF54" s="47">
        <v>0.94136969841821183</v>
      </c>
      <c r="BG54" s="47">
        <v>1.9699301587566969</v>
      </c>
      <c r="BH54" s="47">
        <v>0.94323097652848942</v>
      </c>
      <c r="BI54" s="47">
        <v>1.7062980178397555</v>
      </c>
      <c r="BJ54" s="47">
        <v>4.4806677736716658</v>
      </c>
      <c r="BK54" s="47">
        <v>1.2184204626618618</v>
      </c>
      <c r="BL54" s="47">
        <v>0.95137471475356616</v>
      </c>
      <c r="BM54" s="47">
        <v>3.4350440957499546</v>
      </c>
      <c r="BN54" s="47">
        <v>3.2731484914494526</v>
      </c>
      <c r="BO54" s="47">
        <v>1.9123146595834775</v>
      </c>
      <c r="BP54" s="47">
        <v>1.1894270980110775</v>
      </c>
    </row>
    <row r="55" spans="1:68" x14ac:dyDescent="0.25">
      <c r="A55" s="11" t="s">
        <v>205</v>
      </c>
      <c r="B55" s="11" t="s">
        <v>51</v>
      </c>
      <c r="C55" s="46">
        <v>2.5186917294800959</v>
      </c>
      <c r="D55" s="46">
        <v>2.9790245754284452</v>
      </c>
      <c r="E55" s="46">
        <v>1.4783593800382639</v>
      </c>
      <c r="F55" s="46">
        <v>2.1462276990568991</v>
      </c>
      <c r="G55" s="46">
        <v>1.2660070833381134</v>
      </c>
      <c r="H55" s="46">
        <v>4.5044875811190783</v>
      </c>
      <c r="I55" s="46">
        <v>1.692602771646855</v>
      </c>
      <c r="J55" s="46">
        <v>4.6886416261264774</v>
      </c>
      <c r="K55" s="46">
        <v>0.89157404617414937</v>
      </c>
      <c r="L55" s="46">
        <v>2.3122876738725311</v>
      </c>
      <c r="M55" s="46">
        <v>2.9904082334393198</v>
      </c>
      <c r="N55" s="46">
        <v>3.2656456855764389</v>
      </c>
      <c r="O55" s="46">
        <v>2.8866586663811407</v>
      </c>
      <c r="P55" s="46">
        <v>1.2728204075727041</v>
      </c>
      <c r="Q55" s="46">
        <v>1.8288699710730005</v>
      </c>
      <c r="R55" s="46">
        <v>1.5754404182222514</v>
      </c>
      <c r="S55" s="46">
        <v>1.2369169244159046</v>
      </c>
      <c r="T55" s="46">
        <v>1.8155752752380583</v>
      </c>
      <c r="U55" s="46">
        <v>3.4368422228709616</v>
      </c>
      <c r="V55" s="46">
        <v>2.6719753208513271</v>
      </c>
      <c r="W55" s="46">
        <v>3.5208313267794238</v>
      </c>
      <c r="X55" s="46">
        <v>1.9693654788899846</v>
      </c>
      <c r="Y55" s="46">
        <v>3.2651042490884512</v>
      </c>
      <c r="Z55" s="46">
        <v>1.3689705821531633</v>
      </c>
      <c r="AA55" s="46">
        <v>1.7688099529156065</v>
      </c>
      <c r="AB55" s="46">
        <v>2.0480271933352321</v>
      </c>
      <c r="AC55" s="46">
        <v>0.50698232554605482</v>
      </c>
      <c r="AD55" s="46">
        <v>3.6277223557209801</v>
      </c>
      <c r="AE55" s="46">
        <v>9.2895962617346388</v>
      </c>
      <c r="AF55" s="46">
        <v>1.8561158958723747</v>
      </c>
      <c r="AG55" s="46">
        <v>1.1157747414879746</v>
      </c>
      <c r="AH55" s="46">
        <v>5.6595595983813025</v>
      </c>
      <c r="AI55" s="46">
        <v>3.8915195324065026</v>
      </c>
      <c r="AJ55" s="46">
        <v>1.7003368251458331</v>
      </c>
      <c r="AK55" s="46">
        <v>0.95973447990161231</v>
      </c>
      <c r="AL55" s="46">
        <v>3.5372737784801456</v>
      </c>
      <c r="AM55" s="46">
        <v>2.2318876715048881</v>
      </c>
      <c r="AN55" s="46">
        <v>4.2127029448626656</v>
      </c>
      <c r="AO55" s="46">
        <v>4.537621958856052</v>
      </c>
      <c r="AP55" s="46">
        <v>9.4865227448121203</v>
      </c>
      <c r="AQ55" s="46">
        <v>5.5346210333085484</v>
      </c>
      <c r="AR55" s="46">
        <v>7.6260482893356993</v>
      </c>
      <c r="AS55" s="46">
        <v>1.9478989415015273</v>
      </c>
      <c r="AT55" s="46">
        <v>2.7631327920377058</v>
      </c>
      <c r="AU55" s="46">
        <v>6.9632384742454079</v>
      </c>
      <c r="AV55" s="46">
        <v>2.8076171248680102</v>
      </c>
      <c r="AW55" s="46">
        <v>1.8930584159188795</v>
      </c>
      <c r="AX55" s="46">
        <v>3.2485194914495024</v>
      </c>
      <c r="AY55" s="46">
        <v>6.7377289490324097</v>
      </c>
      <c r="AZ55" s="46">
        <v>4.8200244336462301</v>
      </c>
      <c r="BA55" s="46">
        <v>6.4470381300627029</v>
      </c>
      <c r="BB55" s="46">
        <v>6.7898275646420316</v>
      </c>
      <c r="BC55" s="46">
        <v>2.7884039379792691</v>
      </c>
      <c r="BD55" s="46">
        <v>2.3431396413562839</v>
      </c>
      <c r="BE55" s="46">
        <v>3.3415856468184111</v>
      </c>
      <c r="BF55" s="46">
        <v>1.2983642317515987</v>
      </c>
      <c r="BG55" s="46">
        <v>5.5359305132383412</v>
      </c>
      <c r="BH55" s="46">
        <v>2.4689599909449527</v>
      </c>
      <c r="BI55" s="46">
        <v>2.4199115685708343</v>
      </c>
      <c r="BJ55" s="46">
        <v>6.0535196120043695</v>
      </c>
      <c r="BK55" s="46">
        <v>7.0352371105895539</v>
      </c>
      <c r="BL55" s="46">
        <v>2.3350946976123925</v>
      </c>
      <c r="BM55" s="46">
        <v>9.6520065798287149</v>
      </c>
      <c r="BN55" s="46">
        <v>4.6708851961213478</v>
      </c>
      <c r="BO55" s="46">
        <v>2.4701883614520472</v>
      </c>
      <c r="BP55" s="46">
        <v>1.0221991950280858</v>
      </c>
    </row>
    <row r="56" spans="1:68" x14ac:dyDescent="0.25">
      <c r="A56" s="9" t="s">
        <v>206</v>
      </c>
      <c r="B56" s="9" t="s">
        <v>51</v>
      </c>
      <c r="C56" s="47">
        <v>1.8508329016885638</v>
      </c>
      <c r="D56" s="47">
        <v>3.4388390222847827</v>
      </c>
      <c r="E56" s="47">
        <v>1.7759601453169671</v>
      </c>
      <c r="F56" s="47">
        <v>1.5474726366664229</v>
      </c>
      <c r="G56" s="47">
        <v>2.0232846866986223</v>
      </c>
      <c r="H56" s="47">
        <v>2.6532704885730505</v>
      </c>
      <c r="I56" s="47">
        <v>2.5180874903807937</v>
      </c>
      <c r="J56" s="47">
        <v>6.1727066386106264</v>
      </c>
      <c r="K56" s="47">
        <v>2.2873279594969373</v>
      </c>
      <c r="L56" s="47">
        <v>1.6172524579406804</v>
      </c>
      <c r="M56" s="47">
        <v>2.8514685731052012</v>
      </c>
      <c r="N56" s="47">
        <v>5.7586590669931832</v>
      </c>
      <c r="O56" s="47">
        <v>5.1079490670118934</v>
      </c>
      <c r="P56" s="47">
        <v>1.2315146782375335</v>
      </c>
      <c r="Q56" s="47">
        <v>2.2753240061580868</v>
      </c>
      <c r="R56" s="47">
        <v>1.9861606515270032</v>
      </c>
      <c r="S56" s="47">
        <v>2.1762612061780011</v>
      </c>
      <c r="T56" s="47">
        <v>2.7922141604695447</v>
      </c>
      <c r="U56" s="47">
        <v>6.4271646105218387</v>
      </c>
      <c r="V56" s="47">
        <v>4.3404096612524086</v>
      </c>
      <c r="W56" s="47">
        <v>4.7241832589516903</v>
      </c>
      <c r="X56" s="47">
        <v>2.6075192393379392</v>
      </c>
      <c r="Y56" s="47">
        <v>3.3365417514807048</v>
      </c>
      <c r="Z56" s="47">
        <v>2.1900469416496975</v>
      </c>
      <c r="AA56" s="47">
        <v>2.628014574054792</v>
      </c>
      <c r="AB56" s="47">
        <v>5.5343929229828657</v>
      </c>
      <c r="AC56" s="47">
        <v>1.518820438070017</v>
      </c>
      <c r="AD56" s="47">
        <v>5.589435105420244</v>
      </c>
      <c r="AE56" s="47">
        <v>5.7520460510639939</v>
      </c>
      <c r="AF56" s="47">
        <v>2.7400347609938929</v>
      </c>
      <c r="AG56" s="47">
        <v>2.0330953180700178</v>
      </c>
      <c r="AH56" s="47">
        <v>6.3946197510841589</v>
      </c>
      <c r="AI56" s="47">
        <v>6.3758510469311229</v>
      </c>
      <c r="AJ56" s="47">
        <v>3.4093565363092417</v>
      </c>
      <c r="AK56" s="47">
        <v>1.4772692585866378</v>
      </c>
      <c r="AL56" s="47">
        <v>5.6866171312925369</v>
      </c>
      <c r="AM56" s="47">
        <v>4.5194587292652262</v>
      </c>
      <c r="AN56" s="47">
        <v>6.2788951045151489</v>
      </c>
      <c r="AO56" s="47">
        <v>7.2981529264409106</v>
      </c>
      <c r="AP56" s="47">
        <v>8.3808948240251659</v>
      </c>
      <c r="AQ56" s="47">
        <v>9.2111531089162586</v>
      </c>
      <c r="AR56" s="47">
        <v>9.4696932766320039</v>
      </c>
      <c r="AS56" s="47">
        <v>5.8104481588792964</v>
      </c>
      <c r="AT56" s="47">
        <v>4.7155373346500857</v>
      </c>
      <c r="AU56" s="47">
        <v>10.119584568294245</v>
      </c>
      <c r="AV56" s="47">
        <v>7.9734024639845957</v>
      </c>
      <c r="AW56" s="47">
        <v>1.576343350621962</v>
      </c>
      <c r="AX56" s="47">
        <v>4.1437903746073177</v>
      </c>
      <c r="AY56" s="47">
        <v>6.4677380475618644</v>
      </c>
      <c r="AZ56" s="47">
        <v>4.4149325999820705</v>
      </c>
      <c r="BA56" s="47">
        <v>12.727890930939664</v>
      </c>
      <c r="BB56" s="47">
        <v>9.1767440062847783</v>
      </c>
      <c r="BC56" s="47">
        <v>6.3122974140736297</v>
      </c>
      <c r="BD56" s="47">
        <v>3.4011982477091038</v>
      </c>
      <c r="BE56" s="47">
        <v>2.8841386491157031</v>
      </c>
      <c r="BF56" s="47">
        <v>1.973935577096982</v>
      </c>
      <c r="BG56" s="47">
        <v>5.1678676804296666</v>
      </c>
      <c r="BH56" s="47">
        <v>4.1485534819482588</v>
      </c>
      <c r="BI56" s="47">
        <v>3.8505294209070429</v>
      </c>
      <c r="BJ56" s="47">
        <v>9.6342532343009388</v>
      </c>
      <c r="BK56" s="47">
        <v>7.9491764636145978</v>
      </c>
      <c r="BL56" s="47">
        <v>3.1059886934587371</v>
      </c>
      <c r="BM56" s="47">
        <v>8.1845344596392824</v>
      </c>
      <c r="BN56" s="47">
        <v>8.1422663660014116</v>
      </c>
      <c r="BO56" s="47">
        <v>1.8602131146311034</v>
      </c>
      <c r="BP56" s="47">
        <v>2.1094567621984766</v>
      </c>
    </row>
    <row r="57" spans="1:68" x14ac:dyDescent="0.25">
      <c r="A57" s="11" t="s">
        <v>207</v>
      </c>
      <c r="B57" s="11" t="s">
        <v>51</v>
      </c>
      <c r="C57" s="46">
        <v>5.5550494625550808</v>
      </c>
      <c r="D57" s="46">
        <v>11.751418951386123</v>
      </c>
      <c r="E57" s="46">
        <v>8.1972587544874145</v>
      </c>
      <c r="F57" s="46">
        <v>7.0664154276470299</v>
      </c>
      <c r="G57" s="46">
        <v>10.141061575456947</v>
      </c>
      <c r="H57" s="46">
        <v>12.906629348446691</v>
      </c>
      <c r="I57" s="46">
        <v>8.4593240293645362</v>
      </c>
      <c r="J57" s="46">
        <v>20.84375664386333</v>
      </c>
      <c r="K57" s="46">
        <v>8.0991496910642926</v>
      </c>
      <c r="L57" s="46">
        <v>4.7851029730528944</v>
      </c>
      <c r="M57" s="46">
        <v>6.4861021480852461</v>
      </c>
      <c r="N57" s="46">
        <v>17.823489497172865</v>
      </c>
      <c r="O57" s="46">
        <v>13.135743338232697</v>
      </c>
      <c r="P57" s="46">
        <v>6.8277805812248085</v>
      </c>
      <c r="Q57" s="46">
        <v>8.7081266985076269</v>
      </c>
      <c r="R57" s="46">
        <v>6.9887814843410556</v>
      </c>
      <c r="S57" s="46">
        <v>8.1601355293523543</v>
      </c>
      <c r="T57" s="46">
        <v>8.0872560182314572</v>
      </c>
      <c r="U57" s="46">
        <v>24.554808928101608</v>
      </c>
      <c r="V57" s="46">
        <v>16.739118899038559</v>
      </c>
      <c r="W57" s="46">
        <v>13.490983030724838</v>
      </c>
      <c r="X57" s="46">
        <v>7.5419304332236079</v>
      </c>
      <c r="Y57" s="46">
        <v>10.733674167504757</v>
      </c>
      <c r="Z57" s="46">
        <v>6.8915931002707751</v>
      </c>
      <c r="AA57" s="46">
        <v>9.8963683939144929</v>
      </c>
      <c r="AB57" s="46">
        <v>18.860134142171827</v>
      </c>
      <c r="AC57" s="46">
        <v>8.9867539090207753</v>
      </c>
      <c r="AD57" s="46">
        <v>21.416790821875864</v>
      </c>
      <c r="AE57" s="46">
        <v>17.668447201611357</v>
      </c>
      <c r="AF57" s="46">
        <v>12.093669421006128</v>
      </c>
      <c r="AG57" s="46">
        <v>7.4005211775796127</v>
      </c>
      <c r="AH57" s="46">
        <v>26.256389584239248</v>
      </c>
      <c r="AI57" s="46">
        <v>18.356200959891655</v>
      </c>
      <c r="AJ57" s="46">
        <v>10.063447055010082</v>
      </c>
      <c r="AK57" s="46">
        <v>7.3583377220005133</v>
      </c>
      <c r="AL57" s="46">
        <v>26.997697430247158</v>
      </c>
      <c r="AM57" s="46">
        <v>14.245297487953785</v>
      </c>
      <c r="AN57" s="46">
        <v>17.988343088730126</v>
      </c>
      <c r="AO57" s="46">
        <v>28.756296423408983</v>
      </c>
      <c r="AP57" s="46">
        <v>24.516673660086642</v>
      </c>
      <c r="AQ57" s="46">
        <v>26.098766544294509</v>
      </c>
      <c r="AR57" s="46">
        <v>17.280951021904471</v>
      </c>
      <c r="AS57" s="46">
        <v>23.686717997872915</v>
      </c>
      <c r="AT57" s="46">
        <v>18.349829394595542</v>
      </c>
      <c r="AU57" s="46">
        <v>23.543767730574245</v>
      </c>
      <c r="AV57" s="46">
        <v>35.306790145925682</v>
      </c>
      <c r="AW57" s="46">
        <v>8.5313349335485533</v>
      </c>
      <c r="AX57" s="46">
        <v>11.628078513522642</v>
      </c>
      <c r="AY57" s="46">
        <v>30.445358834043603</v>
      </c>
      <c r="AZ57" s="46">
        <v>11.621046831551652</v>
      </c>
      <c r="BA57" s="46">
        <v>36.070577065153472</v>
      </c>
      <c r="BB57" s="46">
        <v>26.037062486821473</v>
      </c>
      <c r="BC57" s="46">
        <v>29.111867045135615</v>
      </c>
      <c r="BD57" s="46">
        <v>9.4099602742552104</v>
      </c>
      <c r="BE57" s="46">
        <v>7.4491241488216122</v>
      </c>
      <c r="BF57" s="46">
        <v>6.6028443259489809</v>
      </c>
      <c r="BG57" s="46">
        <v>10.213542305189764</v>
      </c>
      <c r="BH57" s="46">
        <v>13.711096682274542</v>
      </c>
      <c r="BI57" s="46">
        <v>8.2550197360014685</v>
      </c>
      <c r="BJ57" s="46">
        <v>34.474064096783664</v>
      </c>
      <c r="BK57" s="46">
        <v>13.600507323585088</v>
      </c>
      <c r="BL57" s="46">
        <v>10.279833168487608</v>
      </c>
      <c r="BM57" s="46">
        <v>22.612076275562305</v>
      </c>
      <c r="BN57" s="46">
        <v>31.886392444827106</v>
      </c>
      <c r="BO57" s="46">
        <v>5.8927561975693008</v>
      </c>
      <c r="BP57" s="46">
        <v>11.886725818630616</v>
      </c>
    </row>
    <row r="58" spans="1:68" x14ac:dyDescent="0.25">
      <c r="A58" s="9" t="s">
        <v>208</v>
      </c>
      <c r="B58" s="9" t="s">
        <v>51</v>
      </c>
      <c r="C58" s="47">
        <v>1.3577927657815909</v>
      </c>
      <c r="D58" s="47">
        <v>1.4173333432602151</v>
      </c>
      <c r="E58" s="47">
        <v>0.46512349792557883</v>
      </c>
      <c r="F58" s="47">
        <v>0.98128742064269614</v>
      </c>
      <c r="G58" s="47">
        <v>1.8455299235775682</v>
      </c>
      <c r="H58" s="47">
        <v>1.7244125209437824</v>
      </c>
      <c r="I58" s="47">
        <v>1.0476635312047522</v>
      </c>
      <c r="J58" s="47">
        <v>2.6957260136358183</v>
      </c>
      <c r="K58" s="47">
        <v>0.89115761160909335</v>
      </c>
      <c r="L58" s="47">
        <v>0.87066733882605629</v>
      </c>
      <c r="M58" s="47">
        <v>1.5769397412716311</v>
      </c>
      <c r="N58" s="47">
        <v>2.9811957651070369</v>
      </c>
      <c r="O58" s="47">
        <v>2.0522843225459262</v>
      </c>
      <c r="P58" s="47">
        <v>0.75995556395547137</v>
      </c>
      <c r="Q58" s="47">
        <v>1.0569125274043614</v>
      </c>
      <c r="R58" s="47">
        <v>0.82305676348615964</v>
      </c>
      <c r="S58" s="47">
        <v>1.0131031301665236</v>
      </c>
      <c r="T58" s="47">
        <v>0.96934235780454536</v>
      </c>
      <c r="U58" s="47">
        <v>1.6002955370304293</v>
      </c>
      <c r="V58" s="47">
        <v>1.4912935466298671</v>
      </c>
      <c r="W58" s="47">
        <v>2.3922381483447923</v>
      </c>
      <c r="X58" s="47">
        <v>1.0832942688677096</v>
      </c>
      <c r="Y58" s="47">
        <v>1.8014068282490419</v>
      </c>
      <c r="Z58" s="47">
        <v>1.3339749692230265</v>
      </c>
      <c r="AA58" s="47">
        <v>1.1997826058800545</v>
      </c>
      <c r="AB58" s="47">
        <v>2.4166514461530548</v>
      </c>
      <c r="AC58" s="47">
        <v>0.96205987243738222</v>
      </c>
      <c r="AD58" s="47">
        <v>2.2957820541522631</v>
      </c>
      <c r="AE58" s="47">
        <v>3.0532299258590925</v>
      </c>
      <c r="AF58" s="47">
        <v>1.285850527726262</v>
      </c>
      <c r="AG58" s="47">
        <v>0.67093884199614984</v>
      </c>
      <c r="AH58" s="47">
        <v>3.6513423200021942</v>
      </c>
      <c r="AI58" s="47">
        <v>2.6655112859257262</v>
      </c>
      <c r="AJ58" s="47">
        <v>1.517216544849</v>
      </c>
      <c r="AK58" s="47">
        <v>0.66218109084945131</v>
      </c>
      <c r="AL58" s="47">
        <v>1.9270703352139291</v>
      </c>
      <c r="AM58" s="47">
        <v>1.6817816524983062</v>
      </c>
      <c r="AN58" s="47">
        <v>2.4872297974227768</v>
      </c>
      <c r="AO58" s="47">
        <v>3.3840921313257653</v>
      </c>
      <c r="AP58" s="47">
        <v>2.761688744092055</v>
      </c>
      <c r="AQ58" s="47">
        <v>3.2202008536627158</v>
      </c>
      <c r="AR58" s="47">
        <v>4.4947624117715534</v>
      </c>
      <c r="AS58" s="47">
        <v>2.1790799359223643</v>
      </c>
      <c r="AT58" s="47">
        <v>1.9235651338915378</v>
      </c>
      <c r="AU58" s="47">
        <v>5.7433902454172507</v>
      </c>
      <c r="AV58" s="47">
        <v>2.5769771541685298</v>
      </c>
      <c r="AW58" s="47">
        <v>0.95183476806592038</v>
      </c>
      <c r="AX58" s="47">
        <v>1.0916740635079274</v>
      </c>
      <c r="AY58" s="47">
        <v>3.6123331852856664</v>
      </c>
      <c r="AZ58" s="47">
        <v>2.1221981217143728</v>
      </c>
      <c r="BA58" s="47">
        <v>5.7064982444989969</v>
      </c>
      <c r="BB58" s="47">
        <v>4.031483896722234</v>
      </c>
      <c r="BC58" s="47">
        <v>3.9186511719782007</v>
      </c>
      <c r="BD58" s="47">
        <v>1.4128468099150249</v>
      </c>
      <c r="BE58" s="47">
        <v>1.5418695086956324</v>
      </c>
      <c r="BF58" s="47">
        <v>0.87223460797390651</v>
      </c>
      <c r="BG58" s="47">
        <v>2.1114705442831956</v>
      </c>
      <c r="BH58" s="47">
        <v>1.5470974860718638</v>
      </c>
      <c r="BI58" s="47">
        <v>1.3388717823996104</v>
      </c>
      <c r="BJ58" s="47">
        <v>5.1532657042009955</v>
      </c>
      <c r="BK58" s="47">
        <v>3.4559116632506686</v>
      </c>
      <c r="BL58" s="47">
        <v>1.0350473884328659</v>
      </c>
      <c r="BM58" s="47">
        <v>4.0651351776490134</v>
      </c>
      <c r="BN58" s="47">
        <v>5.2647642561235823</v>
      </c>
      <c r="BO58" s="47">
        <v>1.4249571790243289</v>
      </c>
      <c r="BP58" s="47">
        <v>1.0155623634619857</v>
      </c>
    </row>
    <row r="59" spans="1:68" x14ac:dyDescent="0.25">
      <c r="A59" s="11" t="s">
        <v>209</v>
      </c>
      <c r="B59" s="11" t="s">
        <v>51</v>
      </c>
      <c r="C59" s="46">
        <v>5.9404957166634675</v>
      </c>
      <c r="D59" s="46">
        <v>9.0682419440348863</v>
      </c>
      <c r="E59" s="46">
        <v>4.4292368709559531</v>
      </c>
      <c r="F59" s="46">
        <v>5.1395379870818996</v>
      </c>
      <c r="G59" s="46">
        <v>6.6661123260460489</v>
      </c>
      <c r="H59" s="46">
        <v>9.1835379406624735</v>
      </c>
      <c r="I59" s="46">
        <v>7.2688518120752388</v>
      </c>
      <c r="J59" s="46">
        <v>16.738214518024172</v>
      </c>
      <c r="K59" s="46">
        <v>4.9592284999176153</v>
      </c>
      <c r="L59" s="46">
        <v>5.0230984242211845</v>
      </c>
      <c r="M59" s="46">
        <v>5.5118205496314019</v>
      </c>
      <c r="N59" s="46">
        <v>12.573857250561074</v>
      </c>
      <c r="O59" s="46">
        <v>7.2680878993132092</v>
      </c>
      <c r="P59" s="46">
        <v>4.8970697617787282</v>
      </c>
      <c r="Q59" s="46">
        <v>5.8761309106189472</v>
      </c>
      <c r="R59" s="46">
        <v>4.7455555393778166</v>
      </c>
      <c r="S59" s="46">
        <v>5.1325453487350678</v>
      </c>
      <c r="T59" s="46">
        <v>6.2501020560272806</v>
      </c>
      <c r="U59" s="46">
        <v>18.027625936618119</v>
      </c>
      <c r="V59" s="46">
        <v>9.1686921687664107</v>
      </c>
      <c r="W59" s="46">
        <v>9.5862262244536431</v>
      </c>
      <c r="X59" s="46">
        <v>5.2515124723363575</v>
      </c>
      <c r="Y59" s="46">
        <v>7.9698976732700517</v>
      </c>
      <c r="Z59" s="46">
        <v>4.9448244528944985</v>
      </c>
      <c r="AA59" s="46">
        <v>10.011360719515459</v>
      </c>
      <c r="AB59" s="46">
        <v>11.154821960341225</v>
      </c>
      <c r="AC59" s="46">
        <v>5.2056373462225469</v>
      </c>
      <c r="AD59" s="46">
        <v>12.243824806508831</v>
      </c>
      <c r="AE59" s="46">
        <v>15.29888873772663</v>
      </c>
      <c r="AF59" s="46">
        <v>9.797681694161513</v>
      </c>
      <c r="AG59" s="46">
        <v>5.384604313168853</v>
      </c>
      <c r="AH59" s="46">
        <v>20.798427920569441</v>
      </c>
      <c r="AI59" s="46">
        <v>13.183801492575251</v>
      </c>
      <c r="AJ59" s="46">
        <v>8.6894371939526334</v>
      </c>
      <c r="AK59" s="46">
        <v>4.2188993161531405</v>
      </c>
      <c r="AL59" s="46">
        <v>13.412834427706667</v>
      </c>
      <c r="AM59" s="46">
        <v>8.391902450460913</v>
      </c>
      <c r="AN59" s="46">
        <v>11.67109754526791</v>
      </c>
      <c r="AO59" s="46">
        <v>24.602718113769331</v>
      </c>
      <c r="AP59" s="46">
        <v>14.559696517417638</v>
      </c>
      <c r="AQ59" s="46">
        <v>17.326873600273679</v>
      </c>
      <c r="AR59" s="46">
        <v>16.856112549822175</v>
      </c>
      <c r="AS59" s="46">
        <v>13.247206399086872</v>
      </c>
      <c r="AT59" s="46">
        <v>11.592424557509799</v>
      </c>
      <c r="AU59" s="46">
        <v>22.734200043232665</v>
      </c>
      <c r="AV59" s="46">
        <v>17.625082135261522</v>
      </c>
      <c r="AW59" s="46">
        <v>3.8015884133569227</v>
      </c>
      <c r="AX59" s="46">
        <v>5.3472868821714528</v>
      </c>
      <c r="AY59" s="46">
        <v>22.978162112913548</v>
      </c>
      <c r="AZ59" s="46">
        <v>10.732948376079783</v>
      </c>
      <c r="BA59" s="46">
        <v>27.973989641494128</v>
      </c>
      <c r="BB59" s="46">
        <v>18.639106531671562</v>
      </c>
      <c r="BC59" s="46">
        <v>21.186609259053991</v>
      </c>
      <c r="BD59" s="46">
        <v>7.8731739961206415</v>
      </c>
      <c r="BE59" s="46">
        <v>7.1370711892664138</v>
      </c>
      <c r="BF59" s="46">
        <v>5.233528587691807</v>
      </c>
      <c r="BG59" s="46">
        <v>11.63307855259742</v>
      </c>
      <c r="BH59" s="46">
        <v>9.528911430479873</v>
      </c>
      <c r="BI59" s="46">
        <v>6.399577696117988</v>
      </c>
      <c r="BJ59" s="46">
        <v>26.832600938006362</v>
      </c>
      <c r="BK59" s="46">
        <v>14.478020291605578</v>
      </c>
      <c r="BL59" s="46">
        <v>6.0176194022326355</v>
      </c>
      <c r="BM59" s="46">
        <v>22.232457165080071</v>
      </c>
      <c r="BN59" s="46">
        <v>25.101184590641108</v>
      </c>
      <c r="BO59" s="46">
        <v>6.7158272205891238</v>
      </c>
      <c r="BP59" s="46">
        <v>8.0678137850751064</v>
      </c>
    </row>
    <row r="60" spans="1:68" x14ac:dyDescent="0.25">
      <c r="A60" s="9" t="s">
        <v>210</v>
      </c>
      <c r="B60" s="9" t="s">
        <v>51</v>
      </c>
      <c r="C60" s="47">
        <v>6.5429648362584389</v>
      </c>
      <c r="D60" s="47">
        <v>7.7699190242375868</v>
      </c>
      <c r="E60" s="47">
        <v>4.7559515466798512</v>
      </c>
      <c r="F60" s="47">
        <v>4.6026715798082778</v>
      </c>
      <c r="G60" s="47">
        <v>6.3223243694828843</v>
      </c>
      <c r="H60" s="47">
        <v>7.0488020742421709</v>
      </c>
      <c r="I60" s="47">
        <v>7.4675827815502913</v>
      </c>
      <c r="J60" s="47">
        <v>9.3814203355631722</v>
      </c>
      <c r="K60" s="47">
        <v>4.8128067211970009</v>
      </c>
      <c r="L60" s="47">
        <v>5.60184324764941</v>
      </c>
      <c r="M60" s="47">
        <v>7.2395832037964345</v>
      </c>
      <c r="N60" s="47">
        <v>10.567284822365586</v>
      </c>
      <c r="O60" s="47">
        <v>5.7324880656227357</v>
      </c>
      <c r="P60" s="47">
        <v>3.0886807664589346</v>
      </c>
      <c r="Q60" s="47">
        <v>5.6499697973609271</v>
      </c>
      <c r="R60" s="47">
        <v>4.1363283233655954</v>
      </c>
      <c r="S60" s="47">
        <v>3.9780765959129756</v>
      </c>
      <c r="T60" s="47">
        <v>4.4397298690933518</v>
      </c>
      <c r="U60" s="47">
        <v>15.960373818302392</v>
      </c>
      <c r="V60" s="47">
        <v>7.7804772948239549</v>
      </c>
      <c r="W60" s="47">
        <v>6.134743896365503</v>
      </c>
      <c r="X60" s="47">
        <v>5.8146583640691905</v>
      </c>
      <c r="Y60" s="47">
        <v>4.1587674380307629</v>
      </c>
      <c r="Z60" s="47">
        <v>4.9009265532482624</v>
      </c>
      <c r="AA60" s="47">
        <v>2.8766642008756853</v>
      </c>
      <c r="AB60" s="47">
        <v>7.8792540080865683</v>
      </c>
      <c r="AC60" s="47">
        <v>5.0284071674862973</v>
      </c>
      <c r="AD60" s="47">
        <v>14.922695024530833</v>
      </c>
      <c r="AE60" s="47">
        <v>13.364808460263635</v>
      </c>
      <c r="AF60" s="47">
        <v>9.3242474439017755</v>
      </c>
      <c r="AG60" s="47">
        <v>4.6742687080358145</v>
      </c>
      <c r="AH60" s="47">
        <v>9.5184199289371509</v>
      </c>
      <c r="AI60" s="47">
        <v>12.779107751329516</v>
      </c>
      <c r="AJ60" s="47">
        <v>6.2283352238548249</v>
      </c>
      <c r="AK60" s="47">
        <v>5.429651263534403</v>
      </c>
      <c r="AL60" s="47">
        <v>9.6650768258626361</v>
      </c>
      <c r="AM60" s="47">
        <v>5.7701555346640054</v>
      </c>
      <c r="AN60" s="47">
        <v>6.356904515762098</v>
      </c>
      <c r="AO60" s="47">
        <v>21.747252000393587</v>
      </c>
      <c r="AP60" s="47">
        <v>20.093567655239191</v>
      </c>
      <c r="AQ60" s="47">
        <v>9.1736606942334085</v>
      </c>
      <c r="AR60" s="47">
        <v>12.7014587812138</v>
      </c>
      <c r="AS60" s="47">
        <v>11.561894467432275</v>
      </c>
      <c r="AT60" s="47">
        <v>10.28752394064484</v>
      </c>
      <c r="AU60" s="47">
        <v>12.175365342828176</v>
      </c>
      <c r="AV60" s="47">
        <v>16.111313430557637</v>
      </c>
      <c r="AW60" s="47">
        <v>4.678387528437173</v>
      </c>
      <c r="AX60" s="47">
        <v>7.491764642134088</v>
      </c>
      <c r="AY60" s="47">
        <v>12.47898545258867</v>
      </c>
      <c r="AZ60" s="47">
        <v>5.8601729032786212</v>
      </c>
      <c r="BA60" s="47">
        <v>14.025315875286545</v>
      </c>
      <c r="BB60" s="47">
        <v>13.144400365993148</v>
      </c>
      <c r="BC60" s="47">
        <v>12.373700838552143</v>
      </c>
      <c r="BD60" s="47">
        <v>7.7122101807277303</v>
      </c>
      <c r="BE60" s="47">
        <v>6.8318410085768315</v>
      </c>
      <c r="BF60" s="47">
        <v>3.3958025773896789</v>
      </c>
      <c r="BG60" s="47">
        <v>11.824622547788305</v>
      </c>
      <c r="BH60" s="47">
        <v>7.0645788388165096</v>
      </c>
      <c r="BI60" s="47">
        <v>7.5874751512363767</v>
      </c>
      <c r="BJ60" s="47">
        <v>24.766617556083599</v>
      </c>
      <c r="BK60" s="47">
        <v>8.5070101225452266</v>
      </c>
      <c r="BL60" s="47">
        <v>13.336829387865389</v>
      </c>
      <c r="BM60" s="47">
        <v>15.155233073401646</v>
      </c>
      <c r="BN60" s="47">
        <v>20.076161313737042</v>
      </c>
      <c r="BO60" s="47">
        <v>4.0944561928146097</v>
      </c>
      <c r="BP60" s="47">
        <v>7.7169023315895089</v>
      </c>
    </row>
    <row r="61" spans="1:68" x14ac:dyDescent="0.25">
      <c r="A61" s="12" t="s">
        <v>211</v>
      </c>
      <c r="B61" s="12" t="s">
        <v>51</v>
      </c>
      <c r="C61" s="44">
        <v>0.20739967505773305</v>
      </c>
      <c r="D61" s="44">
        <v>0.24051428926403967</v>
      </c>
      <c r="E61" s="44">
        <v>0.24291106859562761</v>
      </c>
      <c r="F61" s="44">
        <v>0.26541612344011417</v>
      </c>
      <c r="G61" s="44">
        <v>0.22372229571566357</v>
      </c>
      <c r="H61" s="44">
        <v>0.41184393759115107</v>
      </c>
      <c r="I61" s="44">
        <v>0.24921106065432211</v>
      </c>
      <c r="J61" s="44">
        <v>0.46137961527094934</v>
      </c>
      <c r="K61" s="46" t="s">
        <v>326</v>
      </c>
      <c r="L61" s="44">
        <v>0.19732492988732844</v>
      </c>
      <c r="M61" s="44">
        <v>0.27733082120700409</v>
      </c>
      <c r="N61" s="44">
        <v>0.49630584962496632</v>
      </c>
      <c r="O61" s="44">
        <v>0.3892021175263265</v>
      </c>
      <c r="P61" s="46" t="s">
        <v>326</v>
      </c>
      <c r="Q61" s="46" t="s">
        <v>326</v>
      </c>
      <c r="R61" s="46" t="s">
        <v>326</v>
      </c>
      <c r="S61" s="44">
        <v>0.16798661062109554</v>
      </c>
      <c r="T61" s="44">
        <v>0.22040760927883304</v>
      </c>
      <c r="U61" s="44">
        <v>0.41087057280122252</v>
      </c>
      <c r="V61" s="44">
        <v>0.26041452284842609</v>
      </c>
      <c r="W61" s="44">
        <v>0.38451005216959494</v>
      </c>
      <c r="X61" s="46" t="s">
        <v>326</v>
      </c>
      <c r="Y61" s="46" t="s">
        <v>326</v>
      </c>
      <c r="Z61" s="44">
        <v>0.19527433712202702</v>
      </c>
      <c r="AA61" s="44">
        <v>0.26112230925452068</v>
      </c>
      <c r="AB61" s="46" t="s">
        <v>326</v>
      </c>
      <c r="AC61" s="46" t="s">
        <v>326</v>
      </c>
      <c r="AD61" s="44">
        <v>0.40657530507466022</v>
      </c>
      <c r="AE61" s="44">
        <v>0.76793001928495175</v>
      </c>
      <c r="AF61" s="44">
        <v>0.24912388701706012</v>
      </c>
      <c r="AG61" s="46" t="s">
        <v>326</v>
      </c>
      <c r="AH61" s="44">
        <v>0.53062440503472841</v>
      </c>
      <c r="AI61" s="44">
        <v>0.50667174024087658</v>
      </c>
      <c r="AJ61" s="44">
        <v>0.25143845708448609</v>
      </c>
      <c r="AK61" s="46" t="s">
        <v>326</v>
      </c>
      <c r="AL61" s="46" t="s">
        <v>326</v>
      </c>
      <c r="AM61" s="46" t="s">
        <v>326</v>
      </c>
      <c r="AN61" s="44">
        <v>0.33928868756784769</v>
      </c>
      <c r="AO61" s="44">
        <v>0.49449102513059362</v>
      </c>
      <c r="AP61" s="44">
        <v>0.71636782274338218</v>
      </c>
      <c r="AQ61" s="44">
        <v>0.6062174268702748</v>
      </c>
      <c r="AR61" s="44">
        <v>1.2030762858638837</v>
      </c>
      <c r="AS61" s="58" t="s">
        <v>326</v>
      </c>
      <c r="AT61" s="44">
        <v>0.40530771219042616</v>
      </c>
      <c r="AU61" s="44">
        <v>1.1716873567397257</v>
      </c>
      <c r="AV61" s="44">
        <v>0.41828452711908581</v>
      </c>
      <c r="AW61" s="58" t="s">
        <v>326</v>
      </c>
      <c r="AX61" s="58" t="s">
        <v>326</v>
      </c>
      <c r="AY61" s="58" t="s">
        <v>326</v>
      </c>
      <c r="AZ61" s="44">
        <v>0.35250801682355126</v>
      </c>
      <c r="BA61" s="44">
        <v>0.65734269990887872</v>
      </c>
      <c r="BB61" s="44">
        <v>0.57990320364600501</v>
      </c>
      <c r="BC61" s="44">
        <v>0.61791993991338934</v>
      </c>
      <c r="BD61" s="44">
        <v>0.26508251313710335</v>
      </c>
      <c r="BE61" s="44">
        <v>0.35619587025886784</v>
      </c>
      <c r="BF61" s="58" t="s">
        <v>326</v>
      </c>
      <c r="BG61" s="44">
        <v>0.55461082096348413</v>
      </c>
      <c r="BH61" s="58" t="s">
        <v>326</v>
      </c>
      <c r="BI61" s="44">
        <v>0.2505789134810405</v>
      </c>
      <c r="BJ61" s="44">
        <v>0.76616908444336218</v>
      </c>
      <c r="BK61" s="44">
        <v>0.79388144992788356</v>
      </c>
      <c r="BL61" s="58" t="s">
        <v>326</v>
      </c>
      <c r="BM61" s="44">
        <v>0.59260563215689965</v>
      </c>
      <c r="BN61" s="44">
        <v>0.61600300949217535</v>
      </c>
      <c r="BO61" s="58" t="s">
        <v>326</v>
      </c>
      <c r="BP61" s="58" t="s">
        <v>326</v>
      </c>
    </row>
    <row r="62" spans="1:68" x14ac:dyDescent="0.25">
      <c r="A62" s="10" t="s">
        <v>212</v>
      </c>
      <c r="B62" s="10" t="s">
        <v>51</v>
      </c>
      <c r="C62" s="43">
        <v>0.60067473814344474</v>
      </c>
      <c r="D62" s="43">
        <v>0.94047451279316541</v>
      </c>
      <c r="E62" s="43">
        <v>0.74646660504310069</v>
      </c>
      <c r="F62" s="43">
        <v>0.49841789030802502</v>
      </c>
      <c r="G62" s="43">
        <v>1.0888526332908719</v>
      </c>
      <c r="H62" s="43">
        <v>1.1405582363077509</v>
      </c>
      <c r="I62" s="43">
        <v>1.1290609493581087</v>
      </c>
      <c r="J62" s="43">
        <v>1.8763802241881251</v>
      </c>
      <c r="K62" s="43">
        <v>0.56714494266747284</v>
      </c>
      <c r="L62" s="43">
        <v>0.83497830265362638</v>
      </c>
      <c r="M62" s="43">
        <v>0.71772318642515553</v>
      </c>
      <c r="N62" s="43">
        <v>2.0895689218174431</v>
      </c>
      <c r="O62" s="43">
        <v>0.98488085090406474</v>
      </c>
      <c r="P62" s="43">
        <v>0.40750151657935685</v>
      </c>
      <c r="Q62" s="43">
        <v>1.0944903632946015</v>
      </c>
      <c r="R62" s="43">
        <v>0.31986569925733699</v>
      </c>
      <c r="S62" s="43">
        <v>0.62066542544829584</v>
      </c>
      <c r="T62" s="43">
        <v>0.69636629500369185</v>
      </c>
      <c r="U62" s="43">
        <v>2.0942985140253945</v>
      </c>
      <c r="V62" s="43">
        <v>1.188757916520041</v>
      </c>
      <c r="W62" s="43">
        <v>1.3294483424695058</v>
      </c>
      <c r="X62" s="43">
        <v>0.58547343176586131</v>
      </c>
      <c r="Y62" s="43">
        <v>0.87015447612816144</v>
      </c>
      <c r="Z62" s="43">
        <v>0.70954314385089767</v>
      </c>
      <c r="AA62" s="43">
        <v>1.2316241026625678</v>
      </c>
      <c r="AB62" s="43">
        <v>0.97075698064497207</v>
      </c>
      <c r="AC62" s="43">
        <v>0.53147293294435083</v>
      </c>
      <c r="AD62" s="43">
        <v>1.0978994316018469</v>
      </c>
      <c r="AE62" s="43">
        <v>2.0013071558507836</v>
      </c>
      <c r="AF62" s="43">
        <v>1.0871920302168192</v>
      </c>
      <c r="AG62" s="43">
        <v>0.57692335475109524</v>
      </c>
      <c r="AH62" s="43">
        <v>3.3668351177394649</v>
      </c>
      <c r="AI62" s="43">
        <v>1.5558017182244441</v>
      </c>
      <c r="AJ62" s="43">
        <v>1.1118309824962602</v>
      </c>
      <c r="AK62" s="43">
        <v>0.33809634894467666</v>
      </c>
      <c r="AL62" s="43">
        <v>1.4372709694785413</v>
      </c>
      <c r="AM62" s="43">
        <v>0.84732751829781938</v>
      </c>
      <c r="AN62" s="43">
        <v>1.37293234618417</v>
      </c>
      <c r="AO62" s="43">
        <v>2.4367135123189452</v>
      </c>
      <c r="AP62" s="43">
        <v>2.346526879521257</v>
      </c>
      <c r="AQ62" s="43">
        <v>1.795951788968607</v>
      </c>
      <c r="AR62" s="43">
        <v>4.2926788603065358</v>
      </c>
      <c r="AS62" s="43">
        <v>1.689171758714332</v>
      </c>
      <c r="AT62" s="43">
        <v>1.6965445524929339</v>
      </c>
      <c r="AU62" s="43">
        <v>3.4464111782970512</v>
      </c>
      <c r="AV62" s="43">
        <v>1.5878164731129476</v>
      </c>
      <c r="AW62" s="43">
        <v>0.4058245488261728</v>
      </c>
      <c r="AX62" s="43">
        <v>1.1073931954845331</v>
      </c>
      <c r="AY62" s="43">
        <v>1.5431051567385907</v>
      </c>
      <c r="AZ62" s="43">
        <v>1.3090939757853848</v>
      </c>
      <c r="BA62" s="43">
        <v>2.4239682202052473</v>
      </c>
      <c r="BB62" s="43">
        <v>2.025175681156516</v>
      </c>
      <c r="BC62" s="43">
        <v>2.4602865981342688</v>
      </c>
      <c r="BD62" s="43">
        <v>0.98074513150270892</v>
      </c>
      <c r="BE62" s="43">
        <v>1.0718415482192563</v>
      </c>
      <c r="BF62" s="43">
        <v>0.45669456232494826</v>
      </c>
      <c r="BG62" s="43">
        <v>1.6440845714400223</v>
      </c>
      <c r="BH62" s="43">
        <v>0.81534605954711303</v>
      </c>
      <c r="BI62" s="43">
        <v>0.86923312591346247</v>
      </c>
      <c r="BJ62" s="43">
        <v>3.2086356282929391</v>
      </c>
      <c r="BK62" s="43">
        <v>2.0859522317457593</v>
      </c>
      <c r="BL62" s="43">
        <v>0.61618433963049002</v>
      </c>
      <c r="BM62" s="43">
        <v>2.3515386343752041</v>
      </c>
      <c r="BN62" s="43">
        <v>3.3118145801222112</v>
      </c>
      <c r="BO62" s="43">
        <v>0.44162816389439613</v>
      </c>
      <c r="BP62" s="43">
        <v>0.75440963046705567</v>
      </c>
    </row>
    <row r="100" spans="1:4" ht="15.75" x14ac:dyDescent="0.25">
      <c r="A100" s="68" t="s">
        <v>147</v>
      </c>
      <c r="B100" s="68"/>
      <c r="C100" s="68"/>
      <c r="D100" s="68"/>
    </row>
  </sheetData>
  <autoFilter ref="A2:B2"/>
  <mergeCells count="1">
    <mergeCell ref="A100:D100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"/>
  <sheetViews>
    <sheetView zoomScale="70" zoomScaleNormal="70" workbookViewId="0"/>
  </sheetViews>
  <sheetFormatPr baseColWidth="10" defaultRowHeight="15" x14ac:dyDescent="0.25"/>
  <cols>
    <col min="1" max="1" width="27" customWidth="1"/>
    <col min="2" max="2" width="27.140625" customWidth="1"/>
    <col min="3" max="64" width="25.5703125" bestFit="1" customWidth="1"/>
    <col min="65" max="68" width="24.42578125" bestFit="1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20" t="s">
        <v>260</v>
      </c>
      <c r="D2" s="5" t="s">
        <v>261</v>
      </c>
      <c r="E2" s="5" t="s">
        <v>262</v>
      </c>
      <c r="F2" s="5" t="s">
        <v>263</v>
      </c>
      <c r="G2" s="5" t="s">
        <v>264</v>
      </c>
      <c r="H2" s="5" t="s">
        <v>265</v>
      </c>
      <c r="I2" s="5" t="s">
        <v>266</v>
      </c>
      <c r="J2" s="5" t="s">
        <v>267</v>
      </c>
      <c r="K2" s="5" t="s">
        <v>268</v>
      </c>
      <c r="L2" s="5" t="s">
        <v>269</v>
      </c>
      <c r="M2" s="5" t="s">
        <v>270</v>
      </c>
      <c r="N2" s="5" t="s">
        <v>271</v>
      </c>
      <c r="O2" s="5" t="s">
        <v>272</v>
      </c>
      <c r="P2" s="5" t="s">
        <v>273</v>
      </c>
      <c r="Q2" s="5" t="s">
        <v>274</v>
      </c>
      <c r="R2" s="5" t="s">
        <v>275</v>
      </c>
      <c r="S2" s="5" t="s">
        <v>276</v>
      </c>
      <c r="T2" s="5" t="s">
        <v>277</v>
      </c>
      <c r="U2" s="5" t="s">
        <v>278</v>
      </c>
      <c r="V2" s="5" t="s">
        <v>279</v>
      </c>
      <c r="W2" s="5" t="s">
        <v>280</v>
      </c>
      <c r="X2" s="5" t="s">
        <v>281</v>
      </c>
      <c r="Y2" s="5" t="s">
        <v>282</v>
      </c>
      <c r="Z2" s="5" t="s">
        <v>283</v>
      </c>
      <c r="AA2" s="5" t="s">
        <v>284</v>
      </c>
      <c r="AB2" s="5" t="s">
        <v>285</v>
      </c>
      <c r="AC2" s="5" t="s">
        <v>286</v>
      </c>
      <c r="AD2" s="5" t="s">
        <v>287</v>
      </c>
      <c r="AE2" s="5" t="s">
        <v>288</v>
      </c>
      <c r="AF2" s="5" t="s">
        <v>289</v>
      </c>
      <c r="AG2" s="5" t="s">
        <v>290</v>
      </c>
      <c r="AH2" s="5" t="s">
        <v>291</v>
      </c>
      <c r="AI2" s="5" t="s">
        <v>292</v>
      </c>
      <c r="AJ2" s="5" t="s">
        <v>293</v>
      </c>
      <c r="AK2" s="5" t="s">
        <v>294</v>
      </c>
      <c r="AL2" s="5" t="s">
        <v>295</v>
      </c>
      <c r="AM2" s="5" t="s">
        <v>296</v>
      </c>
      <c r="AN2" s="5" t="s">
        <v>297</v>
      </c>
      <c r="AO2" s="5" t="s">
        <v>298</v>
      </c>
      <c r="AP2" s="5" t="s">
        <v>299</v>
      </c>
      <c r="AQ2" s="5" t="s">
        <v>300</v>
      </c>
      <c r="AR2" s="5" t="s">
        <v>301</v>
      </c>
      <c r="AS2" s="5" t="s">
        <v>302</v>
      </c>
      <c r="AT2" s="5" t="s">
        <v>303</v>
      </c>
      <c r="AU2" s="5" t="s">
        <v>304</v>
      </c>
      <c r="AV2" s="5" t="s">
        <v>305</v>
      </c>
      <c r="AW2" s="5" t="s">
        <v>306</v>
      </c>
      <c r="AX2" s="5" t="s">
        <v>307</v>
      </c>
      <c r="AY2" s="5" t="s">
        <v>308</v>
      </c>
      <c r="AZ2" s="5" t="s">
        <v>309</v>
      </c>
      <c r="BA2" s="5" t="s">
        <v>310</v>
      </c>
      <c r="BB2" s="5" t="s">
        <v>311</v>
      </c>
      <c r="BC2" s="5" t="s">
        <v>312</v>
      </c>
      <c r="BD2" s="5" t="s">
        <v>313</v>
      </c>
      <c r="BE2" s="5" t="s">
        <v>314</v>
      </c>
      <c r="BF2" s="5" t="s">
        <v>315</v>
      </c>
      <c r="BG2" s="5" t="s">
        <v>316</v>
      </c>
      <c r="BH2" s="5" t="s">
        <v>317</v>
      </c>
      <c r="BI2" s="5" t="s">
        <v>318</v>
      </c>
      <c r="BJ2" s="5" t="s">
        <v>319</v>
      </c>
      <c r="BK2" s="5" t="s">
        <v>320</v>
      </c>
      <c r="BL2" s="5" t="s">
        <v>321</v>
      </c>
      <c r="BM2" s="5" t="s">
        <v>322</v>
      </c>
      <c r="BN2" s="5" t="s">
        <v>323</v>
      </c>
      <c r="BO2" s="5" t="s">
        <v>324</v>
      </c>
      <c r="BP2" s="5" t="s">
        <v>325</v>
      </c>
    </row>
    <row r="3" spans="1:68" x14ac:dyDescent="0.25">
      <c r="A3" s="11" t="s">
        <v>214</v>
      </c>
      <c r="B3" s="12" t="s">
        <v>70</v>
      </c>
      <c r="C3" s="60">
        <v>5.7399951274581582</v>
      </c>
      <c r="D3" s="60">
        <v>1.7763366002298349</v>
      </c>
      <c r="E3" s="60">
        <v>4.1698374214883565</v>
      </c>
      <c r="F3" s="60">
        <v>5.576619831152323</v>
      </c>
      <c r="G3" s="60">
        <v>2.3476697265145994</v>
      </c>
      <c r="H3" s="60">
        <v>4.1027859114255749</v>
      </c>
      <c r="I3" s="60">
        <v>5.7867885083938635</v>
      </c>
      <c r="J3" s="60">
        <v>3.8516923688286586</v>
      </c>
      <c r="K3" s="60">
        <v>2.0450295325725749</v>
      </c>
      <c r="L3" s="60">
        <v>3.4934626011402599</v>
      </c>
      <c r="M3" s="60">
        <v>1.81129923556054</v>
      </c>
      <c r="N3" s="60">
        <v>2.6325785643910207</v>
      </c>
      <c r="O3" s="60">
        <v>3.0277991062544096</v>
      </c>
      <c r="P3" s="60" t="s">
        <v>326</v>
      </c>
      <c r="Q3" s="60">
        <v>3.1772152638783662</v>
      </c>
      <c r="R3" s="60">
        <v>2.113153665869441</v>
      </c>
      <c r="S3" s="60" t="s">
        <v>326</v>
      </c>
      <c r="T3" s="60" t="s">
        <v>326</v>
      </c>
      <c r="U3" s="60" t="s">
        <v>326</v>
      </c>
      <c r="V3" s="60">
        <v>2.1749200990123589</v>
      </c>
      <c r="W3" s="60">
        <v>2.1852589543500311</v>
      </c>
      <c r="X3" s="60" t="s">
        <v>326</v>
      </c>
      <c r="Y3" s="60">
        <v>3.1677146777065088</v>
      </c>
      <c r="Z3" s="60">
        <v>2.1699870303058901</v>
      </c>
      <c r="AA3" s="60">
        <v>5.3228739002048222</v>
      </c>
      <c r="AB3" s="60">
        <v>6.849396834509287</v>
      </c>
      <c r="AC3" s="60">
        <v>2.8311058459478207</v>
      </c>
      <c r="AD3" s="60">
        <v>2.5171929187758493</v>
      </c>
      <c r="AE3" s="60">
        <v>3.9379040086696433</v>
      </c>
      <c r="AF3" s="60">
        <v>2.9345924410534847</v>
      </c>
      <c r="AG3" s="60" t="s">
        <v>326</v>
      </c>
      <c r="AH3" s="60">
        <v>3.6764670292124597</v>
      </c>
      <c r="AI3" s="60">
        <v>1.7096265032931917</v>
      </c>
      <c r="AJ3" s="60">
        <v>2.1114994110909722</v>
      </c>
      <c r="AK3" s="60" t="s">
        <v>326</v>
      </c>
      <c r="AL3" s="60">
        <v>4.199030556763006</v>
      </c>
      <c r="AM3" s="60">
        <v>4.6575254629471363</v>
      </c>
      <c r="AN3" s="60">
        <v>4.6082637760060754</v>
      </c>
      <c r="AO3" s="60">
        <v>7.7204493072647136</v>
      </c>
      <c r="AP3" s="60">
        <v>3.3849431371784537</v>
      </c>
      <c r="AQ3" s="60">
        <v>7.2910870217865069</v>
      </c>
      <c r="AR3" s="60">
        <v>1.9053951137141489</v>
      </c>
      <c r="AS3" s="60">
        <v>2.7227532925160869</v>
      </c>
      <c r="AT3" s="60">
        <v>2.2456903177679783</v>
      </c>
      <c r="AU3" s="60" t="s">
        <v>326</v>
      </c>
      <c r="AV3" s="60">
        <v>2.3264846012142422</v>
      </c>
      <c r="AW3" s="60">
        <v>6.168256406280948</v>
      </c>
      <c r="AX3" s="60">
        <v>2.0424727955555766</v>
      </c>
      <c r="AY3" s="60">
        <v>6.2079112087245658</v>
      </c>
      <c r="AZ3" s="60">
        <v>2.2431892436260643</v>
      </c>
      <c r="BA3" s="60">
        <v>4.6300634837342409</v>
      </c>
      <c r="BB3" s="60">
        <v>3.4097096169773136</v>
      </c>
      <c r="BC3" s="60">
        <v>4.3800223355768146</v>
      </c>
      <c r="BD3" s="60">
        <v>2.2348689537918554</v>
      </c>
      <c r="BE3" s="60" t="s">
        <v>326</v>
      </c>
      <c r="BF3" s="60">
        <v>4.8126045740368673</v>
      </c>
      <c r="BG3" s="60">
        <v>3.1110291297017416</v>
      </c>
      <c r="BH3" s="60">
        <v>2.2149388612351131</v>
      </c>
      <c r="BI3" s="60">
        <v>1.8197818150754272</v>
      </c>
      <c r="BJ3" s="60">
        <v>3.1303846662195172</v>
      </c>
      <c r="BK3" s="60">
        <v>3.4531556098173315</v>
      </c>
      <c r="BL3" s="60">
        <v>3.870260918819374</v>
      </c>
      <c r="BM3" s="60">
        <v>5.4478065236588931</v>
      </c>
      <c r="BN3" s="60">
        <v>6.3065140928319163</v>
      </c>
      <c r="BO3" s="60" t="e">
        <v>#VALUE!</v>
      </c>
      <c r="BP3" s="60" t="s">
        <v>326</v>
      </c>
    </row>
    <row r="4" spans="1:68" x14ac:dyDescent="0.25">
      <c r="A4" s="9" t="s">
        <v>72</v>
      </c>
      <c r="B4" s="10" t="s">
        <v>70</v>
      </c>
      <c r="C4" s="61">
        <v>18.777548270426195</v>
      </c>
      <c r="D4" s="61">
        <v>5.3943548725303438</v>
      </c>
      <c r="E4" s="61">
        <v>13.501870941967224</v>
      </c>
      <c r="F4" s="61">
        <v>19.323720744724913</v>
      </c>
      <c r="G4" s="61">
        <v>7.3770004777741667</v>
      </c>
      <c r="H4" s="61">
        <v>13.148965622700507</v>
      </c>
      <c r="I4" s="61">
        <v>17.137682122762261</v>
      </c>
      <c r="J4" s="61">
        <v>18.867302605138022</v>
      </c>
      <c r="K4" s="61">
        <v>9.539153244252466</v>
      </c>
      <c r="L4" s="61">
        <v>10.724645334493205</v>
      </c>
      <c r="M4" s="61">
        <v>4.781147403380702</v>
      </c>
      <c r="N4" s="61">
        <v>7.6314175726538247</v>
      </c>
      <c r="O4" s="61">
        <v>10.660399652633293</v>
      </c>
      <c r="P4" s="61">
        <v>3.9109862879073174</v>
      </c>
      <c r="Q4" s="61">
        <v>9.5199257938432869</v>
      </c>
      <c r="R4" s="61">
        <v>7.4042307822118572</v>
      </c>
      <c r="S4" s="61">
        <v>4.3309713557938876</v>
      </c>
      <c r="T4" s="61">
        <v>4.5180509326343854</v>
      </c>
      <c r="U4" s="61">
        <v>5.054338972904433</v>
      </c>
      <c r="V4" s="61">
        <v>8.0566043741936824</v>
      </c>
      <c r="W4" s="61">
        <v>8.463649183029105</v>
      </c>
      <c r="X4" s="61">
        <v>2.0434429321668759</v>
      </c>
      <c r="Y4" s="61">
        <v>11.133688309228264</v>
      </c>
      <c r="Z4" s="61">
        <v>10.452083135058816</v>
      </c>
      <c r="AA4" s="61">
        <v>14.415243916735248</v>
      </c>
      <c r="AB4" s="61">
        <v>20.706683661149871</v>
      </c>
      <c r="AC4" s="61">
        <v>8.565011920326679</v>
      </c>
      <c r="AD4" s="61">
        <v>13.753333543987624</v>
      </c>
      <c r="AE4" s="61">
        <v>9.9200563595675764</v>
      </c>
      <c r="AF4" s="61">
        <v>10.718156458614207</v>
      </c>
      <c r="AG4" s="61">
        <v>2.8349833318600202</v>
      </c>
      <c r="AH4" s="61">
        <v>11.13696854891521</v>
      </c>
      <c r="AI4" s="61">
        <v>5.7797375790332568</v>
      </c>
      <c r="AJ4" s="61">
        <v>7.7478196749557329</v>
      </c>
      <c r="AK4" s="61">
        <v>5.2944179378968359</v>
      </c>
      <c r="AL4" s="61">
        <v>18.416962547183026</v>
      </c>
      <c r="AM4" s="61">
        <v>11.942776577802817</v>
      </c>
      <c r="AN4" s="61">
        <v>11.665080443158024</v>
      </c>
      <c r="AO4" s="61">
        <v>18.199803622782152</v>
      </c>
      <c r="AP4" s="61">
        <v>9.6160813500371205</v>
      </c>
      <c r="AQ4" s="61">
        <v>23.014239151814866</v>
      </c>
      <c r="AR4" s="61">
        <v>6.4601125748651214</v>
      </c>
      <c r="AS4" s="61">
        <v>12.246977951404922</v>
      </c>
      <c r="AT4" s="61">
        <v>9.0112934688520205</v>
      </c>
      <c r="AU4" s="61">
        <v>2.9255854523450244</v>
      </c>
      <c r="AV4" s="61">
        <v>9.7392135932082819</v>
      </c>
      <c r="AW4" s="61">
        <v>14.271952034165322</v>
      </c>
      <c r="AX4" s="61">
        <v>7.1514010746196304</v>
      </c>
      <c r="AY4" s="61">
        <v>22.358850773884033</v>
      </c>
      <c r="AZ4" s="61">
        <v>9.6207332992202801</v>
      </c>
      <c r="BA4" s="61">
        <v>11.713814774626895</v>
      </c>
      <c r="BB4" s="61">
        <v>10.987343009812143</v>
      </c>
      <c r="BC4" s="61">
        <v>13.37952101090565</v>
      </c>
      <c r="BD4" s="61">
        <v>7.0026688324886202</v>
      </c>
      <c r="BE4" s="61">
        <v>2.430436773407521</v>
      </c>
      <c r="BF4" s="61">
        <v>15.148283860488341</v>
      </c>
      <c r="BG4" s="61">
        <v>4.8521357477409364</v>
      </c>
      <c r="BH4" s="61">
        <v>8.1431111811360317</v>
      </c>
      <c r="BI4" s="61">
        <v>8.6089768372014017</v>
      </c>
      <c r="BJ4" s="61">
        <v>13.139903427448054</v>
      </c>
      <c r="BK4" s="61">
        <v>8.6263843226703472</v>
      </c>
      <c r="BL4" s="61">
        <v>13.717313916563025</v>
      </c>
      <c r="BM4" s="61">
        <v>15.244232505014706</v>
      </c>
      <c r="BN4" s="61">
        <v>19.883845757237378</v>
      </c>
      <c r="BO4" s="61">
        <v>6.2964066922989748</v>
      </c>
      <c r="BP4" s="61">
        <v>5.3115907451205491</v>
      </c>
    </row>
    <row r="5" spans="1:68" x14ac:dyDescent="0.25">
      <c r="A5" s="11" t="s">
        <v>73</v>
      </c>
      <c r="B5" s="12" t="s">
        <v>70</v>
      </c>
      <c r="C5" s="60">
        <v>5.5661759400114619</v>
      </c>
      <c r="D5" s="60" t="s">
        <v>326</v>
      </c>
      <c r="E5" s="60">
        <v>3.2166657990637897</v>
      </c>
      <c r="F5" s="60">
        <v>5.9310846720686792</v>
      </c>
      <c r="G5" s="60">
        <v>2.0496138345747257</v>
      </c>
      <c r="H5" s="60">
        <v>3.2574023759941189</v>
      </c>
      <c r="I5" s="60">
        <v>4.0000761547417891</v>
      </c>
      <c r="J5" s="60">
        <v>3.4521562269978823</v>
      </c>
      <c r="K5" s="60">
        <v>1.596152047375845</v>
      </c>
      <c r="L5" s="60">
        <v>2.2824925769966549</v>
      </c>
      <c r="M5" s="60" t="s">
        <v>326</v>
      </c>
      <c r="N5" s="60">
        <v>2.2100171315118184</v>
      </c>
      <c r="O5" s="60">
        <v>2.4957917970799488</v>
      </c>
      <c r="P5" s="60" t="s">
        <v>326</v>
      </c>
      <c r="Q5" s="60">
        <v>1.8374247373769279</v>
      </c>
      <c r="R5" s="60" t="s">
        <v>326</v>
      </c>
      <c r="S5" s="60" t="s">
        <v>326</v>
      </c>
      <c r="T5" s="60" t="s">
        <v>326</v>
      </c>
      <c r="U5" s="60" t="s">
        <v>326</v>
      </c>
      <c r="V5" s="60" t="s">
        <v>326</v>
      </c>
      <c r="W5" s="60">
        <v>1.9026839592694671</v>
      </c>
      <c r="X5" s="60" t="s">
        <v>326</v>
      </c>
      <c r="Y5" s="60" t="s">
        <v>326</v>
      </c>
      <c r="Z5" s="60">
        <v>3.0254935301312322</v>
      </c>
      <c r="AA5" s="60">
        <v>2.8034240535487274</v>
      </c>
      <c r="AB5" s="60">
        <v>5.2058583801388432</v>
      </c>
      <c r="AC5" s="60" t="s">
        <v>326</v>
      </c>
      <c r="AD5" s="60">
        <v>2.5254236737621607</v>
      </c>
      <c r="AE5" s="60">
        <v>4.1670386562424788</v>
      </c>
      <c r="AF5" s="60">
        <v>2.6457109138153325</v>
      </c>
      <c r="AG5" s="60" t="s">
        <v>326</v>
      </c>
      <c r="AH5" s="60">
        <v>2.4093281098741528</v>
      </c>
      <c r="AI5" s="60" t="s">
        <v>326</v>
      </c>
      <c r="AJ5" s="60" t="s">
        <v>326</v>
      </c>
      <c r="AK5" s="60" t="s">
        <v>326</v>
      </c>
      <c r="AL5" s="60">
        <v>4.125719302449955</v>
      </c>
      <c r="AM5" s="60">
        <v>2.4935258173652692</v>
      </c>
      <c r="AN5" s="60">
        <v>2.7094537436426975</v>
      </c>
      <c r="AO5" s="60">
        <v>4.1373489160080501</v>
      </c>
      <c r="AP5" s="60">
        <v>4.619700961058018</v>
      </c>
      <c r="AQ5" s="60">
        <v>6.9228630393031292</v>
      </c>
      <c r="AR5" s="60">
        <v>2.4654030185967613</v>
      </c>
      <c r="AS5" s="60" t="s">
        <v>326</v>
      </c>
      <c r="AT5" s="60" t="s">
        <v>326</v>
      </c>
      <c r="AU5" s="60" t="s">
        <v>326</v>
      </c>
      <c r="AV5" s="60">
        <v>1.9654972628448766</v>
      </c>
      <c r="AW5" s="60">
        <v>5.2671596246525194</v>
      </c>
      <c r="AX5" s="60" t="s">
        <v>326</v>
      </c>
      <c r="AY5" s="60">
        <v>3.8445387243854308</v>
      </c>
      <c r="AZ5" s="60">
        <v>2.0329158103880611</v>
      </c>
      <c r="BA5" s="60">
        <v>2.3676947011367218</v>
      </c>
      <c r="BB5" s="60">
        <v>3.8026379972167952</v>
      </c>
      <c r="BC5" s="60">
        <v>3.8051400987178292</v>
      </c>
      <c r="BD5" s="60">
        <v>2.2514997564256838</v>
      </c>
      <c r="BE5" s="60" t="s">
        <v>326</v>
      </c>
      <c r="BF5" s="60">
        <v>3.748615510008066</v>
      </c>
      <c r="BG5" s="60">
        <v>2.0552841207852497</v>
      </c>
      <c r="BH5" s="60" t="s">
        <v>326</v>
      </c>
      <c r="BI5" s="60">
        <v>1.9664645727298098</v>
      </c>
      <c r="BJ5" s="60">
        <v>3.7192958131896328</v>
      </c>
      <c r="BK5" s="60" t="s">
        <v>326</v>
      </c>
      <c r="BL5" s="60" t="s">
        <v>326</v>
      </c>
      <c r="BM5" s="60">
        <v>4.4313865403911858</v>
      </c>
      <c r="BN5" s="60">
        <v>6.0960957363227335</v>
      </c>
      <c r="BO5" s="60" t="e">
        <v>#VALUE!</v>
      </c>
      <c r="BP5" s="60" t="s">
        <v>326</v>
      </c>
    </row>
    <row r="6" spans="1:68" x14ac:dyDescent="0.25">
      <c r="A6" s="9" t="s">
        <v>215</v>
      </c>
      <c r="B6" s="10" t="s">
        <v>70</v>
      </c>
      <c r="C6" s="61">
        <v>9.7229571465055251</v>
      </c>
      <c r="D6" s="61">
        <v>3.6420962293579247</v>
      </c>
      <c r="E6" s="61">
        <v>13.687141632524696</v>
      </c>
      <c r="F6" s="61">
        <v>16.036197295897576</v>
      </c>
      <c r="G6" s="61">
        <v>3.9431752548623913</v>
      </c>
      <c r="H6" s="61">
        <v>8.7452183412426727</v>
      </c>
      <c r="I6" s="61">
        <v>8.5543962239553366</v>
      </c>
      <c r="J6" s="61">
        <v>7.6205376455765945</v>
      </c>
      <c r="K6" s="61">
        <v>3.7954797482141154</v>
      </c>
      <c r="L6" s="61">
        <v>6.6113186164326958</v>
      </c>
      <c r="M6" s="61">
        <v>3.0447691192072117</v>
      </c>
      <c r="N6" s="61">
        <v>4.5282419343662896</v>
      </c>
      <c r="O6" s="61">
        <v>10.122358294284732</v>
      </c>
      <c r="P6" s="61">
        <v>1.8490856130700304</v>
      </c>
      <c r="Q6" s="61">
        <v>8.9550097034969252</v>
      </c>
      <c r="R6" s="61">
        <v>3.5489323322352178</v>
      </c>
      <c r="S6" s="61">
        <v>6.2095074931112535</v>
      </c>
      <c r="T6" s="61">
        <v>2.1601433100418359</v>
      </c>
      <c r="U6" s="61" t="s">
        <v>326</v>
      </c>
      <c r="V6" s="61">
        <v>5.1172190131917707</v>
      </c>
      <c r="W6" s="61">
        <v>5.9194527326788062</v>
      </c>
      <c r="X6" s="61" t="s">
        <v>326</v>
      </c>
      <c r="Y6" s="61">
        <v>6.0723624868779389</v>
      </c>
      <c r="Z6" s="61">
        <v>6.2113934658085483</v>
      </c>
      <c r="AA6" s="61">
        <v>8.2134545564749679</v>
      </c>
      <c r="AB6" s="61">
        <v>15.001382750127219</v>
      </c>
      <c r="AC6" s="61">
        <v>7.5916168538682598</v>
      </c>
      <c r="AD6" s="61">
        <v>4.1633637651257072</v>
      </c>
      <c r="AE6" s="61">
        <v>4.9513980547495784</v>
      </c>
      <c r="AF6" s="61">
        <v>8.0577731201179841</v>
      </c>
      <c r="AG6" s="61">
        <v>2.2069812328593028</v>
      </c>
      <c r="AH6" s="61">
        <v>6.313785696999032</v>
      </c>
      <c r="AI6" s="61">
        <v>6.6351396586324816</v>
      </c>
      <c r="AJ6" s="61">
        <v>5.5579674569686413</v>
      </c>
      <c r="AK6" s="61">
        <v>3.6376699885652379</v>
      </c>
      <c r="AL6" s="61">
        <v>9.8077204863613119</v>
      </c>
      <c r="AM6" s="61">
        <v>6.8468492357373965</v>
      </c>
      <c r="AN6" s="61">
        <v>6.9089032728573274</v>
      </c>
      <c r="AO6" s="61">
        <v>14.319700643604497</v>
      </c>
      <c r="AP6" s="61">
        <v>8.1262901779457692</v>
      </c>
      <c r="AQ6" s="61">
        <v>18.805449219930939</v>
      </c>
      <c r="AR6" s="61">
        <v>5.5843891257577374</v>
      </c>
      <c r="AS6" s="61">
        <v>6.463237257527731</v>
      </c>
      <c r="AT6" s="61">
        <v>4.8464127117613085</v>
      </c>
      <c r="AU6" s="61" t="s">
        <v>326</v>
      </c>
      <c r="AV6" s="61">
        <v>3.5659599795429133</v>
      </c>
      <c r="AW6" s="61">
        <v>6.4610514982360652</v>
      </c>
      <c r="AX6" s="61">
        <v>3.1064513928884132</v>
      </c>
      <c r="AY6" s="61">
        <v>9.9369603784281129</v>
      </c>
      <c r="AZ6" s="61">
        <v>5.7330456400021728</v>
      </c>
      <c r="BA6" s="61">
        <v>6.8171348650358086</v>
      </c>
      <c r="BB6" s="61">
        <v>7.4676679127353776</v>
      </c>
      <c r="BC6" s="61">
        <v>10.377840018157174</v>
      </c>
      <c r="BD6" s="61">
        <v>3.5964634945010272</v>
      </c>
      <c r="BE6" s="61" t="s">
        <v>326</v>
      </c>
      <c r="BF6" s="61">
        <v>12.157543909319015</v>
      </c>
      <c r="BG6" s="61">
        <v>5.8244714195092469</v>
      </c>
      <c r="BH6" s="61">
        <v>7.8094625493217364</v>
      </c>
      <c r="BI6" s="61">
        <v>7.7278831013892022</v>
      </c>
      <c r="BJ6" s="61">
        <v>6.0884584711654162</v>
      </c>
      <c r="BK6" s="61">
        <v>5.5916534891503913</v>
      </c>
      <c r="BL6" s="61">
        <v>7.1854450046740004</v>
      </c>
      <c r="BM6" s="61">
        <v>5.3125623724046926</v>
      </c>
      <c r="BN6" s="61">
        <v>14.061225116121735</v>
      </c>
      <c r="BO6" s="61">
        <v>4.7301830623389121</v>
      </c>
      <c r="BP6" s="61">
        <v>3.8920863040904377</v>
      </c>
    </row>
    <row r="7" spans="1:68" x14ac:dyDescent="0.25">
      <c r="A7" s="11" t="s">
        <v>216</v>
      </c>
      <c r="B7" s="12" t="s">
        <v>70</v>
      </c>
      <c r="C7" s="60">
        <v>4.4870327525440779</v>
      </c>
      <c r="D7" s="60">
        <v>2.5507972117731348</v>
      </c>
      <c r="E7" s="60">
        <v>9.1402454895174579</v>
      </c>
      <c r="F7" s="60">
        <v>10.074509741105327</v>
      </c>
      <c r="G7" s="60">
        <v>2.1498569647677619</v>
      </c>
      <c r="H7" s="60">
        <v>5.6258635552438658</v>
      </c>
      <c r="I7" s="60">
        <v>4.0420683062830705</v>
      </c>
      <c r="J7" s="60">
        <v>5.5622813585191944</v>
      </c>
      <c r="K7" s="60">
        <v>2.3448162277614721</v>
      </c>
      <c r="L7" s="60">
        <v>2.9728515126370803</v>
      </c>
      <c r="M7" s="60" t="s">
        <v>326</v>
      </c>
      <c r="N7" s="60">
        <v>2.3321650686968325</v>
      </c>
      <c r="O7" s="60">
        <v>5.9225446420494636</v>
      </c>
      <c r="P7" s="60" t="s">
        <v>326</v>
      </c>
      <c r="Q7" s="60">
        <v>4.2753154858698608</v>
      </c>
      <c r="R7" s="60">
        <v>2.352568024464718</v>
      </c>
      <c r="S7" s="60">
        <v>3.169041448565741</v>
      </c>
      <c r="T7" s="60" t="s">
        <v>326</v>
      </c>
      <c r="U7" s="60" t="s">
        <v>326</v>
      </c>
      <c r="V7" s="60">
        <v>2.0670283399253484</v>
      </c>
      <c r="W7" s="60">
        <v>3.9205333487741076</v>
      </c>
      <c r="X7" s="60" t="s">
        <v>326</v>
      </c>
      <c r="Y7" s="60">
        <v>3.8644141467964044</v>
      </c>
      <c r="Z7" s="60">
        <v>3.1501214920211682</v>
      </c>
      <c r="AA7" s="60">
        <v>4.7694667902132801</v>
      </c>
      <c r="AB7" s="60">
        <v>10.428209222695374</v>
      </c>
      <c r="AC7" s="60">
        <v>4.6575506089714551</v>
      </c>
      <c r="AD7" s="60">
        <v>2.580943777198764</v>
      </c>
      <c r="AE7" s="60">
        <v>2.4669696112672495</v>
      </c>
      <c r="AF7" s="60">
        <v>3.4467815031092801</v>
      </c>
      <c r="AG7" s="60">
        <v>1.81497498099695</v>
      </c>
      <c r="AH7" s="60">
        <v>4.1934182100962358</v>
      </c>
      <c r="AI7" s="60">
        <v>3.4478816782209454</v>
      </c>
      <c r="AJ7" s="60">
        <v>2.8933033603090053</v>
      </c>
      <c r="AK7" s="60">
        <v>1.8208984588129957</v>
      </c>
      <c r="AL7" s="60">
        <v>7.8399235214752689</v>
      </c>
      <c r="AM7" s="60">
        <v>4.0288508925220547</v>
      </c>
      <c r="AN7" s="60">
        <v>2.8930684860941729</v>
      </c>
      <c r="AO7" s="60">
        <v>5.3176326802045351</v>
      </c>
      <c r="AP7" s="60" t="s">
        <v>326</v>
      </c>
      <c r="AQ7" s="60">
        <v>12.66403070873799</v>
      </c>
      <c r="AR7" s="60">
        <v>3.148797822601181</v>
      </c>
      <c r="AS7" s="60">
        <v>3.0848843070466145</v>
      </c>
      <c r="AT7" s="60">
        <v>3.530298399385432</v>
      </c>
      <c r="AU7" s="60" t="s">
        <v>326</v>
      </c>
      <c r="AV7" s="60">
        <v>2.1926128060096453</v>
      </c>
      <c r="AW7" s="60">
        <v>2.847129881384749</v>
      </c>
      <c r="AX7" s="60">
        <v>2.2553996267619589</v>
      </c>
      <c r="AY7" s="60">
        <v>6.5874866081217229</v>
      </c>
      <c r="AZ7" s="60">
        <v>2.7031040668171609</v>
      </c>
      <c r="BA7" s="60">
        <v>2.9392309548183686</v>
      </c>
      <c r="BB7" s="60">
        <v>2.4372273440569847</v>
      </c>
      <c r="BC7" s="60">
        <v>5.9848132772121767</v>
      </c>
      <c r="BD7" s="60">
        <v>2.0115185648794869</v>
      </c>
      <c r="BE7" s="60" t="s">
        <v>326</v>
      </c>
      <c r="BF7" s="60">
        <v>6.3790273208440755</v>
      </c>
      <c r="BG7" s="60" t="s">
        <v>326</v>
      </c>
      <c r="BH7" s="60">
        <v>4.023657190325455</v>
      </c>
      <c r="BI7" s="60">
        <v>6.5021878668667892</v>
      </c>
      <c r="BJ7" s="60">
        <v>3.7854187136809982</v>
      </c>
      <c r="BK7" s="60">
        <v>2.8699659362818011</v>
      </c>
      <c r="BL7" s="60">
        <v>4.1608091158261464</v>
      </c>
      <c r="BM7" s="60">
        <v>2.7579945942778834</v>
      </c>
      <c r="BN7" s="60">
        <v>7.2072206894921198</v>
      </c>
      <c r="BO7" s="60">
        <v>2.8766261808762761</v>
      </c>
      <c r="BP7" s="60">
        <v>3.2725728536819405</v>
      </c>
    </row>
    <row r="8" spans="1:68" x14ac:dyDescent="0.25">
      <c r="A8" s="9" t="s">
        <v>217</v>
      </c>
      <c r="B8" s="10" t="s">
        <v>70</v>
      </c>
      <c r="C8" s="61">
        <v>3.7661557639694916</v>
      </c>
      <c r="D8" s="61" t="s">
        <v>326</v>
      </c>
      <c r="E8" s="61">
        <v>4.1158605609191206</v>
      </c>
      <c r="F8" s="61">
        <v>2.7354491046184628</v>
      </c>
      <c r="G8" s="61">
        <v>2.1966245212711337</v>
      </c>
      <c r="H8" s="61">
        <v>2.8957933165684224</v>
      </c>
      <c r="I8" s="61">
        <v>3.4124985312901974</v>
      </c>
      <c r="J8" s="61">
        <v>1.6770237573776119</v>
      </c>
      <c r="K8" s="61">
        <v>3.3812324379588015</v>
      </c>
      <c r="L8" s="61">
        <v>3.900581381622684</v>
      </c>
      <c r="M8" s="61">
        <v>2.2141421300118203</v>
      </c>
      <c r="N8" s="61">
        <v>3.2952626099874984</v>
      </c>
      <c r="O8" s="61">
        <v>4.5218133627630133</v>
      </c>
      <c r="P8" s="61">
        <v>2.1578893620738309</v>
      </c>
      <c r="Q8" s="61" t="s">
        <v>326</v>
      </c>
      <c r="R8" s="61">
        <v>2.3222394303654221</v>
      </c>
      <c r="S8" s="61">
        <v>4.03940669719226</v>
      </c>
      <c r="T8" s="61">
        <v>3.5745478030657818</v>
      </c>
      <c r="U8" s="61">
        <v>4.2228635786333211</v>
      </c>
      <c r="V8" s="61">
        <v>3.8734269055114265</v>
      </c>
      <c r="W8" s="61">
        <v>3.4927882521479017</v>
      </c>
      <c r="X8" s="61" t="s">
        <v>326</v>
      </c>
      <c r="Y8" s="61">
        <v>3.7140880573904576</v>
      </c>
      <c r="Z8" s="61">
        <v>3.7268219848730788</v>
      </c>
      <c r="AA8" s="61">
        <v>4.9233093892034221</v>
      </c>
      <c r="AB8" s="61">
        <v>2.6463759176850554</v>
      </c>
      <c r="AC8" s="61">
        <v>2.7251199807303634</v>
      </c>
      <c r="AD8" s="61">
        <v>4.139216247348342</v>
      </c>
      <c r="AE8" s="61">
        <v>3.9593271963996965</v>
      </c>
      <c r="AF8" s="61">
        <v>2.7698571459287109</v>
      </c>
      <c r="AG8" s="61">
        <v>2.7500084972987322</v>
      </c>
      <c r="AH8" s="61">
        <v>4.0823811464324349</v>
      </c>
      <c r="AI8" s="61">
        <v>3.8374515265442541</v>
      </c>
      <c r="AJ8" s="61">
        <v>3.8160345530205539</v>
      </c>
      <c r="AK8" s="61">
        <v>1.6755977124788199</v>
      </c>
      <c r="AL8" s="61">
        <v>4.8648504768851932</v>
      </c>
      <c r="AM8" s="61">
        <v>3.5102080922270633</v>
      </c>
      <c r="AN8" s="61">
        <v>3.4813977118110842</v>
      </c>
      <c r="AO8" s="61">
        <v>4.1916040079171504</v>
      </c>
      <c r="AP8" s="61">
        <v>4.1904077797555797</v>
      </c>
      <c r="AQ8" s="61">
        <v>6.0890790725305308</v>
      </c>
      <c r="AR8" s="61">
        <v>2.3166955475819182</v>
      </c>
      <c r="AS8" s="61">
        <v>2.2209523233912094</v>
      </c>
      <c r="AT8" s="61">
        <v>2.346520838373062</v>
      </c>
      <c r="AU8" s="61">
        <v>3.3135289066742195</v>
      </c>
      <c r="AV8" s="61">
        <v>4.732461642144739</v>
      </c>
      <c r="AW8" s="61">
        <v>2.7323501366458602</v>
      </c>
      <c r="AX8" s="61">
        <v>3.79161038822153</v>
      </c>
      <c r="AY8" s="61" t="s">
        <v>326</v>
      </c>
      <c r="AZ8" s="61">
        <v>5.5421971538480923</v>
      </c>
      <c r="BA8" s="61">
        <v>4.3966185914230982</v>
      </c>
      <c r="BB8" s="61">
        <v>4.3678024644023976</v>
      </c>
      <c r="BC8" s="61">
        <v>5.1658833048339519</v>
      </c>
      <c r="BD8" s="61">
        <v>3.5554934073627193</v>
      </c>
      <c r="BE8" s="61" t="s">
        <v>326</v>
      </c>
      <c r="BF8" s="61">
        <v>2.7485821332809608</v>
      </c>
      <c r="BG8" s="61">
        <v>3.4642662934152688</v>
      </c>
      <c r="BH8" s="61">
        <v>4.1843654581878047</v>
      </c>
      <c r="BI8" s="61">
        <v>5.2465239154461578</v>
      </c>
      <c r="BJ8" s="61">
        <v>5.5079222507007071</v>
      </c>
      <c r="BK8" s="61">
        <v>2.8839401597613898</v>
      </c>
      <c r="BL8" s="61">
        <v>5.3075836976105615</v>
      </c>
      <c r="BM8" s="61">
        <v>5.4582791954126746</v>
      </c>
      <c r="BN8" s="61">
        <v>4.0763095749053386</v>
      </c>
      <c r="BO8" s="61" t="s">
        <v>326</v>
      </c>
      <c r="BP8" s="61" t="s">
        <v>326</v>
      </c>
    </row>
    <row r="9" spans="1:68" x14ac:dyDescent="0.25">
      <c r="A9" s="11" t="s">
        <v>218</v>
      </c>
      <c r="B9" s="12" t="s">
        <v>70</v>
      </c>
      <c r="C9" s="60">
        <v>31.286703680499169</v>
      </c>
      <c r="D9" s="60" t="s">
        <v>326</v>
      </c>
      <c r="E9" s="60">
        <v>17.135006143552442</v>
      </c>
      <c r="F9" s="60">
        <v>2.1286359338094711</v>
      </c>
      <c r="G9" s="60" t="s">
        <v>326</v>
      </c>
      <c r="H9" s="60" t="s">
        <v>326</v>
      </c>
      <c r="I9" s="60" t="s">
        <v>326</v>
      </c>
      <c r="J9" s="60" t="s">
        <v>326</v>
      </c>
      <c r="K9" s="60" t="s">
        <v>326</v>
      </c>
      <c r="L9" s="60">
        <v>30.385463187737262</v>
      </c>
      <c r="M9" s="60" t="s">
        <v>326</v>
      </c>
      <c r="N9" s="60">
        <v>34.103035420041998</v>
      </c>
      <c r="O9" s="60">
        <v>15.425893474209831</v>
      </c>
      <c r="P9" s="60" t="s">
        <v>326</v>
      </c>
      <c r="Q9" s="60" t="s">
        <v>326</v>
      </c>
      <c r="R9" s="60" t="s">
        <v>326</v>
      </c>
      <c r="S9" s="60">
        <v>37.611380856287283</v>
      </c>
      <c r="T9" s="60">
        <v>25.654858361069603</v>
      </c>
      <c r="U9" s="60">
        <v>38.304968257679143</v>
      </c>
      <c r="V9" s="60">
        <v>3.2058642640180084</v>
      </c>
      <c r="W9" s="60">
        <v>12.328065037482887</v>
      </c>
      <c r="X9" s="60">
        <v>2.6553429269781605</v>
      </c>
      <c r="Y9" s="60" t="s">
        <v>326</v>
      </c>
      <c r="Z9" s="60">
        <v>6.9005349413385781</v>
      </c>
      <c r="AA9" s="60" t="e">
        <v>#VALUE!</v>
      </c>
      <c r="AB9" s="60" t="s">
        <v>326</v>
      </c>
      <c r="AC9" s="60">
        <v>2.7067293860548611</v>
      </c>
      <c r="AD9" s="60" t="s">
        <v>326</v>
      </c>
      <c r="AE9" s="60" t="s">
        <v>326</v>
      </c>
      <c r="AF9" s="60" t="s">
        <v>326</v>
      </c>
      <c r="AG9" s="60" t="s">
        <v>326</v>
      </c>
      <c r="AH9" s="60" t="s">
        <v>326</v>
      </c>
      <c r="AI9" s="60">
        <v>1.5105723772774329</v>
      </c>
      <c r="AJ9" s="60" t="s">
        <v>326</v>
      </c>
      <c r="AK9" s="60">
        <v>1.865555702079122</v>
      </c>
      <c r="AL9" s="60">
        <v>13.574473715743085</v>
      </c>
      <c r="AM9" s="60" t="s">
        <v>326</v>
      </c>
      <c r="AN9" s="60" t="s">
        <v>326</v>
      </c>
      <c r="AO9" s="60">
        <v>14.672001771826832</v>
      </c>
      <c r="AP9" s="60" t="s">
        <v>326</v>
      </c>
      <c r="AQ9" s="60">
        <v>1.4842200348851859</v>
      </c>
      <c r="AR9" s="60" t="s">
        <v>326</v>
      </c>
      <c r="AS9" s="60" t="s">
        <v>326</v>
      </c>
      <c r="AT9" s="60" t="s">
        <v>326</v>
      </c>
      <c r="AU9" s="60">
        <v>36.609282073588581</v>
      </c>
      <c r="AV9" s="60">
        <v>2.1234963352446319</v>
      </c>
      <c r="AW9" s="60" t="s">
        <v>326</v>
      </c>
      <c r="AX9" s="60" t="s">
        <v>326</v>
      </c>
      <c r="AY9" s="60" t="s">
        <v>326</v>
      </c>
      <c r="AZ9" s="60">
        <v>19.833487371178816</v>
      </c>
      <c r="BA9" s="60" t="s">
        <v>326</v>
      </c>
      <c r="BB9" s="60">
        <v>32.272755767354333</v>
      </c>
      <c r="BC9" s="60">
        <v>2.2453903369698183</v>
      </c>
      <c r="BD9" s="60" t="s">
        <v>326</v>
      </c>
      <c r="BE9" s="60" t="s">
        <v>326</v>
      </c>
      <c r="BF9" s="60">
        <v>18.064428034421592</v>
      </c>
      <c r="BG9" s="60">
        <v>22.349746165347124</v>
      </c>
      <c r="BH9" s="60">
        <v>42.796303564280407</v>
      </c>
      <c r="BI9" s="60" t="s">
        <v>326</v>
      </c>
      <c r="BJ9" s="60" t="s">
        <v>326</v>
      </c>
      <c r="BK9" s="60">
        <v>31.403312931249928</v>
      </c>
      <c r="BL9" s="60">
        <v>8.7690673361188427</v>
      </c>
      <c r="BM9" s="60" t="s">
        <v>326</v>
      </c>
      <c r="BN9" s="60" t="s">
        <v>326</v>
      </c>
      <c r="BO9" s="60" t="s">
        <v>326</v>
      </c>
      <c r="BP9" s="60" t="s">
        <v>326</v>
      </c>
    </row>
    <row r="10" spans="1:68" x14ac:dyDescent="0.25">
      <c r="A10" s="9" t="s">
        <v>219</v>
      </c>
      <c r="B10" s="10" t="s">
        <v>70</v>
      </c>
      <c r="C10" s="61">
        <v>1.7172562294530069</v>
      </c>
      <c r="D10" s="61">
        <v>2.9404741424335219</v>
      </c>
      <c r="E10" s="61">
        <v>2.8925352680569465</v>
      </c>
      <c r="F10" s="61">
        <v>3.7556351188050479</v>
      </c>
      <c r="G10" s="61">
        <v>4.5875817753341233</v>
      </c>
      <c r="H10" s="61">
        <v>5.5227895723638225</v>
      </c>
      <c r="I10" s="61">
        <v>6.1678652981456574</v>
      </c>
      <c r="J10" s="61">
        <v>4.3483397833341604</v>
      </c>
      <c r="K10" s="61">
        <v>4.3000110885417708</v>
      </c>
      <c r="L10" s="61">
        <v>2.2500482140636628</v>
      </c>
      <c r="M10" s="61">
        <v>5.8037431054206499</v>
      </c>
      <c r="N10" s="61" t="s">
        <v>326</v>
      </c>
      <c r="O10" s="61">
        <v>4.8118457474716401</v>
      </c>
      <c r="P10" s="61">
        <v>4.4564721891885215</v>
      </c>
      <c r="Q10" s="61">
        <v>4.2274745361955599</v>
      </c>
      <c r="R10" s="61">
        <v>6.5546820920087292</v>
      </c>
      <c r="S10" s="61" t="s">
        <v>326</v>
      </c>
      <c r="T10" s="61" t="s">
        <v>326</v>
      </c>
      <c r="U10" s="61">
        <v>2.3538904584435008</v>
      </c>
      <c r="V10" s="61" t="s">
        <v>326</v>
      </c>
      <c r="W10" s="61">
        <v>3.5591738474181169</v>
      </c>
      <c r="X10" s="61">
        <v>7.3197461628898299</v>
      </c>
      <c r="Y10" s="61">
        <v>3.4839579571693915</v>
      </c>
      <c r="Z10" s="61">
        <v>2.6476558627709688</v>
      </c>
      <c r="AA10" s="61">
        <v>4.7247275065137515</v>
      </c>
      <c r="AB10" s="61">
        <v>5.243395061309795</v>
      </c>
      <c r="AC10" s="61">
        <v>3.5088790506828627</v>
      </c>
      <c r="AD10" s="61">
        <v>7.4700607590595851</v>
      </c>
      <c r="AE10" s="61">
        <v>6.1461192609842428</v>
      </c>
      <c r="AF10" s="61">
        <v>5.8260774178443766</v>
      </c>
      <c r="AG10" s="61">
        <v>5.5761989722097356</v>
      </c>
      <c r="AH10" s="61">
        <v>7.9858648959341725</v>
      </c>
      <c r="AI10" s="61">
        <v>5.8987716595462114</v>
      </c>
      <c r="AJ10" s="61">
        <v>2.1340549298789395</v>
      </c>
      <c r="AK10" s="61">
        <v>5.5028835719396545</v>
      </c>
      <c r="AL10" s="61">
        <v>4.6722414285355027</v>
      </c>
      <c r="AM10" s="61">
        <v>6.7226906323296234</v>
      </c>
      <c r="AN10" s="61">
        <v>7.4750127925505661</v>
      </c>
      <c r="AO10" s="61">
        <v>4.8999660581638178</v>
      </c>
      <c r="AP10" s="61">
        <v>7.3107991601535467</v>
      </c>
      <c r="AQ10" s="61">
        <v>7.7197194773587032</v>
      </c>
      <c r="AR10" s="61">
        <v>6.658905451040054</v>
      </c>
      <c r="AS10" s="61">
        <v>5.6335236678982676</v>
      </c>
      <c r="AT10" s="61">
        <v>6.2558001058618649</v>
      </c>
      <c r="AU10" s="61">
        <v>6.8002146673536723</v>
      </c>
      <c r="AV10" s="61">
        <v>5.689650276820359</v>
      </c>
      <c r="AW10" s="61">
        <v>7.218419305660742</v>
      </c>
      <c r="AX10" s="61">
        <v>5.7854967239447284</v>
      </c>
      <c r="AY10" s="61">
        <v>9.2838393855834003</v>
      </c>
      <c r="AZ10" s="61">
        <v>2.7847660742641791</v>
      </c>
      <c r="BA10" s="61">
        <v>9.2259835061900279</v>
      </c>
      <c r="BB10" s="61" t="s">
        <v>326</v>
      </c>
      <c r="BC10" s="61">
        <v>7.084888401679188</v>
      </c>
      <c r="BD10" s="61">
        <v>6.9650357941329233</v>
      </c>
      <c r="BE10" s="61">
        <v>7.8692199759262564</v>
      </c>
      <c r="BF10" s="61">
        <v>5.5583431229005171</v>
      </c>
      <c r="BG10" s="61">
        <v>4.1412400379488883</v>
      </c>
      <c r="BH10" s="61" t="s">
        <v>326</v>
      </c>
      <c r="BI10" s="61">
        <v>5.4619536371773449</v>
      </c>
      <c r="BJ10" s="61">
        <v>9.706887596929711</v>
      </c>
      <c r="BK10" s="61">
        <v>5.7770022515498054</v>
      </c>
      <c r="BL10" s="61">
        <v>8.8287577591205295</v>
      </c>
      <c r="BM10" s="61">
        <v>6.924339531150963</v>
      </c>
      <c r="BN10" s="61">
        <v>6.5241243584660653</v>
      </c>
      <c r="BO10" s="61">
        <v>8.4664535868327651</v>
      </c>
      <c r="BP10" s="61">
        <v>9.6868791441342292</v>
      </c>
    </row>
    <row r="11" spans="1:68" x14ac:dyDescent="0.25">
      <c r="A11" s="11" t="s">
        <v>220</v>
      </c>
      <c r="B11" s="12" t="s">
        <v>70</v>
      </c>
      <c r="C11" s="60">
        <v>2.0978836951229511</v>
      </c>
      <c r="D11" s="60">
        <v>2.510820539489262</v>
      </c>
      <c r="E11" s="60">
        <v>2.3522787512555858</v>
      </c>
      <c r="F11" s="60">
        <v>2.3517472105366579</v>
      </c>
      <c r="G11" s="60">
        <v>6.837132981607815</v>
      </c>
      <c r="H11" s="60">
        <v>4.2529917218641859</v>
      </c>
      <c r="I11" s="60">
        <v>1.4386757663526062</v>
      </c>
      <c r="J11" s="60">
        <v>2.492313375209418</v>
      </c>
      <c r="K11" s="60">
        <v>1.51658789363903</v>
      </c>
      <c r="L11" s="60" t="s">
        <v>326</v>
      </c>
      <c r="M11" s="60">
        <v>1.8179515203120753</v>
      </c>
      <c r="N11" s="60">
        <v>2.7452125385155783</v>
      </c>
      <c r="O11" s="60">
        <v>3.3111387114866209</v>
      </c>
      <c r="P11" s="60">
        <v>8.197818066864949</v>
      </c>
      <c r="Q11" s="60">
        <v>2.2800052657838186</v>
      </c>
      <c r="R11" s="60">
        <v>4.5840673587130745</v>
      </c>
      <c r="S11" s="60">
        <v>1.8492773219425751</v>
      </c>
      <c r="T11" s="60">
        <v>1.7813463976465127</v>
      </c>
      <c r="U11" s="60">
        <v>12.244736168998079</v>
      </c>
      <c r="V11" s="60">
        <v>6.7991628314459547</v>
      </c>
      <c r="W11" s="60">
        <v>9.2574961044749902</v>
      </c>
      <c r="X11" s="60" t="s">
        <v>326</v>
      </c>
      <c r="Y11" s="60">
        <v>3.838013822428783</v>
      </c>
      <c r="Z11" s="60">
        <v>3.499847698659138</v>
      </c>
      <c r="AA11" s="60">
        <v>2.692718167993994</v>
      </c>
      <c r="AB11" s="60">
        <v>2.5654110647742776</v>
      </c>
      <c r="AC11" s="60" t="s">
        <v>326</v>
      </c>
      <c r="AD11" s="60">
        <v>4.1868099484749761</v>
      </c>
      <c r="AE11" s="60">
        <v>6.3170693395856734</v>
      </c>
      <c r="AF11" s="60">
        <v>2.5461255641019722</v>
      </c>
      <c r="AG11" s="60">
        <v>2.8069902742538426</v>
      </c>
      <c r="AH11" s="60">
        <v>5.3252671046637436</v>
      </c>
      <c r="AI11" s="60">
        <v>4.7960650270037997</v>
      </c>
      <c r="AJ11" s="60">
        <v>2.380309841787231</v>
      </c>
      <c r="AK11" s="60">
        <v>1.891152046083123</v>
      </c>
      <c r="AL11" s="60">
        <v>6.3792074847863187</v>
      </c>
      <c r="AM11" s="60">
        <v>3.8085053237557904</v>
      </c>
      <c r="AN11" s="60">
        <v>4.0025211843201776</v>
      </c>
      <c r="AO11" s="60">
        <v>5.4222668968167413</v>
      </c>
      <c r="AP11" s="60">
        <v>2.8151170626027517</v>
      </c>
      <c r="AQ11" s="60">
        <v>4.0841290400471548</v>
      </c>
      <c r="AR11" s="60">
        <v>6.0948652100805587</v>
      </c>
      <c r="AS11" s="60">
        <v>4.7083841943131324</v>
      </c>
      <c r="AT11" s="60">
        <v>5.452648059803737</v>
      </c>
      <c r="AU11" s="60">
        <v>3.2973961207739433</v>
      </c>
      <c r="AV11" s="60">
        <v>7.7844482296429014</v>
      </c>
      <c r="AW11" s="60" t="s">
        <v>326</v>
      </c>
      <c r="AX11" s="60" t="s">
        <v>326</v>
      </c>
      <c r="AY11" s="60">
        <v>5.1004956816396652</v>
      </c>
      <c r="AZ11" s="60">
        <v>3.4167736006489564</v>
      </c>
      <c r="BA11" s="60">
        <v>4.1801891839333152</v>
      </c>
      <c r="BB11" s="60">
        <v>7.8401001020240706</v>
      </c>
      <c r="BC11" s="60">
        <v>10.01574762473216</v>
      </c>
      <c r="BD11" s="60">
        <v>3.9412340668522781</v>
      </c>
      <c r="BE11" s="60">
        <v>1.9724092310673835</v>
      </c>
      <c r="BF11" s="60">
        <v>1.8495421429694718</v>
      </c>
      <c r="BG11" s="60">
        <v>6.1175814881278736</v>
      </c>
      <c r="BH11" s="60">
        <v>2.48172248519074</v>
      </c>
      <c r="BI11" s="60" t="s">
        <v>326</v>
      </c>
      <c r="BJ11" s="60">
        <v>6.4868188342129045</v>
      </c>
      <c r="BK11" s="60">
        <v>4.0666838519248891</v>
      </c>
      <c r="BL11" s="60" t="s">
        <v>326</v>
      </c>
      <c r="BM11" s="60">
        <v>3.503621532797232</v>
      </c>
      <c r="BN11" s="60">
        <v>4.4547125236881069</v>
      </c>
      <c r="BO11" s="60">
        <v>2.1445014372137954</v>
      </c>
      <c r="BP11" s="60">
        <v>4.6536476203732073</v>
      </c>
    </row>
    <row r="12" spans="1:68" x14ac:dyDescent="0.25">
      <c r="A12" s="9" t="s">
        <v>221</v>
      </c>
      <c r="B12" s="10" t="s">
        <v>70</v>
      </c>
      <c r="C12" s="61" t="s">
        <v>326</v>
      </c>
      <c r="D12" s="61">
        <v>1.6006953988805535</v>
      </c>
      <c r="E12" s="61">
        <v>1.6147536741955089</v>
      </c>
      <c r="F12" s="61">
        <v>2.0167152567449156</v>
      </c>
      <c r="G12" s="61">
        <v>3.5592052146122524</v>
      </c>
      <c r="H12" s="61">
        <v>2.7141083914696083</v>
      </c>
      <c r="I12" s="61" t="s">
        <v>326</v>
      </c>
      <c r="J12" s="61" t="s">
        <v>326</v>
      </c>
      <c r="K12" s="61" t="s">
        <v>326</v>
      </c>
      <c r="L12" s="61" t="s">
        <v>326</v>
      </c>
      <c r="M12" s="61" t="s">
        <v>326</v>
      </c>
      <c r="N12" s="61">
        <v>1.8566662814121284</v>
      </c>
      <c r="O12" s="61">
        <v>3.101421670616757</v>
      </c>
      <c r="P12" s="61">
        <v>2.1736739307653759</v>
      </c>
      <c r="Q12" s="61" t="s">
        <v>326</v>
      </c>
      <c r="R12" s="61">
        <v>1.8759550326456547</v>
      </c>
      <c r="S12" s="61">
        <v>1.5345647712799921</v>
      </c>
      <c r="T12" s="61" t="s">
        <v>326</v>
      </c>
      <c r="U12" s="61">
        <v>4.7651932253937153</v>
      </c>
      <c r="V12" s="61">
        <v>3.0488737384212636</v>
      </c>
      <c r="W12" s="61">
        <v>4.3811326707218585</v>
      </c>
      <c r="X12" s="61" t="s">
        <v>326</v>
      </c>
      <c r="Y12" s="61" t="s">
        <v>326</v>
      </c>
      <c r="Z12" s="61">
        <v>2.66865197451376</v>
      </c>
      <c r="AA12" s="61" t="s">
        <v>326</v>
      </c>
      <c r="AB12" s="61">
        <v>1.8687399855203441</v>
      </c>
      <c r="AC12" s="61" t="s">
        <v>326</v>
      </c>
      <c r="AD12" s="61">
        <v>2.6339430465117459</v>
      </c>
      <c r="AE12" s="61">
        <v>4.7939734243757117</v>
      </c>
      <c r="AF12" s="61">
        <v>1.6455333316875798</v>
      </c>
      <c r="AG12" s="61">
        <v>2.0246679940813119</v>
      </c>
      <c r="AH12" s="61">
        <v>2.9497101175901137</v>
      </c>
      <c r="AI12" s="61">
        <v>2.5819061927605844</v>
      </c>
      <c r="AJ12" s="61" t="s">
        <v>326</v>
      </c>
      <c r="AK12" s="61" t="s">
        <v>326</v>
      </c>
      <c r="AL12" s="61">
        <v>2.7384729614531196</v>
      </c>
      <c r="AM12" s="61" t="s">
        <v>326</v>
      </c>
      <c r="AN12" s="61">
        <v>1.8626572040750193</v>
      </c>
      <c r="AO12" s="61">
        <v>2.9508783899879343</v>
      </c>
      <c r="AP12" s="61">
        <v>3.5679406784215328</v>
      </c>
      <c r="AQ12" s="61">
        <v>2.0131364806634657</v>
      </c>
      <c r="AR12" s="61">
        <v>6.941343452502128</v>
      </c>
      <c r="AS12" s="61">
        <v>1.7824806016961448</v>
      </c>
      <c r="AT12" s="61">
        <v>3.2448882367666156</v>
      </c>
      <c r="AU12" s="61">
        <v>2.2963553625024153</v>
      </c>
      <c r="AV12" s="61">
        <v>3.1817171933217581</v>
      </c>
      <c r="AW12" s="61" t="s">
        <v>326</v>
      </c>
      <c r="AX12" s="61" t="s">
        <v>326</v>
      </c>
      <c r="AY12" s="61" t="s">
        <v>326</v>
      </c>
      <c r="AZ12" s="61" t="s">
        <v>326</v>
      </c>
      <c r="BA12" s="61">
        <v>2.3455585970566788</v>
      </c>
      <c r="BB12" s="61">
        <v>5.4951044671956399</v>
      </c>
      <c r="BC12" s="61">
        <v>9.3557306065697325</v>
      </c>
      <c r="BD12" s="61">
        <v>1.8238191484900006</v>
      </c>
      <c r="BE12" s="61" t="s">
        <v>326</v>
      </c>
      <c r="BF12" s="61" t="s">
        <v>326</v>
      </c>
      <c r="BG12" s="61">
        <v>2.763405145554946</v>
      </c>
      <c r="BH12" s="61" t="s">
        <v>326</v>
      </c>
      <c r="BI12" s="61" t="s">
        <v>326</v>
      </c>
      <c r="BJ12" s="61">
        <v>3.8491552407859486</v>
      </c>
      <c r="BK12" s="61" t="s">
        <v>326</v>
      </c>
      <c r="BL12" s="61" t="s">
        <v>326</v>
      </c>
      <c r="BM12" s="61">
        <v>3.3726915310146763</v>
      </c>
      <c r="BN12" s="61">
        <v>2.8608119155266669</v>
      </c>
      <c r="BO12" s="61" t="s">
        <v>326</v>
      </c>
      <c r="BP12" s="61" t="s">
        <v>326</v>
      </c>
    </row>
    <row r="15" spans="1:68" ht="15.75" x14ac:dyDescent="0.25">
      <c r="A15" s="68" t="s">
        <v>147</v>
      </c>
      <c r="B15" s="68"/>
      <c r="C15" s="68"/>
      <c r="D15" s="68"/>
    </row>
  </sheetData>
  <autoFilter ref="A2:B2"/>
  <mergeCells count="1">
    <mergeCell ref="A15:D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9"/>
  <sheetViews>
    <sheetView zoomScale="85" zoomScaleNormal="85" workbookViewId="0"/>
  </sheetViews>
  <sheetFormatPr baseColWidth="10" defaultRowHeight="15" x14ac:dyDescent="0.25"/>
  <cols>
    <col min="1" max="2" width="27.85546875" customWidth="1"/>
    <col min="3" max="64" width="25.5703125" bestFit="1" customWidth="1"/>
    <col min="65" max="68" width="24.42578125" bestFit="1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20" t="s">
        <v>260</v>
      </c>
      <c r="D2" s="5" t="s">
        <v>261</v>
      </c>
      <c r="E2" s="5" t="s">
        <v>262</v>
      </c>
      <c r="F2" s="5" t="s">
        <v>263</v>
      </c>
      <c r="G2" s="5" t="s">
        <v>264</v>
      </c>
      <c r="H2" s="5" t="s">
        <v>265</v>
      </c>
      <c r="I2" s="5" t="s">
        <v>266</v>
      </c>
      <c r="J2" s="5" t="s">
        <v>267</v>
      </c>
      <c r="K2" s="5" t="s">
        <v>268</v>
      </c>
      <c r="L2" s="5" t="s">
        <v>269</v>
      </c>
      <c r="M2" s="5" t="s">
        <v>270</v>
      </c>
      <c r="N2" s="5" t="s">
        <v>271</v>
      </c>
      <c r="O2" s="5" t="s">
        <v>272</v>
      </c>
      <c r="P2" s="5" t="s">
        <v>273</v>
      </c>
      <c r="Q2" s="5" t="s">
        <v>274</v>
      </c>
      <c r="R2" s="5" t="s">
        <v>275</v>
      </c>
      <c r="S2" s="5" t="s">
        <v>276</v>
      </c>
      <c r="T2" s="5" t="s">
        <v>277</v>
      </c>
      <c r="U2" s="5" t="s">
        <v>278</v>
      </c>
      <c r="V2" s="5" t="s">
        <v>279</v>
      </c>
      <c r="W2" s="5" t="s">
        <v>280</v>
      </c>
      <c r="X2" s="5" t="s">
        <v>281</v>
      </c>
      <c r="Y2" s="5" t="s">
        <v>282</v>
      </c>
      <c r="Z2" s="5" t="s">
        <v>283</v>
      </c>
      <c r="AA2" s="5" t="s">
        <v>284</v>
      </c>
      <c r="AB2" s="5" t="s">
        <v>285</v>
      </c>
      <c r="AC2" s="5" t="s">
        <v>286</v>
      </c>
      <c r="AD2" s="5" t="s">
        <v>287</v>
      </c>
      <c r="AE2" s="5" t="s">
        <v>288</v>
      </c>
      <c r="AF2" s="5" t="s">
        <v>289</v>
      </c>
      <c r="AG2" s="5" t="s">
        <v>290</v>
      </c>
      <c r="AH2" s="5" t="s">
        <v>291</v>
      </c>
      <c r="AI2" s="5" t="s">
        <v>292</v>
      </c>
      <c r="AJ2" s="5" t="s">
        <v>293</v>
      </c>
      <c r="AK2" s="5" t="s">
        <v>294</v>
      </c>
      <c r="AL2" s="5" t="s">
        <v>295</v>
      </c>
      <c r="AM2" s="5" t="s">
        <v>296</v>
      </c>
      <c r="AN2" s="5" t="s">
        <v>297</v>
      </c>
      <c r="AO2" s="5" t="s">
        <v>298</v>
      </c>
      <c r="AP2" s="5" t="s">
        <v>299</v>
      </c>
      <c r="AQ2" s="5" t="s">
        <v>300</v>
      </c>
      <c r="AR2" s="5" t="s">
        <v>301</v>
      </c>
      <c r="AS2" s="5" t="s">
        <v>302</v>
      </c>
      <c r="AT2" s="5" t="s">
        <v>303</v>
      </c>
      <c r="AU2" s="5" t="s">
        <v>304</v>
      </c>
      <c r="AV2" s="5" t="s">
        <v>305</v>
      </c>
      <c r="AW2" s="5" t="s">
        <v>306</v>
      </c>
      <c r="AX2" s="5" t="s">
        <v>307</v>
      </c>
      <c r="AY2" s="5" t="s">
        <v>308</v>
      </c>
      <c r="AZ2" s="5" t="s">
        <v>309</v>
      </c>
      <c r="BA2" s="5" t="s">
        <v>310</v>
      </c>
      <c r="BB2" s="5" t="s">
        <v>311</v>
      </c>
      <c r="BC2" s="5" t="s">
        <v>312</v>
      </c>
      <c r="BD2" s="5" t="s">
        <v>313</v>
      </c>
      <c r="BE2" s="5" t="s">
        <v>314</v>
      </c>
      <c r="BF2" s="5" t="s">
        <v>315</v>
      </c>
      <c r="BG2" s="5" t="s">
        <v>316</v>
      </c>
      <c r="BH2" s="5" t="s">
        <v>317</v>
      </c>
      <c r="BI2" s="5" t="s">
        <v>318</v>
      </c>
      <c r="BJ2" s="5" t="s">
        <v>319</v>
      </c>
      <c r="BK2" s="5" t="s">
        <v>320</v>
      </c>
      <c r="BL2" s="5" t="s">
        <v>321</v>
      </c>
      <c r="BM2" s="5" t="s">
        <v>322</v>
      </c>
      <c r="BN2" s="5" t="s">
        <v>323</v>
      </c>
      <c r="BO2" s="5" t="s">
        <v>324</v>
      </c>
      <c r="BP2" s="5" t="s">
        <v>325</v>
      </c>
    </row>
    <row r="3" spans="1:68" x14ac:dyDescent="0.25">
      <c r="A3" s="11" t="s">
        <v>4</v>
      </c>
      <c r="B3" s="12" t="s">
        <v>402</v>
      </c>
      <c r="C3" s="60">
        <v>7.7416735462566416E-2</v>
      </c>
      <c r="D3" s="60" t="s">
        <v>326</v>
      </c>
      <c r="E3" s="62">
        <v>8.5756207695585854E-2</v>
      </c>
      <c r="F3" s="62">
        <v>4.9933077467342532E-2</v>
      </c>
      <c r="G3" s="62">
        <v>4.3032660850981737E-2</v>
      </c>
      <c r="H3" s="62">
        <v>4.5016175735160334E-2</v>
      </c>
      <c r="I3" s="62">
        <v>5.2509449117175443E-2</v>
      </c>
      <c r="J3" s="60" t="s">
        <v>326</v>
      </c>
      <c r="K3" s="60" t="s">
        <v>326</v>
      </c>
      <c r="L3" s="60" t="s">
        <v>326</v>
      </c>
      <c r="M3" s="60" t="s">
        <v>326</v>
      </c>
      <c r="N3" s="62">
        <v>5.5672734937663011E-2</v>
      </c>
      <c r="O3" s="62">
        <v>5.8228668346102117E-2</v>
      </c>
      <c r="P3" s="62" t="s">
        <v>326</v>
      </c>
      <c r="Q3" s="62">
        <v>4.540335102462327E-2</v>
      </c>
      <c r="R3" s="62" t="s">
        <v>326</v>
      </c>
      <c r="S3" s="62">
        <v>3.3550081419489168E-2</v>
      </c>
      <c r="T3" s="62" t="s">
        <v>326</v>
      </c>
      <c r="U3" s="62">
        <v>7.3102768147177824E-2</v>
      </c>
      <c r="V3" s="62">
        <v>4.5019543849673493E-2</v>
      </c>
      <c r="W3" s="62">
        <v>0.12289800386686693</v>
      </c>
      <c r="X3" s="62" t="s">
        <v>326</v>
      </c>
      <c r="Y3" s="62">
        <v>3.8083195381681055E-2</v>
      </c>
      <c r="Z3" s="62">
        <v>3.7459099605770797E-2</v>
      </c>
      <c r="AA3" s="62">
        <v>3.1676101265048211E-2</v>
      </c>
      <c r="AB3" s="62">
        <v>0.1362087573370252</v>
      </c>
      <c r="AC3" s="62">
        <v>0.10472540191101534</v>
      </c>
      <c r="AD3" s="62" t="s">
        <v>326</v>
      </c>
      <c r="AE3" s="62">
        <v>4.8220104527495478E-2</v>
      </c>
      <c r="AF3" s="62" t="s">
        <v>326</v>
      </c>
      <c r="AG3" s="62">
        <v>2.7016130910963457E-2</v>
      </c>
      <c r="AH3" s="62">
        <v>0.12251815455434573</v>
      </c>
      <c r="AI3" s="62" t="s">
        <v>326</v>
      </c>
      <c r="AJ3" s="62" t="s">
        <v>326</v>
      </c>
      <c r="AK3" s="60" t="s">
        <v>326</v>
      </c>
      <c r="AL3" s="62">
        <v>7.9353204283075685E-2</v>
      </c>
      <c r="AM3" s="62">
        <v>7.9883218203431555E-2</v>
      </c>
      <c r="AN3" s="62">
        <v>8.7733252735983758E-2</v>
      </c>
      <c r="AO3" s="62">
        <v>6.2806642586654374E-2</v>
      </c>
      <c r="AP3" s="60" t="s">
        <v>326</v>
      </c>
      <c r="AQ3" s="62">
        <v>0.32974613077107345</v>
      </c>
      <c r="AR3" s="62">
        <v>7.039478587573518E-2</v>
      </c>
      <c r="AS3" s="60" t="s">
        <v>326</v>
      </c>
      <c r="AT3" s="62">
        <v>8.1375330101461696E-2</v>
      </c>
      <c r="AU3" s="62">
        <v>4.9754965240794854E-2</v>
      </c>
      <c r="AV3" s="62">
        <v>0.15093402094236599</v>
      </c>
      <c r="AW3" s="62">
        <v>0.11706299938537623</v>
      </c>
      <c r="AX3" s="62">
        <v>9.2953738996394114E-2</v>
      </c>
      <c r="AY3" s="62">
        <v>0.17317050468568654</v>
      </c>
      <c r="AZ3" s="62">
        <v>0.31644331524705277</v>
      </c>
      <c r="BA3" s="62">
        <v>0.17743306548352603</v>
      </c>
      <c r="BB3" s="62">
        <v>0.17946223408325687</v>
      </c>
      <c r="BC3" s="62">
        <v>0.68263230833451094</v>
      </c>
      <c r="BD3" s="62">
        <v>5.5525924388137464E-2</v>
      </c>
      <c r="BE3" s="60" t="s">
        <v>326</v>
      </c>
      <c r="BF3" s="62">
        <v>0.1628183819396869</v>
      </c>
      <c r="BG3" s="60" t="s">
        <v>326</v>
      </c>
      <c r="BH3" s="60" t="s">
        <v>326</v>
      </c>
      <c r="BI3" s="62">
        <v>8.1728063338466772E-2</v>
      </c>
      <c r="BJ3" s="62">
        <v>0.51870883388008771</v>
      </c>
      <c r="BK3" s="62">
        <v>0.41038979887041982</v>
      </c>
      <c r="BL3" s="62">
        <v>0.11592483046261122</v>
      </c>
      <c r="BM3" s="62">
        <v>0.11948151708723448</v>
      </c>
      <c r="BN3" s="62">
        <v>7.2654876680419159E-2</v>
      </c>
      <c r="BO3" s="62">
        <v>8.8505313821053602E-2</v>
      </c>
      <c r="BP3" s="62">
        <v>0.14528414467796519</v>
      </c>
    </row>
    <row r="4" spans="1:68" x14ac:dyDescent="0.25">
      <c r="A4" s="9" t="s">
        <v>5</v>
      </c>
      <c r="B4" s="10" t="s">
        <v>402</v>
      </c>
      <c r="C4" s="61">
        <v>1.1959075254114855</v>
      </c>
      <c r="D4" s="63">
        <v>0.43005446793629287</v>
      </c>
      <c r="E4" s="63">
        <v>0.98882832721684333</v>
      </c>
      <c r="F4" s="63">
        <v>0.59412441996532495</v>
      </c>
      <c r="G4" s="63">
        <v>0.59526193956755546</v>
      </c>
      <c r="H4" s="63">
        <v>0.4304738591730829</v>
      </c>
      <c r="I4" s="63">
        <v>0.58875926906143272</v>
      </c>
      <c r="J4" s="63">
        <v>0.3255014608787824</v>
      </c>
      <c r="K4" s="63">
        <v>0.57733535947599124</v>
      </c>
      <c r="L4" s="63">
        <v>0.33947565281103625</v>
      </c>
      <c r="M4" s="63">
        <v>0.48403046104301717</v>
      </c>
      <c r="N4" s="63">
        <v>0.43030279514875192</v>
      </c>
      <c r="O4" s="63">
        <v>0.5706312463614418</v>
      </c>
      <c r="P4" s="63">
        <v>0.27417101102877517</v>
      </c>
      <c r="Q4" s="63">
        <v>0.57242788517010124</v>
      </c>
      <c r="R4" s="63">
        <v>0.37804097807567716</v>
      </c>
      <c r="S4" s="63">
        <v>0.41518447876874376</v>
      </c>
      <c r="T4" s="63">
        <v>0.53074223440240276</v>
      </c>
      <c r="U4" s="63">
        <v>0.40196689608631497</v>
      </c>
      <c r="V4" s="63">
        <v>0.49296910271597111</v>
      </c>
      <c r="W4" s="63">
        <v>0.79361784808798619</v>
      </c>
      <c r="X4" s="63">
        <v>0.26783373372650499</v>
      </c>
      <c r="Y4" s="63">
        <v>0.36526679670943041</v>
      </c>
      <c r="Z4" s="63">
        <v>0.32462263161454086</v>
      </c>
      <c r="AA4" s="63">
        <v>0.59293447227836527</v>
      </c>
      <c r="AB4" s="63">
        <v>1.1230438733849135</v>
      </c>
      <c r="AC4" s="63">
        <v>0.65755312103527641</v>
      </c>
      <c r="AD4" s="63">
        <v>0.30084907398560867</v>
      </c>
      <c r="AE4" s="63">
        <v>0.40853049886882509</v>
      </c>
      <c r="AF4" s="63">
        <v>0.35531981811272034</v>
      </c>
      <c r="AG4" s="63">
        <v>0.28868860572434057</v>
      </c>
      <c r="AH4" s="63">
        <v>1.0989752905990955</v>
      </c>
      <c r="AI4" s="63">
        <v>0.23177017991320806</v>
      </c>
      <c r="AJ4" s="63">
        <v>0.18799221474171596</v>
      </c>
      <c r="AK4" s="63">
        <v>0.35906167333993061</v>
      </c>
      <c r="AL4" s="63">
        <v>0.71462375986834858</v>
      </c>
      <c r="AM4" s="63">
        <v>0.83890185730996858</v>
      </c>
      <c r="AN4" s="63">
        <v>0.89913925632851122</v>
      </c>
      <c r="AO4" s="63">
        <v>0.72576205065729671</v>
      </c>
      <c r="AP4" s="63">
        <v>0.31122116730396493</v>
      </c>
      <c r="AQ4" s="63">
        <v>1.516629626556621</v>
      </c>
      <c r="AR4" s="63">
        <v>0.38859473941194589</v>
      </c>
      <c r="AS4" s="63">
        <v>0.46618009774014774</v>
      </c>
      <c r="AT4" s="63">
        <v>0.71100352704299363</v>
      </c>
      <c r="AU4" s="63">
        <v>0.32017473847256323</v>
      </c>
      <c r="AV4" s="63">
        <v>0.74567159966104557</v>
      </c>
      <c r="AW4" s="63">
        <v>0.72980763021774131</v>
      </c>
      <c r="AX4" s="63">
        <v>0.9950875099475438</v>
      </c>
      <c r="AY4" s="63">
        <v>2.5968723478504043</v>
      </c>
      <c r="AZ4" s="63">
        <v>2.0315204882665716</v>
      </c>
      <c r="BA4" s="63">
        <v>2.2126081826647765</v>
      </c>
      <c r="BB4" s="63">
        <v>0.7616789603339057</v>
      </c>
      <c r="BC4" s="63">
        <v>3.2330110573175723</v>
      </c>
      <c r="BD4" s="63">
        <v>0.36679984438465768</v>
      </c>
      <c r="BE4" s="63">
        <v>0.32442093448142684</v>
      </c>
      <c r="BF4" s="63">
        <v>1.4727686011095857</v>
      </c>
      <c r="BG4" s="63">
        <v>0.53678392327038393</v>
      </c>
      <c r="BH4" s="63">
        <v>0.58747562053203128</v>
      </c>
      <c r="BI4" s="63">
        <v>1.2031385484270058</v>
      </c>
      <c r="BJ4" s="63">
        <v>5.7157693436141059</v>
      </c>
      <c r="BK4" s="63">
        <v>2.401980602897448</v>
      </c>
      <c r="BL4" s="63">
        <v>2.4022703094025593</v>
      </c>
      <c r="BM4" s="63">
        <v>0.82435005938710537</v>
      </c>
      <c r="BN4" s="63">
        <v>0.77163820776207037</v>
      </c>
      <c r="BO4" s="63">
        <v>1.2243451277120743</v>
      </c>
      <c r="BP4" s="63">
        <v>1.6001009906212023</v>
      </c>
    </row>
    <row r="5" spans="1:68" x14ac:dyDescent="0.25">
      <c r="A5" s="11" t="s">
        <v>6</v>
      </c>
      <c r="B5" s="12" t="s">
        <v>402</v>
      </c>
      <c r="C5" s="60">
        <v>0.40978871059284872</v>
      </c>
      <c r="D5" s="62">
        <v>0.19885963306651655</v>
      </c>
      <c r="E5" s="62">
        <v>0.50857919789449835</v>
      </c>
      <c r="F5" s="62">
        <v>0.32531936701163333</v>
      </c>
      <c r="G5" s="62">
        <v>0.27045678623650432</v>
      </c>
      <c r="H5" s="62">
        <v>0.4581821468559259</v>
      </c>
      <c r="I5" s="62">
        <v>0.53411522520820798</v>
      </c>
      <c r="J5" s="62">
        <v>0.13648059294752388</v>
      </c>
      <c r="K5" s="62">
        <v>0.21045868754570474</v>
      </c>
      <c r="L5" s="62">
        <v>0.14817365940015553</v>
      </c>
      <c r="M5" s="62">
        <v>0.33310022702677888</v>
      </c>
      <c r="N5" s="62">
        <v>0.38912085746481073</v>
      </c>
      <c r="O5" s="62">
        <v>0.3029367831729739</v>
      </c>
      <c r="P5" s="62">
        <v>9.5201595669652972E-2</v>
      </c>
      <c r="Q5" s="62">
        <v>0.38629410737755171</v>
      </c>
      <c r="R5" s="62">
        <v>9.8982573969491089E-2</v>
      </c>
      <c r="S5" s="62">
        <v>0.24622925994916758</v>
      </c>
      <c r="T5" s="62">
        <v>0.17633868900754104</v>
      </c>
      <c r="U5" s="62">
        <v>0.50033958496242759</v>
      </c>
      <c r="V5" s="62">
        <v>0.25602276284795555</v>
      </c>
      <c r="W5" s="62">
        <v>0.8410688658475437</v>
      </c>
      <c r="X5" s="62">
        <v>6.4411907674704214E-2</v>
      </c>
      <c r="Y5" s="62">
        <v>0.1811345834767786</v>
      </c>
      <c r="Z5" s="62">
        <v>0.25106160312759762</v>
      </c>
      <c r="AA5" s="62">
        <v>0.24754077315677769</v>
      </c>
      <c r="AB5" s="62">
        <v>0.87980966254494386</v>
      </c>
      <c r="AC5" s="62">
        <v>0.38053997186748884</v>
      </c>
      <c r="AD5" s="62">
        <v>7.9858141899277091E-2</v>
      </c>
      <c r="AE5" s="62">
        <v>0.33701381835640182</v>
      </c>
      <c r="AF5" s="62">
        <v>0.20452519750513656</v>
      </c>
      <c r="AG5" s="62">
        <v>0.23922688118604207</v>
      </c>
      <c r="AH5" s="62">
        <v>0.6282869205341628</v>
      </c>
      <c r="AI5" s="62">
        <v>8.5946672489880804E-2</v>
      </c>
      <c r="AJ5" s="62">
        <v>5.9428326065748681E-2</v>
      </c>
      <c r="AK5" s="62">
        <v>6.6812787977392041E-2</v>
      </c>
      <c r="AL5" s="62">
        <v>0.83939209556683425</v>
      </c>
      <c r="AM5" s="62">
        <v>0.34143421237250055</v>
      </c>
      <c r="AN5" s="62">
        <v>0.35370506843168564</v>
      </c>
      <c r="AO5" s="62">
        <v>0.46804884911834654</v>
      </c>
      <c r="AP5" s="62">
        <v>0.17509766989354342</v>
      </c>
      <c r="AQ5" s="62">
        <v>1.0698698257622574</v>
      </c>
      <c r="AR5" s="62">
        <v>0.33956224420829595</v>
      </c>
      <c r="AS5" s="62">
        <v>0.14454897624325672</v>
      </c>
      <c r="AT5" s="62">
        <v>0.49187653331227293</v>
      </c>
      <c r="AU5" s="62">
        <v>0.44123791082315028</v>
      </c>
      <c r="AV5" s="62">
        <v>0.75619188194102738</v>
      </c>
      <c r="AW5" s="62">
        <v>0.8877871905743755</v>
      </c>
      <c r="AX5" s="62">
        <v>0.90241357966757718</v>
      </c>
      <c r="AY5" s="62">
        <v>1.4940323243382201</v>
      </c>
      <c r="AZ5" s="62">
        <v>1.2333444073932724</v>
      </c>
      <c r="BA5" s="62">
        <v>0.73353626094190383</v>
      </c>
      <c r="BB5" s="62">
        <v>0.75301569740391394</v>
      </c>
      <c r="BC5" s="62">
        <v>2.649945208061895</v>
      </c>
      <c r="BD5" s="62">
        <v>0.29855743035674026</v>
      </c>
      <c r="BE5" s="62">
        <v>0.23442628340525876</v>
      </c>
      <c r="BF5" s="62">
        <v>1.1065870422598145</v>
      </c>
      <c r="BG5" s="62">
        <v>0.45124930375336447</v>
      </c>
      <c r="BH5" s="62">
        <v>0.16029515765414284</v>
      </c>
      <c r="BI5" s="62">
        <v>0.86206856043305446</v>
      </c>
      <c r="BJ5" s="62">
        <v>5.6048623390072141</v>
      </c>
      <c r="BK5" s="62">
        <v>2.6428040457547741</v>
      </c>
      <c r="BL5" s="62">
        <v>1.8012420652970187</v>
      </c>
      <c r="BM5" s="62">
        <v>0.57265113819201652</v>
      </c>
      <c r="BN5" s="62">
        <v>0.35495443801081739</v>
      </c>
      <c r="BO5" s="62">
        <v>0.48111282386764387</v>
      </c>
      <c r="BP5" s="62">
        <v>0.82345926489396515</v>
      </c>
    </row>
    <row r="6" spans="1:68" x14ac:dyDescent="0.25">
      <c r="A6" s="9" t="s">
        <v>7</v>
      </c>
      <c r="B6" s="10" t="s">
        <v>402</v>
      </c>
      <c r="C6" s="61">
        <v>1.0638503560187813</v>
      </c>
      <c r="D6" s="63">
        <v>0.43403450590848192</v>
      </c>
      <c r="E6" s="63">
        <v>0.85313747581772026</v>
      </c>
      <c r="F6" s="63">
        <v>0.53769873248320477</v>
      </c>
      <c r="G6" s="63">
        <v>0.62256212961097102</v>
      </c>
      <c r="H6" s="63">
        <v>0.39228031463786384</v>
      </c>
      <c r="I6" s="63">
        <v>0.53875007196807356</v>
      </c>
      <c r="J6" s="63">
        <v>0.31810269457837048</v>
      </c>
      <c r="K6" s="63">
        <v>0.58726742182334069</v>
      </c>
      <c r="L6" s="63">
        <v>0.41460396873689326</v>
      </c>
      <c r="M6" s="63">
        <v>0.49800528861803317</v>
      </c>
      <c r="N6" s="63">
        <v>0.41233237300701009</v>
      </c>
      <c r="O6" s="63">
        <v>0.51754655719985265</v>
      </c>
      <c r="P6" s="63">
        <v>0.27712042170549456</v>
      </c>
      <c r="Q6" s="63">
        <v>0.60297759993969124</v>
      </c>
      <c r="R6" s="63">
        <v>0.35291106838303737</v>
      </c>
      <c r="S6" s="63">
        <v>0.42049199708845675</v>
      </c>
      <c r="T6" s="63">
        <v>0.61735168188451051</v>
      </c>
      <c r="U6" s="63">
        <v>0.42852357309043865</v>
      </c>
      <c r="V6" s="63">
        <v>0.49842067597238537</v>
      </c>
      <c r="W6" s="63">
        <v>0.80319398453633883</v>
      </c>
      <c r="X6" s="63">
        <v>0.32389894305082656</v>
      </c>
      <c r="Y6" s="63">
        <v>0.34057056352781756</v>
      </c>
      <c r="Z6" s="63">
        <v>0.36460345525676613</v>
      </c>
      <c r="AA6" s="63">
        <v>0.59176628868906778</v>
      </c>
      <c r="AB6" s="63">
        <v>0.95743111131161074</v>
      </c>
      <c r="AC6" s="63">
        <v>0.5719399453288363</v>
      </c>
      <c r="AD6" s="63">
        <v>0.39970834488293921</v>
      </c>
      <c r="AE6" s="63">
        <v>0.34854490840699082</v>
      </c>
      <c r="AF6" s="63">
        <v>0.33602029037509407</v>
      </c>
      <c r="AG6" s="63">
        <v>0.2877044155508981</v>
      </c>
      <c r="AH6" s="63">
        <v>0.95767014666805117</v>
      </c>
      <c r="AI6" s="63">
        <v>0.22954511001692326</v>
      </c>
      <c r="AJ6" s="63">
        <v>0.21532720405726605</v>
      </c>
      <c r="AK6" s="63">
        <v>0.2896846010520075</v>
      </c>
      <c r="AL6" s="63">
        <v>0.6567684521206133</v>
      </c>
      <c r="AM6" s="63">
        <v>0.66479640523642247</v>
      </c>
      <c r="AN6" s="63">
        <v>0.81100787164331278</v>
      </c>
      <c r="AO6" s="63">
        <v>0.70947558695926882</v>
      </c>
      <c r="AP6" s="63">
        <v>0.47987299185651422</v>
      </c>
      <c r="AQ6" s="63">
        <v>0.88829558241148043</v>
      </c>
      <c r="AR6" s="63">
        <v>0.37997352509280941</v>
      </c>
      <c r="AS6" s="63">
        <v>0.40595027589971477</v>
      </c>
      <c r="AT6" s="63">
        <v>0.49310627100981719</v>
      </c>
      <c r="AU6" s="63">
        <v>0.34368806232149768</v>
      </c>
      <c r="AV6" s="63">
        <v>0.62333174256112789</v>
      </c>
      <c r="AW6" s="63">
        <v>0.51129133698418316</v>
      </c>
      <c r="AX6" s="63">
        <v>0.81424631939217385</v>
      </c>
      <c r="AY6" s="63">
        <v>1.7849617207979804</v>
      </c>
      <c r="AZ6" s="63">
        <v>1.4025297290837218</v>
      </c>
      <c r="BA6" s="63">
        <v>1.4523410908613552</v>
      </c>
      <c r="BB6" s="63">
        <v>0.80491635413652862</v>
      </c>
      <c r="BC6" s="63">
        <v>2.1137958089071676</v>
      </c>
      <c r="BD6" s="63">
        <v>0.37240583357619522</v>
      </c>
      <c r="BE6" s="63">
        <v>0.37796128267315082</v>
      </c>
      <c r="BF6" s="63">
        <v>1.1672774037177738</v>
      </c>
      <c r="BG6" s="63">
        <v>0.74631127266799324</v>
      </c>
      <c r="BH6" s="63">
        <v>0.5422120110635541</v>
      </c>
      <c r="BI6" s="63">
        <v>0.86350447496490235</v>
      </c>
      <c r="BJ6" s="63">
        <v>3.5482385883083105</v>
      </c>
      <c r="BK6" s="63">
        <v>1.1438154675226819</v>
      </c>
      <c r="BL6" s="63">
        <v>1.4789756128203189</v>
      </c>
      <c r="BM6" s="63">
        <v>0.67340006359097571</v>
      </c>
      <c r="BN6" s="63">
        <v>0.6432726326709941</v>
      </c>
      <c r="BO6" s="63">
        <v>0.98803442465975588</v>
      </c>
      <c r="BP6" s="63">
        <v>0.85359240731963071</v>
      </c>
    </row>
    <row r="7" spans="1:68" x14ac:dyDescent="0.25">
      <c r="A7" s="11" t="s">
        <v>8</v>
      </c>
      <c r="B7" s="12" t="s">
        <v>402</v>
      </c>
      <c r="C7" s="60">
        <v>9.0212879882359012</v>
      </c>
      <c r="D7" s="62">
        <v>3.2771359630236363</v>
      </c>
      <c r="E7" s="62">
        <v>6.0952807774580151</v>
      </c>
      <c r="F7" s="62">
        <v>3.5968724430179089</v>
      </c>
      <c r="G7" s="62">
        <v>4.1754960802705874</v>
      </c>
      <c r="H7" s="62">
        <v>2.778018496801304</v>
      </c>
      <c r="I7" s="62">
        <v>4.6512598341503928</v>
      </c>
      <c r="J7" s="62">
        <v>1.7097144334682082</v>
      </c>
      <c r="K7" s="62">
        <v>4.6133024431603324</v>
      </c>
      <c r="L7" s="62">
        <v>2.4050337210370687</v>
      </c>
      <c r="M7" s="62">
        <v>2.6121463486590608</v>
      </c>
      <c r="N7" s="62">
        <v>2.7155615815571146</v>
      </c>
      <c r="O7" s="62">
        <v>3.3607441667231264</v>
      </c>
      <c r="P7" s="62">
        <v>1.9767088857615813</v>
      </c>
      <c r="Q7" s="62">
        <v>3.9781851619632409</v>
      </c>
      <c r="R7" s="62">
        <v>2.0374502623427251</v>
      </c>
      <c r="S7" s="62">
        <v>2.6581681643908213</v>
      </c>
      <c r="T7" s="62">
        <v>3.0224477076937069</v>
      </c>
      <c r="U7" s="62">
        <v>2.9100827587741898</v>
      </c>
      <c r="V7" s="62">
        <v>2.8964918842556262</v>
      </c>
      <c r="W7" s="62">
        <v>6.2383672500607705</v>
      </c>
      <c r="X7" s="62">
        <v>0.88316112811675662</v>
      </c>
      <c r="Y7" s="62">
        <v>1.8908631172202157</v>
      </c>
      <c r="Z7" s="62">
        <v>2.0673006714927102</v>
      </c>
      <c r="AA7" s="62">
        <v>3.7316754660339986</v>
      </c>
      <c r="AB7" s="62">
        <v>8.8747026509101428</v>
      </c>
      <c r="AC7" s="62">
        <v>3.3821797679847649</v>
      </c>
      <c r="AD7" s="62">
        <v>2.1824369299172219</v>
      </c>
      <c r="AE7" s="62">
        <v>2.2329471970563159</v>
      </c>
      <c r="AF7" s="62">
        <v>1.9033179457970721</v>
      </c>
      <c r="AG7" s="62">
        <v>2.2048409788839689</v>
      </c>
      <c r="AH7" s="62">
        <v>5.8650227934638783</v>
      </c>
      <c r="AI7" s="62">
        <v>1.2032893147310189</v>
      </c>
      <c r="AJ7" s="62">
        <v>0.97194492235865226</v>
      </c>
      <c r="AK7" s="62">
        <v>1.7723015681574958</v>
      </c>
      <c r="AL7" s="62">
        <v>5.8115419953494083</v>
      </c>
      <c r="AM7" s="62">
        <v>4.8270182616862733</v>
      </c>
      <c r="AN7" s="62">
        <v>5.167533998190466</v>
      </c>
      <c r="AO7" s="62">
        <v>6.4592345340086021</v>
      </c>
      <c r="AP7" s="62">
        <v>1.5191644667722535</v>
      </c>
      <c r="AQ7" s="62">
        <v>8.1735814676192486</v>
      </c>
      <c r="AR7" s="62">
        <v>2.2982280863063069</v>
      </c>
      <c r="AS7" s="62">
        <v>2.113945878665862</v>
      </c>
      <c r="AT7" s="62">
        <v>3.9605217115356806</v>
      </c>
      <c r="AU7" s="62">
        <v>2.2063648057381755</v>
      </c>
      <c r="AV7" s="62">
        <v>5.5140287256287666</v>
      </c>
      <c r="AW7" s="62">
        <v>4.346338119779011</v>
      </c>
      <c r="AX7" s="62">
        <v>8.1922638825859728</v>
      </c>
      <c r="AY7" s="62">
        <v>15.975608421497112</v>
      </c>
      <c r="AZ7" s="62">
        <v>10.544253494335527</v>
      </c>
      <c r="BA7" s="62">
        <v>11.646999704570318</v>
      </c>
      <c r="BB7" s="62">
        <v>5.1159396073881487</v>
      </c>
      <c r="BC7" s="62">
        <v>17.991071719280839</v>
      </c>
      <c r="BD7" s="62">
        <v>2.1236205617966335</v>
      </c>
      <c r="BE7" s="62">
        <v>2.1863296522132214</v>
      </c>
      <c r="BF7" s="62">
        <v>8.4355647486500906</v>
      </c>
      <c r="BG7" s="62">
        <v>5.542046568844321</v>
      </c>
      <c r="BH7" s="62">
        <v>3.0096580958388337</v>
      </c>
      <c r="BI7" s="62">
        <v>8.6552747072190179</v>
      </c>
      <c r="BJ7" s="62">
        <v>46.487616345894004</v>
      </c>
      <c r="BK7" s="62">
        <v>11.443590787089427</v>
      </c>
      <c r="BL7" s="62">
        <v>15.721057908714773</v>
      </c>
      <c r="BM7" s="62">
        <v>4.307745635908895</v>
      </c>
      <c r="BN7" s="62">
        <v>3.8659404946798683</v>
      </c>
      <c r="BO7" s="62">
        <v>4.5331391456275369</v>
      </c>
      <c r="BP7" s="62">
        <v>6.3983952476808987</v>
      </c>
    </row>
    <row r="8" spans="1:68" x14ac:dyDescent="0.25">
      <c r="A8" s="9" t="s">
        <v>9</v>
      </c>
      <c r="B8" s="10" t="s">
        <v>402</v>
      </c>
      <c r="C8" s="61">
        <v>2.8338015969248236</v>
      </c>
      <c r="D8" s="63">
        <v>1.0324994949860684</v>
      </c>
      <c r="E8" s="63">
        <v>1.9703155780030981</v>
      </c>
      <c r="F8" s="63">
        <v>1.0744299653857712</v>
      </c>
      <c r="G8" s="63">
        <v>0.88306887547262258</v>
      </c>
      <c r="H8" s="63">
        <v>0.96054687853607756</v>
      </c>
      <c r="I8" s="63">
        <v>1.4483981444614049</v>
      </c>
      <c r="J8" s="63">
        <v>0.87128604225850248</v>
      </c>
      <c r="K8" s="63">
        <v>2.1907180919372462</v>
      </c>
      <c r="L8" s="63">
        <v>0.65220107251625903</v>
      </c>
      <c r="M8" s="63">
        <v>0.83381576552158165</v>
      </c>
      <c r="N8" s="63">
        <v>0.94059043826829403</v>
      </c>
      <c r="O8" s="63">
        <v>1.8823153352857478</v>
      </c>
      <c r="P8" s="63">
        <v>0.45790540980168609</v>
      </c>
      <c r="Q8" s="63">
        <v>1.7838467331407635</v>
      </c>
      <c r="R8" s="63">
        <v>1.1285749209404254</v>
      </c>
      <c r="S8" s="63">
        <v>0.78280540741617</v>
      </c>
      <c r="T8" s="63">
        <v>0.80029947529809287</v>
      </c>
      <c r="U8" s="63">
        <v>1.0257441153698548</v>
      </c>
      <c r="V8" s="63">
        <v>0.80173179078562462</v>
      </c>
      <c r="W8" s="63">
        <v>2.1807377396291163</v>
      </c>
      <c r="X8" s="63">
        <v>0.37673520605752414</v>
      </c>
      <c r="Y8" s="63">
        <v>0.76832630131454394</v>
      </c>
      <c r="Z8" s="63">
        <v>0.74369489914122622</v>
      </c>
      <c r="AA8" s="63">
        <v>0.75604341587269375</v>
      </c>
      <c r="AB8" s="63">
        <v>2.448687056081194</v>
      </c>
      <c r="AC8" s="63">
        <v>0.81705821885411334</v>
      </c>
      <c r="AD8" s="63">
        <v>1.4085659249014175</v>
      </c>
      <c r="AE8" s="63">
        <v>0.8115923622664788</v>
      </c>
      <c r="AF8" s="63">
        <v>0.70099377083108227</v>
      </c>
      <c r="AG8" s="63">
        <v>0.74655136701359492</v>
      </c>
      <c r="AH8" s="63">
        <v>1.6289653799607042</v>
      </c>
      <c r="AI8" s="63">
        <v>0.5236074370022189</v>
      </c>
      <c r="AJ8" s="63">
        <v>0.39297181516243218</v>
      </c>
      <c r="AK8" s="63">
        <v>1.1141066773482846</v>
      </c>
      <c r="AL8" s="63">
        <v>1.5615523396127864</v>
      </c>
      <c r="AM8" s="63">
        <v>1.4236954433757616</v>
      </c>
      <c r="AN8" s="63">
        <v>1.6457487859497619</v>
      </c>
      <c r="AO8" s="63">
        <v>1.8130586106269349</v>
      </c>
      <c r="AP8" s="63">
        <v>1.1429602265530274</v>
      </c>
      <c r="AQ8" s="63">
        <v>5.3353967960602997</v>
      </c>
      <c r="AR8" s="63">
        <v>0.89581851345686592</v>
      </c>
      <c r="AS8" s="63">
        <v>1.6475659144384722</v>
      </c>
      <c r="AT8" s="63">
        <v>1.3796636760663301</v>
      </c>
      <c r="AU8" s="63">
        <v>1.1253264019605356</v>
      </c>
      <c r="AV8" s="63">
        <v>1.7299793104018351</v>
      </c>
      <c r="AW8" s="63">
        <v>2.3000431738973428</v>
      </c>
      <c r="AX8" s="63">
        <v>2.9664864001126996</v>
      </c>
      <c r="AY8" s="63">
        <v>7.9221565304450197</v>
      </c>
      <c r="AZ8" s="63">
        <v>3.6580892619549172</v>
      </c>
      <c r="BA8" s="63">
        <v>3.5913274782715185</v>
      </c>
      <c r="BB8" s="63">
        <v>1.9390317423833114</v>
      </c>
      <c r="BC8" s="63">
        <v>5.6124573205869321</v>
      </c>
      <c r="BD8" s="63">
        <v>0.91091640833722587</v>
      </c>
      <c r="BE8" s="63">
        <v>0.83607814375872647</v>
      </c>
      <c r="BF8" s="63">
        <v>3.1110293629097017</v>
      </c>
      <c r="BG8" s="63">
        <v>1.5538516106251818</v>
      </c>
      <c r="BH8" s="63">
        <v>1.787132254436699</v>
      </c>
      <c r="BI8" s="63">
        <v>3.604628642431341</v>
      </c>
      <c r="BJ8" s="63">
        <v>15.07911557869701</v>
      </c>
      <c r="BK8" s="63">
        <v>5.3363114104698273</v>
      </c>
      <c r="BL8" s="63">
        <v>6.4526508776386189</v>
      </c>
      <c r="BM8" s="63">
        <v>1.1846090183083029</v>
      </c>
      <c r="BN8" s="63">
        <v>1.6335014753438519</v>
      </c>
      <c r="BO8" s="63">
        <v>1.6560775485471209</v>
      </c>
      <c r="BP8" s="63">
        <v>3.0773479948069249</v>
      </c>
    </row>
    <row r="9" spans="1:68" x14ac:dyDescent="0.25">
      <c r="A9" s="11" t="s">
        <v>148</v>
      </c>
      <c r="B9" s="12" t="s">
        <v>402</v>
      </c>
      <c r="C9" s="60">
        <v>0.24703072596873227</v>
      </c>
      <c r="D9" s="62">
        <v>0.12423848121604639</v>
      </c>
      <c r="E9" s="62">
        <v>0.26783442549917819</v>
      </c>
      <c r="F9" s="62">
        <v>0.17402398831231106</v>
      </c>
      <c r="G9" s="62">
        <v>8.5997250139670314E-2</v>
      </c>
      <c r="H9" s="62">
        <v>0.1785210754450495</v>
      </c>
      <c r="I9" s="62">
        <v>0.16192504808294889</v>
      </c>
      <c r="J9" s="62">
        <v>0.13632250419689249</v>
      </c>
      <c r="K9" s="62">
        <v>0.20673222516162276</v>
      </c>
      <c r="L9" s="62">
        <v>0.10369932859738309</v>
      </c>
      <c r="M9" s="62">
        <v>0.15188935671566098</v>
      </c>
      <c r="N9" s="62">
        <v>0.13338373181702354</v>
      </c>
      <c r="O9" s="62">
        <v>0.20753937364254194</v>
      </c>
      <c r="P9" s="62">
        <v>5.2930711282844115E-2</v>
      </c>
      <c r="Q9" s="62">
        <v>0.20527328312860069</v>
      </c>
      <c r="R9" s="62">
        <v>0.12422227734083868</v>
      </c>
      <c r="S9" s="62">
        <v>0.1003626280112376</v>
      </c>
      <c r="T9" s="62">
        <v>0.10031049654481146</v>
      </c>
      <c r="U9" s="62">
        <v>0.23947305331609406</v>
      </c>
      <c r="V9" s="62">
        <v>0.11389648325731722</v>
      </c>
      <c r="W9" s="62">
        <v>0.30727943311018274</v>
      </c>
      <c r="X9" s="62">
        <v>5.9907046176402801E-2</v>
      </c>
      <c r="Y9" s="62">
        <v>0.17336724882815718</v>
      </c>
      <c r="Z9" s="62">
        <v>0.14358527837106913</v>
      </c>
      <c r="AA9" s="62">
        <v>7.0417232343571931E-2</v>
      </c>
      <c r="AB9" s="62">
        <v>0.23486595321077688</v>
      </c>
      <c r="AC9" s="62">
        <v>0.14265063403450948</v>
      </c>
      <c r="AD9" s="62">
        <v>0.19080391112763812</v>
      </c>
      <c r="AE9" s="62">
        <v>0.14166323358231511</v>
      </c>
      <c r="AF9" s="62">
        <v>0.13230244093971644</v>
      </c>
      <c r="AG9" s="62">
        <v>0.12630981147576786</v>
      </c>
      <c r="AH9" s="62">
        <v>0.23529842749617358</v>
      </c>
      <c r="AI9" s="62">
        <v>9.1184111837459669E-2</v>
      </c>
      <c r="AJ9" s="62">
        <v>6.663261606990846E-2</v>
      </c>
      <c r="AK9" s="62">
        <v>0.11247362792400593</v>
      </c>
      <c r="AL9" s="62">
        <v>0.21642641492217021</v>
      </c>
      <c r="AM9" s="62">
        <v>0.1407627654048938</v>
      </c>
      <c r="AN9" s="62">
        <v>0.17430014083531259</v>
      </c>
      <c r="AO9" s="62">
        <v>0.20117748765204838</v>
      </c>
      <c r="AP9" s="62">
        <v>0.23277442597986175</v>
      </c>
      <c r="AQ9" s="62">
        <v>0.50238954039486239</v>
      </c>
      <c r="AR9" s="62">
        <v>0.18228857067131449</v>
      </c>
      <c r="AS9" s="62">
        <v>0.20816981915365557</v>
      </c>
      <c r="AT9" s="62">
        <v>0.20860643356465322</v>
      </c>
      <c r="AU9" s="62">
        <v>0.26218829110128594</v>
      </c>
      <c r="AV9" s="62">
        <v>0.27445892713707321</v>
      </c>
      <c r="AW9" s="62">
        <v>0.30526471517561499</v>
      </c>
      <c r="AX9" s="62">
        <v>0.35865623668542618</v>
      </c>
      <c r="AY9" s="62">
        <v>0.70608264464783366</v>
      </c>
      <c r="AZ9" s="62">
        <v>0.38273953288942958</v>
      </c>
      <c r="BA9" s="62">
        <v>0.30188819209667761</v>
      </c>
      <c r="BB9" s="62">
        <v>0.26855470204455367</v>
      </c>
      <c r="BC9" s="62">
        <v>0.5956575832501253</v>
      </c>
      <c r="BD9" s="62">
        <v>0.18593826733093469</v>
      </c>
      <c r="BE9" s="62">
        <v>0.16998537655650126</v>
      </c>
      <c r="BF9" s="62">
        <v>0.37523460031041589</v>
      </c>
      <c r="BG9" s="62">
        <v>0.17180266358829996</v>
      </c>
      <c r="BH9" s="62">
        <v>0.24655837374841214</v>
      </c>
      <c r="BI9" s="62">
        <v>0.40663925252229099</v>
      </c>
      <c r="BJ9" s="62">
        <v>2.7063691769167129</v>
      </c>
      <c r="BK9" s="62">
        <v>0.95465662205213453</v>
      </c>
      <c r="BL9" s="62">
        <v>0.82027900859914615</v>
      </c>
      <c r="BM9" s="62">
        <v>0.16080332510299408</v>
      </c>
      <c r="BN9" s="62">
        <v>0.22683090078151835</v>
      </c>
      <c r="BO9" s="62">
        <v>0.16644831270075755</v>
      </c>
      <c r="BP9" s="62">
        <v>0.40372296338854397</v>
      </c>
    </row>
    <row r="10" spans="1:68" x14ac:dyDescent="0.25">
      <c r="A10" s="9" t="s">
        <v>10</v>
      </c>
      <c r="B10" s="10" t="s">
        <v>402</v>
      </c>
      <c r="C10" s="61">
        <v>0.14583129095505909</v>
      </c>
      <c r="D10" s="63">
        <v>5.681569405985027E-2</v>
      </c>
      <c r="E10" s="63">
        <v>0.13703616000475</v>
      </c>
      <c r="F10" s="63">
        <v>7.8023724614959017E-2</v>
      </c>
      <c r="G10" s="63">
        <v>9.4229356957582791E-2</v>
      </c>
      <c r="H10" s="63">
        <v>4.9343285952184068E-2</v>
      </c>
      <c r="I10" s="63">
        <v>5.9604325599203117E-2</v>
      </c>
      <c r="J10" s="63">
        <v>6.1526354470499728E-2</v>
      </c>
      <c r="K10" s="63">
        <v>0.10368083713930699</v>
      </c>
      <c r="L10" s="63">
        <v>7.0643348732188069E-2</v>
      </c>
      <c r="M10" s="63">
        <v>9.2792537053048019E-2</v>
      </c>
      <c r="N10" s="63">
        <v>6.2944734435242219E-2</v>
      </c>
      <c r="O10" s="63">
        <v>6.6878986237613111E-2</v>
      </c>
      <c r="P10" s="63">
        <v>3.996133237259402E-2</v>
      </c>
      <c r="Q10" s="63">
        <v>8.8508400281405816E-2</v>
      </c>
      <c r="R10" s="63">
        <v>7.3208472867197685E-2</v>
      </c>
      <c r="S10" s="63">
        <v>6.900937489891168E-2</v>
      </c>
      <c r="T10" s="63">
        <v>0.13059327581792846</v>
      </c>
      <c r="U10" s="63">
        <v>6.2612456586845514E-2</v>
      </c>
      <c r="V10" s="63">
        <v>9.2005646235328697E-2</v>
      </c>
      <c r="W10" s="63">
        <v>0.13591134918470099</v>
      </c>
      <c r="X10" s="63">
        <v>8.4061058473999861E-2</v>
      </c>
      <c r="Y10" s="63">
        <v>7.197544690178273E-2</v>
      </c>
      <c r="Z10" s="63">
        <v>7.6421259288245086E-2</v>
      </c>
      <c r="AA10" s="63">
        <v>0.11810136639070104</v>
      </c>
      <c r="AB10" s="63">
        <v>0.12385616043021244</v>
      </c>
      <c r="AC10" s="63">
        <v>8.2719821030228957E-2</v>
      </c>
      <c r="AD10" s="63">
        <v>8.7897249439145411E-2</v>
      </c>
      <c r="AE10" s="63">
        <v>6.7250543491523984E-2</v>
      </c>
      <c r="AF10" s="63">
        <v>6.026500918660084E-2</v>
      </c>
      <c r="AG10" s="63">
        <v>4.259353242246619E-2</v>
      </c>
      <c r="AH10" s="63">
        <v>0.15451486965876754</v>
      </c>
      <c r="AI10" s="63">
        <v>5.542546136486666E-2</v>
      </c>
      <c r="AJ10" s="63">
        <v>4.2994722157502475E-2</v>
      </c>
      <c r="AK10" s="63">
        <v>5.0133163072152022E-2</v>
      </c>
      <c r="AL10" s="63">
        <v>9.0467702299179692E-2</v>
      </c>
      <c r="AM10" s="63">
        <v>6.5103228373848646E-2</v>
      </c>
      <c r="AN10" s="63">
        <v>0.13061871275839135</v>
      </c>
      <c r="AO10" s="63">
        <v>7.6840537402883505E-2</v>
      </c>
      <c r="AP10" s="63">
        <v>0.25678934959030286</v>
      </c>
      <c r="AQ10" s="63">
        <v>9.6901146494794366E-2</v>
      </c>
      <c r="AR10" s="63">
        <v>5.6319093527099705E-2</v>
      </c>
      <c r="AS10" s="63">
        <v>7.1782163143994146E-2</v>
      </c>
      <c r="AT10" s="63">
        <v>5.37417682429032E-2</v>
      </c>
      <c r="AU10" s="63">
        <v>6.0156482148723663E-2</v>
      </c>
      <c r="AV10" s="63">
        <v>6.7722915545997936E-2</v>
      </c>
      <c r="AW10" s="63">
        <v>6.8578476391740043E-2</v>
      </c>
      <c r="AX10" s="63">
        <v>0.13274243690842963</v>
      </c>
      <c r="AY10" s="63">
        <v>0.20572002461105762</v>
      </c>
      <c r="AZ10" s="63">
        <v>0.14081109536892031</v>
      </c>
      <c r="BA10" s="63">
        <v>0.14274530229086371</v>
      </c>
      <c r="BB10" s="63">
        <v>0.1407762349389203</v>
      </c>
      <c r="BC10" s="63">
        <v>0.21269418018532482</v>
      </c>
      <c r="BD10" s="63">
        <v>4.4975995912626958E-2</v>
      </c>
      <c r="BE10" s="63">
        <v>6.8773524026648783E-2</v>
      </c>
      <c r="BF10" s="63">
        <v>0.18527728226844828</v>
      </c>
      <c r="BG10" s="63">
        <v>0.12131533409115026</v>
      </c>
      <c r="BH10" s="63">
        <v>9.1838473814435176E-2</v>
      </c>
      <c r="BI10" s="63">
        <v>0.11517473322962508</v>
      </c>
      <c r="BJ10" s="63">
        <v>0.22892458979407096</v>
      </c>
      <c r="BK10" s="63">
        <v>0.136120334734527</v>
      </c>
      <c r="BL10" s="63">
        <v>0.17799113937714678</v>
      </c>
      <c r="BM10" s="63">
        <v>0.12061530867771529</v>
      </c>
      <c r="BN10" s="63">
        <v>0.10653802688763464</v>
      </c>
      <c r="BO10" s="63">
        <v>0.18560617596844442</v>
      </c>
      <c r="BP10" s="63">
        <v>0.12569597191289919</v>
      </c>
    </row>
    <row r="11" spans="1:68" x14ac:dyDescent="0.25">
      <c r="A11" s="11" t="s">
        <v>11</v>
      </c>
      <c r="B11" s="12" t="s">
        <v>402</v>
      </c>
      <c r="C11" s="60">
        <v>1.3878113874413087</v>
      </c>
      <c r="D11" s="62">
        <v>0.49499586597342782</v>
      </c>
      <c r="E11" s="62">
        <v>1.1401614415196613</v>
      </c>
      <c r="F11" s="62">
        <v>0.68932509901886319</v>
      </c>
      <c r="G11" s="62">
        <v>0.68124166895518923</v>
      </c>
      <c r="H11" s="62">
        <v>0.27940141384017142</v>
      </c>
      <c r="I11" s="62">
        <v>0.44129149756504221</v>
      </c>
      <c r="J11" s="62">
        <v>0.37472080824494647</v>
      </c>
      <c r="K11" s="62">
        <v>0.76349608710966932</v>
      </c>
      <c r="L11" s="62">
        <v>0.4024377632558353</v>
      </c>
      <c r="M11" s="62">
        <v>0.51264620374110703</v>
      </c>
      <c r="N11" s="62">
        <v>0.35503157093842241</v>
      </c>
      <c r="O11" s="62">
        <v>0.45927994595298766</v>
      </c>
      <c r="P11" s="62">
        <v>0.32634871129492815</v>
      </c>
      <c r="Q11" s="62">
        <v>0.57978624554497982</v>
      </c>
      <c r="R11" s="62">
        <v>0.35646607655159368</v>
      </c>
      <c r="S11" s="62">
        <v>0.4324585942099447</v>
      </c>
      <c r="T11" s="62">
        <v>0.60913860338043402</v>
      </c>
      <c r="U11" s="62">
        <v>0.62238219909026604</v>
      </c>
      <c r="V11" s="62">
        <v>0.57212659207751826</v>
      </c>
      <c r="W11" s="62">
        <v>0.89134506666222502</v>
      </c>
      <c r="X11" s="62">
        <v>0.20359096249871431</v>
      </c>
      <c r="Y11" s="62">
        <v>0.37739125915295141</v>
      </c>
      <c r="Z11" s="62">
        <v>0.37169653423524185</v>
      </c>
      <c r="AA11" s="62">
        <v>0.72101338331157339</v>
      </c>
      <c r="AB11" s="62">
        <v>1.0297126936023415</v>
      </c>
      <c r="AC11" s="62">
        <v>0.53672210363179207</v>
      </c>
      <c r="AD11" s="62">
        <v>0.35407185721084572</v>
      </c>
      <c r="AE11" s="62">
        <v>0.38476304790605498</v>
      </c>
      <c r="AF11" s="62">
        <v>0.32553058719007977</v>
      </c>
      <c r="AG11" s="62">
        <v>0.31251504488615678</v>
      </c>
      <c r="AH11" s="62">
        <v>1.3468012579141526</v>
      </c>
      <c r="AI11" s="62">
        <v>0.22781002974928263</v>
      </c>
      <c r="AJ11" s="62">
        <v>0.23086648649701577</v>
      </c>
      <c r="AK11" s="62">
        <v>0.24256635762870279</v>
      </c>
      <c r="AL11" s="62">
        <v>0.70251456063232953</v>
      </c>
      <c r="AM11" s="62">
        <v>0.68259196719636894</v>
      </c>
      <c r="AN11" s="62">
        <v>0.8506704080508265</v>
      </c>
      <c r="AO11" s="62">
        <v>0.49611754456737028</v>
      </c>
      <c r="AP11" s="62">
        <v>0.61837778589053249</v>
      </c>
      <c r="AQ11" s="62">
        <v>0.95910970662773631</v>
      </c>
      <c r="AR11" s="62">
        <v>0.39627929754603569</v>
      </c>
      <c r="AS11" s="62">
        <v>0.43903496167761136</v>
      </c>
      <c r="AT11" s="62">
        <v>0.43906876979952758</v>
      </c>
      <c r="AU11" s="62">
        <v>0.21831449811503786</v>
      </c>
      <c r="AV11" s="62">
        <v>0.62014521644201592</v>
      </c>
      <c r="AW11" s="62">
        <v>0.56854716764466484</v>
      </c>
      <c r="AX11" s="62">
        <v>1.7552917834399864</v>
      </c>
      <c r="AY11" s="62">
        <v>2.1398380908311254</v>
      </c>
      <c r="AZ11" s="62">
        <v>1.3649252950460278</v>
      </c>
      <c r="BA11" s="62">
        <v>1.3331099653268565</v>
      </c>
      <c r="BB11" s="62">
        <v>0.93287157059953629</v>
      </c>
      <c r="BC11" s="62">
        <v>2.3017394189982183</v>
      </c>
      <c r="BD11" s="62">
        <v>0.37683013594473852</v>
      </c>
      <c r="BE11" s="62">
        <v>0.41608010844408322</v>
      </c>
      <c r="BF11" s="62">
        <v>1.4819970282497186</v>
      </c>
      <c r="BG11" s="62">
        <v>0.88732583680196231</v>
      </c>
      <c r="BH11" s="62">
        <v>0.77204585208865917</v>
      </c>
      <c r="BI11" s="62">
        <v>1.3542591799453889</v>
      </c>
      <c r="BJ11" s="62">
        <v>3.4908854132709841</v>
      </c>
      <c r="BK11" s="62">
        <v>1.1211395879732473</v>
      </c>
      <c r="BL11" s="62">
        <v>2.2682952078416503</v>
      </c>
      <c r="BM11" s="62">
        <v>0.63896448603249201</v>
      </c>
      <c r="BN11" s="62">
        <v>0.67713965456616687</v>
      </c>
      <c r="BO11" s="62">
        <v>0.96238585229491602</v>
      </c>
      <c r="BP11" s="62">
        <v>0.98871020367389506</v>
      </c>
    </row>
    <row r="12" spans="1:68" x14ac:dyDescent="0.25">
      <c r="A12" s="9" t="s">
        <v>12</v>
      </c>
      <c r="B12" s="10" t="s">
        <v>402</v>
      </c>
      <c r="C12" s="61">
        <v>10.364143297559467</v>
      </c>
      <c r="D12" s="63">
        <v>4.0442329726440498</v>
      </c>
      <c r="E12" s="63">
        <v>4.1898935922687404</v>
      </c>
      <c r="F12" s="63">
        <v>2.6566835956597981</v>
      </c>
      <c r="G12" s="63">
        <v>4.7333319996388665</v>
      </c>
      <c r="H12" s="63">
        <v>1.6248534088037434</v>
      </c>
      <c r="I12" s="63">
        <v>2.1478490939173986</v>
      </c>
      <c r="J12" s="63">
        <v>2.9189163504410787</v>
      </c>
      <c r="K12" s="63">
        <v>5.5781921325540242</v>
      </c>
      <c r="L12" s="63">
        <v>3.3427469795638758</v>
      </c>
      <c r="M12" s="63">
        <v>3.962044650209831</v>
      </c>
      <c r="N12" s="63">
        <v>2.2299679562374171</v>
      </c>
      <c r="O12" s="63">
        <v>3.0328847032201187</v>
      </c>
      <c r="P12" s="63">
        <v>2.2918942801549327</v>
      </c>
      <c r="Q12" s="63">
        <v>2.647997723234933</v>
      </c>
      <c r="R12" s="63">
        <v>3.0390379359118671</v>
      </c>
      <c r="S12" s="63">
        <v>2.0496419428069208</v>
      </c>
      <c r="T12" s="63">
        <v>4.4561917620317013</v>
      </c>
      <c r="U12" s="63">
        <v>5.0714394580822653</v>
      </c>
      <c r="V12" s="63">
        <v>3.639380286755598</v>
      </c>
      <c r="W12" s="63">
        <v>4.0503722890280178</v>
      </c>
      <c r="X12" s="63">
        <v>1.8334688147632383</v>
      </c>
      <c r="Y12" s="63">
        <v>3.0204754573898662</v>
      </c>
      <c r="Z12" s="63">
        <v>2.8519504647627634</v>
      </c>
      <c r="AA12" s="63">
        <v>2.2686089621239041</v>
      </c>
      <c r="AB12" s="63">
        <v>5.0205452216995017</v>
      </c>
      <c r="AC12" s="63">
        <v>3.5263439472440892</v>
      </c>
      <c r="AD12" s="63">
        <v>3.12166053495111</v>
      </c>
      <c r="AE12" s="63">
        <v>2.8209358856352407</v>
      </c>
      <c r="AF12" s="63">
        <v>1.6410501040572485</v>
      </c>
      <c r="AG12" s="63">
        <v>2.4155246605182858</v>
      </c>
      <c r="AH12" s="63">
        <v>3.8784912686309445</v>
      </c>
      <c r="AI12" s="63">
        <v>1.9319285379529612</v>
      </c>
      <c r="AJ12" s="63">
        <v>1.7236484598851001</v>
      </c>
      <c r="AK12" s="63">
        <v>2.0059878600993764</v>
      </c>
      <c r="AL12" s="63">
        <v>2.9576047641822605</v>
      </c>
      <c r="AM12" s="63">
        <v>4.3366761882006379</v>
      </c>
      <c r="AN12" s="63">
        <v>5.4474601057290544</v>
      </c>
      <c r="AO12" s="63">
        <v>3.6019167957562264</v>
      </c>
      <c r="AP12" s="63">
        <v>1.7964086933015246</v>
      </c>
      <c r="AQ12" s="63">
        <v>4.5921033470713084</v>
      </c>
      <c r="AR12" s="63">
        <v>1.8532750245498231</v>
      </c>
      <c r="AS12" s="63">
        <v>3.2771964977631232</v>
      </c>
      <c r="AT12" s="63">
        <v>2.2337105746888981</v>
      </c>
      <c r="AU12" s="63">
        <v>1.8146302588227117</v>
      </c>
      <c r="AV12" s="63">
        <v>3.3629544948443444</v>
      </c>
      <c r="AW12" s="63">
        <v>3.5500028638953749</v>
      </c>
      <c r="AX12" s="63">
        <v>10.939032392448231</v>
      </c>
      <c r="AY12" s="63">
        <v>8.9949465629777645</v>
      </c>
      <c r="AZ12" s="63">
        <v>9.3403609487348849</v>
      </c>
      <c r="BA12" s="63">
        <v>7.3124401638077945</v>
      </c>
      <c r="BB12" s="63">
        <v>4.4049394564049775</v>
      </c>
      <c r="BC12" s="63">
        <v>10.382723435807096</v>
      </c>
      <c r="BD12" s="63">
        <v>2.732799849014298</v>
      </c>
      <c r="BE12" s="63">
        <v>3.5171242431074896</v>
      </c>
      <c r="BF12" s="63">
        <v>5.8129474445366718</v>
      </c>
      <c r="BG12" s="63">
        <v>5.5161647891359795</v>
      </c>
      <c r="BH12" s="63">
        <v>5.0024748526224734</v>
      </c>
      <c r="BI12" s="63">
        <v>6.6111048346498364</v>
      </c>
      <c r="BJ12" s="63">
        <v>32.770845235970306</v>
      </c>
      <c r="BK12" s="63">
        <v>7.021434154451291</v>
      </c>
      <c r="BL12" s="63">
        <v>14.439272461026761</v>
      </c>
      <c r="BM12" s="63">
        <v>4.0513333850530859</v>
      </c>
      <c r="BN12" s="63">
        <v>4.7721380586725202</v>
      </c>
      <c r="BO12" s="63">
        <v>4.0459242899521479</v>
      </c>
      <c r="BP12" s="63">
        <v>5.1860775848803993</v>
      </c>
    </row>
    <row r="13" spans="1:68" x14ac:dyDescent="0.25">
      <c r="A13" s="11" t="s">
        <v>13</v>
      </c>
      <c r="B13" s="12" t="s">
        <v>402</v>
      </c>
      <c r="C13" s="60">
        <v>7.5286726046127646</v>
      </c>
      <c r="D13" s="62">
        <v>2.5406846865527424</v>
      </c>
      <c r="E13" s="62">
        <v>4.5445984936503185</v>
      </c>
      <c r="F13" s="62">
        <v>2.9624270813715063</v>
      </c>
      <c r="G13" s="62">
        <v>1.9144514991955428</v>
      </c>
      <c r="H13" s="62">
        <v>1.8945549511666728</v>
      </c>
      <c r="I13" s="62">
        <v>2.3091978098598589</v>
      </c>
      <c r="J13" s="62">
        <v>2.311611627500036</v>
      </c>
      <c r="K13" s="62">
        <v>4.0900350540867674</v>
      </c>
      <c r="L13" s="62">
        <v>1.6624662758917088</v>
      </c>
      <c r="M13" s="62">
        <v>1.735969077589256</v>
      </c>
      <c r="N13" s="62">
        <v>1.4536538479585186</v>
      </c>
      <c r="O13" s="62">
        <v>3.7873558971340713</v>
      </c>
      <c r="P13" s="62">
        <v>1.2427732802607978</v>
      </c>
      <c r="Q13" s="62">
        <v>2.2419399950013652</v>
      </c>
      <c r="R13" s="62">
        <v>2.7690866162340666</v>
      </c>
      <c r="S13" s="62">
        <v>1.6338370055006861</v>
      </c>
      <c r="T13" s="62">
        <v>2.1037093826804751</v>
      </c>
      <c r="U13" s="62">
        <v>1.7160464096310759</v>
      </c>
      <c r="V13" s="62">
        <v>1.5830417012782632</v>
      </c>
      <c r="W13" s="62">
        <v>3.7371669417812123</v>
      </c>
      <c r="X13" s="62">
        <v>1.3413966024944091</v>
      </c>
      <c r="Y13" s="62">
        <v>2.1787379224235188</v>
      </c>
      <c r="Z13" s="62">
        <v>1.9798703742640158</v>
      </c>
      <c r="AA13" s="62">
        <v>1.6408831947813982</v>
      </c>
      <c r="AB13" s="62">
        <v>3.6745939349854955</v>
      </c>
      <c r="AC13" s="62">
        <v>1.707226785114031</v>
      </c>
      <c r="AD13" s="62">
        <v>3.8198350727752879</v>
      </c>
      <c r="AE13" s="62">
        <v>1.74440711630875</v>
      </c>
      <c r="AF13" s="62">
        <v>1.9927727564741438</v>
      </c>
      <c r="AG13" s="62">
        <v>1.5051637786616685</v>
      </c>
      <c r="AH13" s="62">
        <v>3.4404857618907112</v>
      </c>
      <c r="AI13" s="62">
        <v>1.5182339025312415</v>
      </c>
      <c r="AJ13" s="62">
        <v>1.2446485793741924</v>
      </c>
      <c r="AK13" s="62">
        <v>2.1729861294648001</v>
      </c>
      <c r="AL13" s="62">
        <v>2.2243707698649189</v>
      </c>
      <c r="AM13" s="62">
        <v>2.858861742396976</v>
      </c>
      <c r="AN13" s="62">
        <v>3.4146428975487968</v>
      </c>
      <c r="AO13" s="62">
        <v>2.8134720812317644</v>
      </c>
      <c r="AP13" s="62">
        <v>1.7735112671631741</v>
      </c>
      <c r="AQ13" s="62">
        <v>7.1197902477146453</v>
      </c>
      <c r="AR13" s="62">
        <v>2.5388431461729724</v>
      </c>
      <c r="AS13" s="62">
        <v>2.3256328326496161</v>
      </c>
      <c r="AT13" s="62">
        <v>2.9603693265041295</v>
      </c>
      <c r="AU13" s="62">
        <v>2.3046798258386927</v>
      </c>
      <c r="AV13" s="62">
        <v>3.3820027547819977</v>
      </c>
      <c r="AW13" s="62">
        <v>2.2604463169312425</v>
      </c>
      <c r="AX13" s="62">
        <v>5.6017870301062027</v>
      </c>
      <c r="AY13" s="62">
        <v>10.272923261402154</v>
      </c>
      <c r="AZ13" s="62">
        <v>5.681556241696808</v>
      </c>
      <c r="BA13" s="62">
        <v>6.7792783154118403</v>
      </c>
      <c r="BB13" s="62">
        <v>4.1344403798214451</v>
      </c>
      <c r="BC13" s="62">
        <v>8.1743293187798542</v>
      </c>
      <c r="BD13" s="62">
        <v>2.4553418290456044</v>
      </c>
      <c r="BE13" s="62">
        <v>2.5193336677664053</v>
      </c>
      <c r="BF13" s="62">
        <v>4.8263756123884471</v>
      </c>
      <c r="BG13" s="62">
        <v>4.3064407563328926</v>
      </c>
      <c r="BH13" s="62">
        <v>5.4398456761716609</v>
      </c>
      <c r="BI13" s="62">
        <v>6.4598075597860323</v>
      </c>
      <c r="BJ13" s="62">
        <v>25.832873808331335</v>
      </c>
      <c r="BK13" s="62">
        <v>7.2634461611860619</v>
      </c>
      <c r="BL13" s="62">
        <v>11.322494602482893</v>
      </c>
      <c r="BM13" s="62">
        <v>2.1608362601906328</v>
      </c>
      <c r="BN13" s="62">
        <v>4.5051088397746959</v>
      </c>
      <c r="BO13" s="62">
        <v>4.2459751849771914</v>
      </c>
      <c r="BP13" s="62">
        <v>5.0774940350078221</v>
      </c>
    </row>
    <row r="14" spans="1:68" x14ac:dyDescent="0.25">
      <c r="A14" s="9" t="s">
        <v>149</v>
      </c>
      <c r="B14" s="10" t="s">
        <v>402</v>
      </c>
      <c r="C14" s="61">
        <v>0.44041096950621744</v>
      </c>
      <c r="D14" s="63">
        <v>0.13141212452831827</v>
      </c>
      <c r="E14" s="63">
        <v>0.28920914099753497</v>
      </c>
      <c r="F14" s="63">
        <v>0.17416488295162921</v>
      </c>
      <c r="G14" s="63">
        <v>0.10043779044887741</v>
      </c>
      <c r="H14" s="63">
        <v>0.12502572839179601</v>
      </c>
      <c r="I14" s="63">
        <v>0.13095668855744755</v>
      </c>
      <c r="J14" s="63">
        <v>0.18282455488161151</v>
      </c>
      <c r="K14" s="63">
        <v>0.31531716653991398</v>
      </c>
      <c r="L14" s="63">
        <v>8.7919448488936847E-2</v>
      </c>
      <c r="M14" s="63">
        <v>7.8337967420901225E-2</v>
      </c>
      <c r="N14" s="63">
        <v>9.6444470592141882E-2</v>
      </c>
      <c r="O14" s="63">
        <v>0.43854993542342213</v>
      </c>
      <c r="P14" s="63">
        <v>8.5187955867564474E-2</v>
      </c>
      <c r="Q14" s="63">
        <v>0.13691229952197465</v>
      </c>
      <c r="R14" s="63">
        <v>0.19654007175617944</v>
      </c>
      <c r="S14" s="63">
        <v>0.10086127815884068</v>
      </c>
      <c r="T14" s="63">
        <v>0.10544099632089513</v>
      </c>
      <c r="U14" s="63">
        <v>0.18103628323811377</v>
      </c>
      <c r="V14" s="63">
        <v>9.2232592228202084E-2</v>
      </c>
      <c r="W14" s="63">
        <v>0.3082519555562121</v>
      </c>
      <c r="X14" s="63">
        <v>9.0656769008683039E-2</v>
      </c>
      <c r="Y14" s="63">
        <v>0.14519494405322175</v>
      </c>
      <c r="Z14" s="63">
        <v>0.12420951131433247</v>
      </c>
      <c r="AA14" s="63">
        <v>7.4092009407297058E-2</v>
      </c>
      <c r="AB14" s="63">
        <v>0.26602999785310888</v>
      </c>
      <c r="AC14" s="63">
        <v>7.3811546861116364E-2</v>
      </c>
      <c r="AD14" s="63">
        <v>0.48460714946409839</v>
      </c>
      <c r="AE14" s="63">
        <v>0.17744862085281221</v>
      </c>
      <c r="AF14" s="63">
        <v>0.1112780548377561</v>
      </c>
      <c r="AG14" s="63">
        <v>8.805362565919396E-2</v>
      </c>
      <c r="AH14" s="63">
        <v>0.19209228559798908</v>
      </c>
      <c r="AI14" s="63">
        <v>0.11830669134368747</v>
      </c>
      <c r="AJ14" s="63">
        <v>0.11431599915101186</v>
      </c>
      <c r="AK14" s="63">
        <v>0.2172346954044683</v>
      </c>
      <c r="AL14" s="63">
        <v>0.13605199978603499</v>
      </c>
      <c r="AM14" s="63">
        <v>0.22139601398231407</v>
      </c>
      <c r="AN14" s="63">
        <v>0.33131574883251563</v>
      </c>
      <c r="AO14" s="63">
        <v>0.19789437520199268</v>
      </c>
      <c r="AP14" s="63">
        <v>0.6644089596065893</v>
      </c>
      <c r="AQ14" s="63">
        <v>1.0142481403563794</v>
      </c>
      <c r="AR14" s="63">
        <v>0.22706003099767355</v>
      </c>
      <c r="AS14" s="63">
        <v>0.4374593175557383</v>
      </c>
      <c r="AT14" s="63">
        <v>0.25047353636651493</v>
      </c>
      <c r="AU14" s="63">
        <v>0.17521068643877963</v>
      </c>
      <c r="AV14" s="63">
        <v>0.26062963771845399</v>
      </c>
      <c r="AW14" s="63">
        <v>0.11079021155393277</v>
      </c>
      <c r="AX14" s="63">
        <v>0.56227092986926397</v>
      </c>
      <c r="AY14" s="63">
        <v>1.2001518129829845</v>
      </c>
      <c r="AZ14" s="63">
        <v>0.36826511679601298</v>
      </c>
      <c r="BA14" s="63">
        <v>0.4814215045433502</v>
      </c>
      <c r="BB14" s="63">
        <v>0.37600475571849468</v>
      </c>
      <c r="BC14" s="63">
        <v>0.56137163919546618</v>
      </c>
      <c r="BD14" s="63">
        <v>0.18982332460981766</v>
      </c>
      <c r="BE14" s="63">
        <v>0.14571404807289121</v>
      </c>
      <c r="BF14" s="63">
        <v>0.24255428230474696</v>
      </c>
      <c r="BG14" s="63">
        <v>0.19743279151792473</v>
      </c>
      <c r="BH14" s="63">
        <v>0.55619805315457838</v>
      </c>
      <c r="BI14" s="63">
        <v>0.45261632966577725</v>
      </c>
      <c r="BJ14" s="63">
        <v>2.5322102912498523</v>
      </c>
      <c r="BK14" s="63">
        <v>0.46893068787213332</v>
      </c>
      <c r="BL14" s="63">
        <v>0.68881002823123605</v>
      </c>
      <c r="BM14" s="63">
        <v>0.13561910155538789</v>
      </c>
      <c r="BN14" s="63">
        <v>0.38019162456121808</v>
      </c>
      <c r="BO14" s="63">
        <v>0.20837140231988238</v>
      </c>
      <c r="BP14" s="63">
        <v>0.3871663715184101</v>
      </c>
    </row>
    <row r="15" spans="1:68" x14ac:dyDescent="0.25">
      <c r="A15" s="11" t="s">
        <v>150</v>
      </c>
      <c r="B15" s="12" t="s">
        <v>402</v>
      </c>
      <c r="C15" s="60">
        <v>0.13086418399463393</v>
      </c>
      <c r="D15" s="60" t="s">
        <v>326</v>
      </c>
      <c r="E15" s="62">
        <v>8.4047610663102845E-2</v>
      </c>
      <c r="F15" s="62">
        <v>7.1085993027177469E-2</v>
      </c>
      <c r="G15" s="62">
        <v>5.1742327260658673E-2</v>
      </c>
      <c r="H15" s="62">
        <v>2.2838201809131094E-2</v>
      </c>
      <c r="I15" s="60" t="s">
        <v>326</v>
      </c>
      <c r="J15" s="60" t="s">
        <v>326</v>
      </c>
      <c r="K15" s="60" t="s">
        <v>326</v>
      </c>
      <c r="L15" s="62">
        <v>3.1811741875907878E-2</v>
      </c>
      <c r="M15" s="60" t="s">
        <v>326</v>
      </c>
      <c r="N15" s="62">
        <v>3.1867301718842146E-2</v>
      </c>
      <c r="O15" s="62">
        <v>3.943822426176128E-2</v>
      </c>
      <c r="P15" s="60" t="s">
        <v>326</v>
      </c>
      <c r="Q15" s="62">
        <v>3.286110048579776E-2</v>
      </c>
      <c r="R15" s="60" t="s">
        <v>326</v>
      </c>
      <c r="S15" s="62">
        <v>2.6628358191184198E-2</v>
      </c>
      <c r="T15" s="60" t="s">
        <v>326</v>
      </c>
      <c r="U15" s="60" t="s">
        <v>326</v>
      </c>
      <c r="V15" s="62">
        <v>3.9749826454755832E-2</v>
      </c>
      <c r="W15" s="62">
        <v>7.9142517908136908E-2</v>
      </c>
      <c r="X15" s="60" t="s">
        <v>326</v>
      </c>
      <c r="Y15" s="60" t="s">
        <v>326</v>
      </c>
      <c r="Z15" s="62">
        <v>4.4803283694148155E-2</v>
      </c>
      <c r="AA15" s="62">
        <v>4.8949901024902626E-2</v>
      </c>
      <c r="AB15" s="62">
        <v>6.6729026409662898E-2</v>
      </c>
      <c r="AC15" s="60" t="s">
        <v>326</v>
      </c>
      <c r="AD15" s="60" t="s">
        <v>326</v>
      </c>
      <c r="AE15" s="62">
        <v>3.7405604114694846E-2</v>
      </c>
      <c r="AF15" s="62">
        <v>4.225028001685089E-2</v>
      </c>
      <c r="AG15" s="62">
        <v>2.9176810992378132E-2</v>
      </c>
      <c r="AH15" s="62">
        <v>0.1188944536598526</v>
      </c>
      <c r="AI15" s="60" t="s">
        <v>326</v>
      </c>
      <c r="AJ15" s="60" t="s">
        <v>326</v>
      </c>
      <c r="AK15" s="60" t="s">
        <v>326</v>
      </c>
      <c r="AL15" s="62">
        <v>5.8398597899996539E-2</v>
      </c>
      <c r="AM15" s="62">
        <v>4.3982776934966702E-2</v>
      </c>
      <c r="AN15" s="62">
        <v>6.6179618236976295E-2</v>
      </c>
      <c r="AO15" s="62">
        <v>4.1945883999418232E-2</v>
      </c>
      <c r="AP15" s="62">
        <v>0.17122732902346016</v>
      </c>
      <c r="AQ15" s="62">
        <v>4.8422297883303642E-2</v>
      </c>
      <c r="AR15" s="62">
        <v>6.5701143307341961E-2</v>
      </c>
      <c r="AS15" s="60" t="s">
        <v>326</v>
      </c>
      <c r="AT15" s="62">
        <v>4.2824414453754567E-2</v>
      </c>
      <c r="AU15" s="62">
        <v>3.0636577281075966E-2</v>
      </c>
      <c r="AV15" s="62">
        <v>7.2138753910892375E-2</v>
      </c>
      <c r="AW15" s="62">
        <v>5.3745416424195384E-2</v>
      </c>
      <c r="AX15" s="62">
        <v>0.13728017625240146</v>
      </c>
      <c r="AY15" s="62">
        <v>7.7076342750888205E-2</v>
      </c>
      <c r="AZ15" s="62">
        <v>0.10798811875822303</v>
      </c>
      <c r="BA15" s="62">
        <v>0.12765152916346756</v>
      </c>
      <c r="BB15" s="62">
        <v>8.828584338099324E-2</v>
      </c>
      <c r="BC15" s="62">
        <v>0.16362831863142474</v>
      </c>
      <c r="BD15" s="62">
        <v>4.3394229261385905E-2</v>
      </c>
      <c r="BE15" s="60" t="s">
        <v>326</v>
      </c>
      <c r="BF15" s="62">
        <v>0.13384520978094222</v>
      </c>
      <c r="BG15" s="62">
        <v>0.16738471939096747</v>
      </c>
      <c r="BH15" s="62">
        <v>5.0080621764134928E-2</v>
      </c>
      <c r="BI15" s="62">
        <v>0.14128109274280162</v>
      </c>
      <c r="BJ15" s="62">
        <v>0.28906047988360584</v>
      </c>
      <c r="BK15" s="62">
        <v>0.23668734634827254</v>
      </c>
      <c r="BL15" s="62">
        <v>0.29651560301756996</v>
      </c>
      <c r="BM15" s="62">
        <v>6.0448940370115729E-2</v>
      </c>
      <c r="BN15" s="62">
        <v>4.7603873100616367E-2</v>
      </c>
      <c r="BO15" s="62">
        <v>0.11023048276170662</v>
      </c>
      <c r="BP15" s="62">
        <v>5.0257829882840221E-2</v>
      </c>
    </row>
    <row r="16" spans="1:68" x14ac:dyDescent="0.25">
      <c r="A16" s="9" t="s">
        <v>15</v>
      </c>
      <c r="B16" s="10" t="s">
        <v>402</v>
      </c>
      <c r="C16" s="61">
        <v>5.6812857953665953E-2</v>
      </c>
      <c r="D16" s="63" t="s">
        <v>326</v>
      </c>
      <c r="E16" s="63" t="s">
        <v>326</v>
      </c>
      <c r="F16" s="63" t="s">
        <v>326</v>
      </c>
      <c r="G16" s="63" t="s">
        <v>326</v>
      </c>
      <c r="H16" s="63">
        <v>0.14102413407109363</v>
      </c>
      <c r="I16" s="63">
        <v>0.18045252782098942</v>
      </c>
      <c r="J16" s="63" t="s">
        <v>326</v>
      </c>
      <c r="K16" s="63" t="s">
        <v>326</v>
      </c>
      <c r="L16" s="63">
        <v>7.4628476372507732E-2</v>
      </c>
      <c r="M16" s="63" t="s">
        <v>326</v>
      </c>
      <c r="N16" s="63">
        <v>7.8267521744497373E-2</v>
      </c>
      <c r="O16" s="63">
        <v>0.12207906468512024</v>
      </c>
      <c r="P16" s="63">
        <v>0.10309976740924258</v>
      </c>
      <c r="Q16" s="63">
        <v>0.10689444166206973</v>
      </c>
      <c r="R16" s="63" t="s">
        <v>326</v>
      </c>
      <c r="S16" s="63">
        <v>0.10475282505342685</v>
      </c>
      <c r="T16" s="63" t="s">
        <v>326</v>
      </c>
      <c r="U16" s="63" t="s">
        <v>326</v>
      </c>
      <c r="V16" s="63">
        <v>6.0769572749917122E-2</v>
      </c>
      <c r="W16" s="63" t="s">
        <v>326</v>
      </c>
      <c r="X16" s="63">
        <v>3.8245525977903913E-2</v>
      </c>
      <c r="Y16" s="63">
        <v>0.12952287205340859</v>
      </c>
      <c r="Z16" s="63">
        <v>0.14407506917276294</v>
      </c>
      <c r="AA16" s="63">
        <v>4.1671487366187442E-2</v>
      </c>
      <c r="AB16" s="63">
        <v>0.17751485937397024</v>
      </c>
      <c r="AC16" s="63">
        <v>0.40268350796510144</v>
      </c>
      <c r="AD16" s="63" t="s">
        <v>326</v>
      </c>
      <c r="AE16" s="63">
        <v>0.12364242251097764</v>
      </c>
      <c r="AF16" s="63">
        <v>0.1141162482001679</v>
      </c>
      <c r="AG16" s="63">
        <v>7.3065476511829014E-2</v>
      </c>
      <c r="AH16" s="63">
        <v>0.12416857661455649</v>
      </c>
      <c r="AI16" s="63">
        <v>6.7047330460159496E-2</v>
      </c>
      <c r="AJ16" s="63">
        <v>5.8676953016332224E-2</v>
      </c>
      <c r="AK16" s="63">
        <v>5.855072495621215E-2</v>
      </c>
      <c r="AL16" s="63">
        <v>0.25834789920990281</v>
      </c>
      <c r="AM16" s="63">
        <v>0.28454776194596682</v>
      </c>
      <c r="AN16" s="63">
        <v>0.3310197569951096</v>
      </c>
      <c r="AO16" s="63">
        <v>0.15127254794138342</v>
      </c>
      <c r="AP16" s="63">
        <v>9.1647669450998448E-2</v>
      </c>
      <c r="AQ16" s="63">
        <v>1.1590552251763766</v>
      </c>
      <c r="AR16" s="63">
        <v>0.35630251489804321</v>
      </c>
      <c r="AS16" s="63">
        <v>8.8728225641323891E-2</v>
      </c>
      <c r="AT16" s="63">
        <v>0.22551666119835853</v>
      </c>
      <c r="AU16" s="63">
        <v>0.1642736527313664</v>
      </c>
      <c r="AV16" s="63">
        <v>0.25403316596333569</v>
      </c>
      <c r="AW16" s="63">
        <v>0.32376668363069494</v>
      </c>
      <c r="AX16" s="63">
        <v>0.38203044398608604</v>
      </c>
      <c r="AY16" s="63">
        <v>0.76166147452967614</v>
      </c>
      <c r="AZ16" s="63">
        <v>1.245362052292935</v>
      </c>
      <c r="BA16" s="63">
        <v>0.30853590962564542</v>
      </c>
      <c r="BB16" s="63">
        <v>0.38577646392343778</v>
      </c>
      <c r="BC16" s="63">
        <v>1.0826165287896226</v>
      </c>
      <c r="BD16" s="63">
        <v>0.11298262469016823</v>
      </c>
      <c r="BE16" s="63">
        <v>9.4131322241073082E-2</v>
      </c>
      <c r="BF16" s="63">
        <v>0.55806924093720012</v>
      </c>
      <c r="BG16" s="63">
        <v>0.16486027827606609</v>
      </c>
      <c r="BH16" s="63" t="s">
        <v>326</v>
      </c>
      <c r="BI16" s="63">
        <v>0.19251866051984667</v>
      </c>
      <c r="BJ16" s="63">
        <v>0.98537913269880306</v>
      </c>
      <c r="BK16" s="63">
        <v>0.89847820210268847</v>
      </c>
      <c r="BL16" s="63">
        <v>0.16814202965324243</v>
      </c>
      <c r="BM16" s="63">
        <v>0.31863240638581403</v>
      </c>
      <c r="BN16" s="63">
        <v>8.9571551933855742E-2</v>
      </c>
      <c r="BO16" s="63">
        <v>0.22562903883460206</v>
      </c>
      <c r="BP16" s="63">
        <v>0.39265538428172586</v>
      </c>
    </row>
    <row r="17" spans="1:68" x14ac:dyDescent="0.25">
      <c r="A17" s="11" t="s">
        <v>16</v>
      </c>
      <c r="B17" s="12" t="s">
        <v>402</v>
      </c>
      <c r="C17" s="60" t="s">
        <v>326</v>
      </c>
      <c r="D17" s="60" t="s">
        <v>326</v>
      </c>
      <c r="E17" s="60" t="s">
        <v>326</v>
      </c>
      <c r="F17" s="60" t="s">
        <v>326</v>
      </c>
      <c r="G17" s="60" t="s">
        <v>326</v>
      </c>
      <c r="H17" s="62">
        <v>6.6291788467530394E-2</v>
      </c>
      <c r="I17" s="62">
        <v>8.6645682117884551E-2</v>
      </c>
      <c r="J17" s="60" t="s">
        <v>326</v>
      </c>
      <c r="K17" s="60" t="s">
        <v>326</v>
      </c>
      <c r="L17" s="62">
        <v>3.9768015630579405E-2</v>
      </c>
      <c r="M17" s="60" t="s">
        <v>326</v>
      </c>
      <c r="N17" s="62">
        <v>5.3274794574144239E-2</v>
      </c>
      <c r="O17" s="62">
        <v>4.8073572331222676E-2</v>
      </c>
      <c r="P17" s="62">
        <v>4.2370692791268698E-2</v>
      </c>
      <c r="Q17" s="62">
        <v>6.6142751129646293E-2</v>
      </c>
      <c r="R17" s="60" t="s">
        <v>326</v>
      </c>
      <c r="S17" s="62">
        <v>5.096308295667331E-2</v>
      </c>
      <c r="T17" s="60" t="s">
        <v>326</v>
      </c>
      <c r="U17" s="60" t="s">
        <v>326</v>
      </c>
      <c r="V17" s="60" t="s">
        <v>326</v>
      </c>
      <c r="W17" s="60" t="s">
        <v>326</v>
      </c>
      <c r="X17" s="60" t="s">
        <v>326</v>
      </c>
      <c r="Y17" s="62">
        <v>5.8813522562016822E-2</v>
      </c>
      <c r="Z17" s="62">
        <v>6.5595912303771986E-2</v>
      </c>
      <c r="AA17" s="60" t="s">
        <v>326</v>
      </c>
      <c r="AB17" s="62">
        <v>4.8227537611437221E-2</v>
      </c>
      <c r="AC17" s="62">
        <v>0.16107092297662207</v>
      </c>
      <c r="AD17" s="60" t="s">
        <v>326</v>
      </c>
      <c r="AE17" s="62">
        <v>7.0344631653330117E-2</v>
      </c>
      <c r="AF17" s="62">
        <v>5.915042667669751E-2</v>
      </c>
      <c r="AG17" s="62">
        <v>4.2487605722253748E-2</v>
      </c>
      <c r="AH17" s="62">
        <v>5.4865123954616568E-2</v>
      </c>
      <c r="AI17" s="62">
        <v>3.0424224293771732E-2</v>
      </c>
      <c r="AJ17" s="60" t="s">
        <v>326</v>
      </c>
      <c r="AK17" s="60" t="s">
        <v>326</v>
      </c>
      <c r="AL17" s="62">
        <v>0.16706575332983017</v>
      </c>
      <c r="AM17" s="62">
        <v>9.1983545751571222E-2</v>
      </c>
      <c r="AN17" s="62">
        <v>0.11943522106661447</v>
      </c>
      <c r="AO17" s="62">
        <v>7.6641060841824843E-2</v>
      </c>
      <c r="AP17" s="62">
        <v>6.3994695090145451E-2</v>
      </c>
      <c r="AQ17" s="62">
        <v>0.44318504076323179</v>
      </c>
      <c r="AR17" s="62">
        <v>0.19352746326252152</v>
      </c>
      <c r="AS17" s="60" t="s">
        <v>326</v>
      </c>
      <c r="AT17" s="62">
        <v>8.7390550945111944E-2</v>
      </c>
      <c r="AU17" s="62">
        <v>0.14621874534277451</v>
      </c>
      <c r="AV17" s="62">
        <v>9.6801491610292931E-2</v>
      </c>
      <c r="AW17" s="62">
        <v>0.31958751544312042</v>
      </c>
      <c r="AX17" s="62">
        <v>0.23150854297698645</v>
      </c>
      <c r="AY17" s="62">
        <v>0.29957518612154727</v>
      </c>
      <c r="AZ17" s="62">
        <v>0.41558999696100268</v>
      </c>
      <c r="BA17" s="62">
        <v>0.12752924834664667</v>
      </c>
      <c r="BB17" s="62">
        <v>0.26640607210524297</v>
      </c>
      <c r="BC17" s="62">
        <v>0.51231371344165089</v>
      </c>
      <c r="BD17" s="62">
        <v>7.9789030465202443E-2</v>
      </c>
      <c r="BE17" s="62">
        <v>5.3894739776681432E-2</v>
      </c>
      <c r="BF17" s="62">
        <v>0.2638601140868283</v>
      </c>
      <c r="BG17" s="62">
        <v>0.11813670169933872</v>
      </c>
      <c r="BH17" s="60" t="s">
        <v>326</v>
      </c>
      <c r="BI17" s="62">
        <v>0.14061932778369901</v>
      </c>
      <c r="BJ17" s="62">
        <v>0.63822949345845881</v>
      </c>
      <c r="BK17" s="62">
        <v>0.63221027390867868</v>
      </c>
      <c r="BL17" s="62">
        <v>0.18057292512471435</v>
      </c>
      <c r="BM17" s="62">
        <v>0.140542170675235</v>
      </c>
      <c r="BN17" s="62">
        <v>4.532451817972185E-2</v>
      </c>
      <c r="BO17" s="62">
        <v>6.9222724318450793E-2</v>
      </c>
      <c r="BP17" s="62">
        <v>0.14296809071916061</v>
      </c>
    </row>
    <row r="18" spans="1:68" x14ac:dyDescent="0.25">
      <c r="A18" s="9" t="s">
        <v>17</v>
      </c>
      <c r="B18" s="10" t="s">
        <v>402</v>
      </c>
      <c r="C18" s="61">
        <v>1.4749253134513183</v>
      </c>
      <c r="D18" s="63">
        <v>0.18367370099671604</v>
      </c>
      <c r="E18" s="63">
        <v>0.29830899785651566</v>
      </c>
      <c r="F18" s="63">
        <v>0.35994559725518188</v>
      </c>
      <c r="G18" s="63">
        <v>0.39568273552215083</v>
      </c>
      <c r="H18" s="63">
        <v>1.4036695496700484</v>
      </c>
      <c r="I18" s="63">
        <v>1.9523953039755884</v>
      </c>
      <c r="J18" s="63">
        <v>0.2136641168563993</v>
      </c>
      <c r="K18" s="63">
        <v>0.26069548935744791</v>
      </c>
      <c r="L18" s="63">
        <v>1.404510067331793</v>
      </c>
      <c r="M18" s="63">
        <v>0.1216843284050753</v>
      </c>
      <c r="N18" s="63">
        <v>0.97931080284098748</v>
      </c>
      <c r="O18" s="63">
        <v>1.258646299676119</v>
      </c>
      <c r="P18" s="63">
        <v>1.1405145794714562</v>
      </c>
      <c r="Q18" s="63">
        <v>1.8741931858723841</v>
      </c>
      <c r="R18" s="63">
        <v>0.34391461824850927</v>
      </c>
      <c r="S18" s="63">
        <v>1.3678341206917999</v>
      </c>
      <c r="T18" s="63">
        <v>0.57640998084697326</v>
      </c>
      <c r="U18" s="63">
        <v>0.11190284000959795</v>
      </c>
      <c r="V18" s="63">
        <v>0.97213667600996057</v>
      </c>
      <c r="W18" s="63">
        <v>0.76222056540107697</v>
      </c>
      <c r="X18" s="63">
        <v>1.0652403618573159</v>
      </c>
      <c r="Y18" s="63">
        <v>1.661532702397158</v>
      </c>
      <c r="Z18" s="63">
        <v>1.4110448019835364</v>
      </c>
      <c r="AA18" s="63">
        <v>1.2153616268948677</v>
      </c>
      <c r="AB18" s="63">
        <v>1.4156045095523853</v>
      </c>
      <c r="AC18" s="63">
        <v>2.8733609465304917</v>
      </c>
      <c r="AD18" s="63">
        <v>0.44771447566792666</v>
      </c>
      <c r="AE18" s="63">
        <v>1.1380004526066119</v>
      </c>
      <c r="AF18" s="63">
        <v>1.4714741582631232</v>
      </c>
      <c r="AG18" s="63">
        <v>1.157265648681725</v>
      </c>
      <c r="AH18" s="63">
        <v>1.782127716997411</v>
      </c>
      <c r="AI18" s="63">
        <v>0.95066609342985742</v>
      </c>
      <c r="AJ18" s="63">
        <v>0.89683055392596711</v>
      </c>
      <c r="AK18" s="63">
        <v>1.3250483026355868</v>
      </c>
      <c r="AL18" s="63">
        <v>2.6230426529771025</v>
      </c>
      <c r="AM18" s="63">
        <v>2.9505764471098352</v>
      </c>
      <c r="AN18" s="63">
        <v>4.0613764828074244</v>
      </c>
      <c r="AO18" s="63">
        <v>2.4702359329761241</v>
      </c>
      <c r="AP18" s="63">
        <v>1.3114007786428998</v>
      </c>
      <c r="AQ18" s="63">
        <v>5.4320444582001404</v>
      </c>
      <c r="AR18" s="63">
        <v>1.6683861540816332</v>
      </c>
      <c r="AS18" s="63">
        <v>1.8061966053409806</v>
      </c>
      <c r="AT18" s="63">
        <v>2.233601565873732</v>
      </c>
      <c r="AU18" s="63">
        <v>1.2900847666909032</v>
      </c>
      <c r="AV18" s="63">
        <v>1.3244261837235773</v>
      </c>
      <c r="AW18" s="63">
        <v>2.5015883964685885</v>
      </c>
      <c r="AX18" s="63">
        <v>4.2093811607314633</v>
      </c>
      <c r="AY18" s="63">
        <v>8.6762004065721143</v>
      </c>
      <c r="AZ18" s="63">
        <v>6.3302224890874665</v>
      </c>
      <c r="BA18" s="63">
        <v>6.3637617993707316</v>
      </c>
      <c r="BB18" s="63">
        <v>2.2871441422033749</v>
      </c>
      <c r="BC18" s="63">
        <v>5.0972671630359967</v>
      </c>
      <c r="BD18" s="63">
        <v>1.2660268985193914</v>
      </c>
      <c r="BE18" s="63">
        <v>1.0840274835497039</v>
      </c>
      <c r="BF18" s="63">
        <v>5.6153154491738144</v>
      </c>
      <c r="BG18" s="63">
        <v>2.0384155793182583</v>
      </c>
      <c r="BH18" s="63">
        <v>0.96199980658652262</v>
      </c>
      <c r="BI18" s="63">
        <v>4.01240132991071</v>
      </c>
      <c r="BJ18" s="63">
        <v>11.261226222252562</v>
      </c>
      <c r="BK18" s="63">
        <v>6.8755206729612715</v>
      </c>
      <c r="BL18" s="63">
        <v>5.5717020413884297</v>
      </c>
      <c r="BM18" s="63">
        <v>2.1394913750630771</v>
      </c>
      <c r="BN18" s="63">
        <v>1.665535245770174</v>
      </c>
      <c r="BO18" s="63">
        <v>3.594006190621041</v>
      </c>
      <c r="BP18" s="63">
        <v>4.5930316613745088</v>
      </c>
    </row>
    <row r="19" spans="1:68" x14ac:dyDescent="0.25">
      <c r="A19" s="11" t="s">
        <v>18</v>
      </c>
      <c r="B19" s="12" t="s">
        <v>402</v>
      </c>
      <c r="C19" s="60">
        <v>0.8449509829214179</v>
      </c>
      <c r="D19" s="62">
        <v>0.13373076019377539</v>
      </c>
      <c r="E19" s="62">
        <v>0.34201775170522292</v>
      </c>
      <c r="F19" s="62">
        <v>0.35526464414762327</v>
      </c>
      <c r="G19" s="62">
        <v>0.25594129310287483</v>
      </c>
      <c r="H19" s="62">
        <v>1.0881501657721762</v>
      </c>
      <c r="I19" s="62">
        <v>1.4495704979809534</v>
      </c>
      <c r="J19" s="62">
        <v>0.1048167566524857</v>
      </c>
      <c r="K19" s="62">
        <v>0.15090382106686551</v>
      </c>
      <c r="L19" s="62">
        <v>0.56573538853637972</v>
      </c>
      <c r="M19" s="62">
        <v>0.17608326114300824</v>
      </c>
      <c r="N19" s="62">
        <v>1.0523920210381486</v>
      </c>
      <c r="O19" s="62">
        <v>0.72713638178667916</v>
      </c>
      <c r="P19" s="62">
        <v>0.43637474802409992</v>
      </c>
      <c r="Q19" s="62">
        <v>1.1611363397675616</v>
      </c>
      <c r="R19" s="62">
        <v>0.10133279382528494</v>
      </c>
      <c r="S19" s="62">
        <v>0.7343202272774848</v>
      </c>
      <c r="T19" s="62">
        <v>0.25563637576754311</v>
      </c>
      <c r="U19" s="62">
        <v>0.24380922127914478</v>
      </c>
      <c r="V19" s="62">
        <v>0.55679886139749879</v>
      </c>
      <c r="W19" s="62">
        <v>0.80056870887289899</v>
      </c>
      <c r="X19" s="62">
        <v>0.28531127517778165</v>
      </c>
      <c r="Y19" s="62">
        <v>0.75552146718065227</v>
      </c>
      <c r="Z19" s="62">
        <v>0.75227993834147011</v>
      </c>
      <c r="AA19" s="62">
        <v>0.50908371085283866</v>
      </c>
      <c r="AB19" s="62">
        <v>0.95689651361763084</v>
      </c>
      <c r="AC19" s="62">
        <v>1.7382689729915186</v>
      </c>
      <c r="AD19" s="62">
        <v>0.20481610145832524</v>
      </c>
      <c r="AE19" s="62">
        <v>0.98625062702548094</v>
      </c>
      <c r="AF19" s="62">
        <v>0.90873352908577354</v>
      </c>
      <c r="AG19" s="62">
        <v>0.76198726868608602</v>
      </c>
      <c r="AH19" s="62">
        <v>1.4343276673046788</v>
      </c>
      <c r="AI19" s="62">
        <v>0.33928581489004561</v>
      </c>
      <c r="AJ19" s="62">
        <v>0.29530721556431022</v>
      </c>
      <c r="AK19" s="62">
        <v>0.31431195782592447</v>
      </c>
      <c r="AL19" s="62">
        <v>2.8235678505014019</v>
      </c>
      <c r="AM19" s="62">
        <v>1.4341865982309583</v>
      </c>
      <c r="AN19" s="62">
        <v>1.6803872270241538</v>
      </c>
      <c r="AO19" s="62">
        <v>1.7648155686306928</v>
      </c>
      <c r="AP19" s="62">
        <v>0.82580898799349856</v>
      </c>
      <c r="AQ19" s="62">
        <v>3.1873283532883927</v>
      </c>
      <c r="AR19" s="62">
        <v>1.8399376992571246</v>
      </c>
      <c r="AS19" s="62">
        <v>0.58650346660619013</v>
      </c>
      <c r="AT19" s="62">
        <v>1.211941192534137</v>
      </c>
      <c r="AU19" s="62">
        <v>1.417611406989655</v>
      </c>
      <c r="AV19" s="62">
        <v>1.4400819263464011</v>
      </c>
      <c r="AW19" s="62">
        <v>3.5666554030507469</v>
      </c>
      <c r="AX19" s="62">
        <v>4.5860522129177159</v>
      </c>
      <c r="AY19" s="62">
        <v>5.954528698344788</v>
      </c>
      <c r="AZ19" s="62">
        <v>4.4871671001437736</v>
      </c>
      <c r="BA19" s="62">
        <v>2.5636243323308281</v>
      </c>
      <c r="BB19" s="62">
        <v>2.6709340732030138</v>
      </c>
      <c r="BC19" s="62">
        <v>5.2785851169520175</v>
      </c>
      <c r="BD19" s="62">
        <v>1.3020579132857732</v>
      </c>
      <c r="BE19" s="62">
        <v>0.94252987579174441</v>
      </c>
      <c r="BF19" s="62">
        <v>4.986738735011687</v>
      </c>
      <c r="BG19" s="62">
        <v>1.9387387958562172</v>
      </c>
      <c r="BH19" s="62">
        <v>0.39321808196840075</v>
      </c>
      <c r="BI19" s="62">
        <v>3.5150461988606572</v>
      </c>
      <c r="BJ19" s="62">
        <v>15.515618019127977</v>
      </c>
      <c r="BK19" s="62">
        <v>9.1519347536491846</v>
      </c>
      <c r="BL19" s="62">
        <v>6.06652076246385</v>
      </c>
      <c r="BM19" s="62">
        <v>1.7703051211194993</v>
      </c>
      <c r="BN19" s="62">
        <v>1.0754085703516401</v>
      </c>
      <c r="BO19" s="62">
        <v>1.4306079941437702</v>
      </c>
      <c r="BP19" s="62">
        <v>2.9141724970279053</v>
      </c>
    </row>
    <row r="20" spans="1:68" x14ac:dyDescent="0.25">
      <c r="A20" s="9" t="s">
        <v>19</v>
      </c>
      <c r="B20" s="10" t="s">
        <v>402</v>
      </c>
      <c r="C20" s="61">
        <v>1.8087645761312627</v>
      </c>
      <c r="D20" s="63">
        <v>0.54475938076280961</v>
      </c>
      <c r="E20" s="63">
        <v>0.96696515999830424</v>
      </c>
      <c r="F20" s="63">
        <v>0.78644011211014531</v>
      </c>
      <c r="G20" s="63">
        <v>1.1527134610467424</v>
      </c>
      <c r="H20" s="63">
        <v>1.2335825910572236</v>
      </c>
      <c r="I20" s="63">
        <v>1.7577494603759447</v>
      </c>
      <c r="J20" s="63">
        <v>0.51078088086037365</v>
      </c>
      <c r="K20" s="63">
        <v>0.76030836481984698</v>
      </c>
      <c r="L20" s="63">
        <v>1.8978531596236292</v>
      </c>
      <c r="M20" s="63">
        <v>0.54427267661301226</v>
      </c>
      <c r="N20" s="63">
        <v>1.1002086562192979</v>
      </c>
      <c r="O20" s="63">
        <v>1.3036666503239889</v>
      </c>
      <c r="P20" s="63">
        <v>0.98981372492766406</v>
      </c>
      <c r="Q20" s="63">
        <v>2.0076556843416089</v>
      </c>
      <c r="R20" s="63">
        <v>0.60600249691093544</v>
      </c>
      <c r="S20" s="63">
        <v>1.3235474143975876</v>
      </c>
      <c r="T20" s="63">
        <v>1.3079556892330215</v>
      </c>
      <c r="U20" s="63">
        <v>0.44938048488031612</v>
      </c>
      <c r="V20" s="63">
        <v>1.3629721068076321</v>
      </c>
      <c r="W20" s="63">
        <v>1.5194252580215191</v>
      </c>
      <c r="X20" s="63">
        <v>1.6878405420121898</v>
      </c>
      <c r="Y20" s="63">
        <v>1.481818915446051</v>
      </c>
      <c r="Z20" s="63">
        <v>1.4747575423950907</v>
      </c>
      <c r="AA20" s="63">
        <v>1.5037896520182974</v>
      </c>
      <c r="AB20" s="63">
        <v>1.5020881677418614</v>
      </c>
      <c r="AC20" s="63">
        <v>2.0991284831231338</v>
      </c>
      <c r="AD20" s="63">
        <v>1.1622028424006055</v>
      </c>
      <c r="AE20" s="63">
        <v>1.3302288258792632</v>
      </c>
      <c r="AF20" s="63">
        <v>1.3196365831162857</v>
      </c>
      <c r="AG20" s="63">
        <v>0.96438026204053939</v>
      </c>
      <c r="AH20" s="63">
        <v>2.4086374215053814</v>
      </c>
      <c r="AI20" s="63">
        <v>0.90301200660077874</v>
      </c>
      <c r="AJ20" s="63">
        <v>1.0447030367178933</v>
      </c>
      <c r="AK20" s="63">
        <v>1.0720013216487567</v>
      </c>
      <c r="AL20" s="63">
        <v>2.3235818526221723</v>
      </c>
      <c r="AM20" s="63">
        <v>2.3008498943090863</v>
      </c>
      <c r="AN20" s="63">
        <v>3.294620130466102</v>
      </c>
      <c r="AO20" s="63">
        <v>1.8845432122112256</v>
      </c>
      <c r="AP20" s="63">
        <v>1.9837647452963654</v>
      </c>
      <c r="AQ20" s="63">
        <v>3.6348291057146813</v>
      </c>
      <c r="AR20" s="63">
        <v>1.6481541187167996</v>
      </c>
      <c r="AS20" s="63">
        <v>1.5952441643441517</v>
      </c>
      <c r="AT20" s="63">
        <v>1.4621345082831516</v>
      </c>
      <c r="AU20" s="63">
        <v>1.3187242450301189</v>
      </c>
      <c r="AV20" s="63">
        <v>1.3944994641722572</v>
      </c>
      <c r="AW20" s="63">
        <v>1.6386623704295451</v>
      </c>
      <c r="AX20" s="63">
        <v>4.0248247604312946</v>
      </c>
      <c r="AY20" s="63">
        <v>7.5187081840875383</v>
      </c>
      <c r="AZ20" s="63">
        <v>5.8363305589610102</v>
      </c>
      <c r="BA20" s="63">
        <v>5.5913965572894249</v>
      </c>
      <c r="BB20" s="63">
        <v>2.6754197078000681</v>
      </c>
      <c r="BC20" s="63">
        <v>5.8347248532044764</v>
      </c>
      <c r="BD20" s="63">
        <v>1.480262237659852</v>
      </c>
      <c r="BE20" s="63">
        <v>1.3173646150734004</v>
      </c>
      <c r="BF20" s="63">
        <v>4.9758242126634729</v>
      </c>
      <c r="BG20" s="63">
        <v>2.6428945200484355</v>
      </c>
      <c r="BH20" s="63">
        <v>1.3424923561835824</v>
      </c>
      <c r="BI20" s="63">
        <v>3.2835387573345969</v>
      </c>
      <c r="BJ20" s="63">
        <v>12.348022466651779</v>
      </c>
      <c r="BK20" s="63">
        <v>5.1708278053778995</v>
      </c>
      <c r="BL20" s="63">
        <v>5.4563462981476825</v>
      </c>
      <c r="BM20" s="63">
        <v>2.2031795685172177</v>
      </c>
      <c r="BN20" s="63">
        <v>2.0109741494475175</v>
      </c>
      <c r="BO20" s="63">
        <v>2.6641177636343349</v>
      </c>
      <c r="BP20" s="63">
        <v>3.2776374481138673</v>
      </c>
    </row>
    <row r="21" spans="1:68" x14ac:dyDescent="0.25">
      <c r="A21" s="1" t="s">
        <v>20</v>
      </c>
      <c r="B21" s="12" t="s">
        <v>402</v>
      </c>
      <c r="C21" s="64">
        <v>22.235551635622521</v>
      </c>
      <c r="D21" s="65">
        <v>4.2206467929494167</v>
      </c>
      <c r="E21" s="65">
        <v>10.145486755239324</v>
      </c>
      <c r="F21" s="65">
        <v>7.0900923011547059</v>
      </c>
      <c r="G21" s="65">
        <v>6.6921039084936877</v>
      </c>
      <c r="H21" s="65">
        <v>6.4752162805352125</v>
      </c>
      <c r="I21" s="65">
        <v>10.606971758485631</v>
      </c>
      <c r="J21" s="65">
        <v>2.6161894571128812</v>
      </c>
      <c r="K21" s="65">
        <v>4.7223306892883263</v>
      </c>
      <c r="L21" s="65">
        <v>5.2558246071042758</v>
      </c>
      <c r="M21" s="65">
        <v>3.3717791163134536</v>
      </c>
      <c r="N21" s="65">
        <v>6.606286323543106</v>
      </c>
      <c r="O21" s="65">
        <v>10.177816389726839</v>
      </c>
      <c r="P21" s="65">
        <v>3.9277861776836343</v>
      </c>
      <c r="Q21" s="65">
        <v>8.6027618810435165</v>
      </c>
      <c r="R21" s="65">
        <v>3.4968791172512761</v>
      </c>
      <c r="S21" s="65">
        <v>6.9674357815302317</v>
      </c>
      <c r="T21" s="65">
        <v>5.8574349204034881</v>
      </c>
      <c r="U21" s="65">
        <v>3.6382475857730503</v>
      </c>
      <c r="V21" s="65">
        <v>5.1737630647792967</v>
      </c>
      <c r="W21" s="65">
        <v>9.1153609837969434</v>
      </c>
      <c r="X21" s="65">
        <v>3.8414391187462162</v>
      </c>
      <c r="Y21" s="65">
        <v>5.6841824683057087</v>
      </c>
      <c r="Z21" s="65">
        <v>5.9414314213800861</v>
      </c>
      <c r="AA21" s="65">
        <v>7.2936540204835323</v>
      </c>
      <c r="AB21" s="65">
        <v>11.261236965388195</v>
      </c>
      <c r="AC21" s="65">
        <v>9.392173112162693</v>
      </c>
      <c r="AD21" s="65">
        <v>5.7644056438063265</v>
      </c>
      <c r="AE21" s="65">
        <v>5.8074962290976302</v>
      </c>
      <c r="AF21" s="65">
        <v>5.8616108352013079</v>
      </c>
      <c r="AG21" s="65">
        <v>4.9266686299648219</v>
      </c>
      <c r="AH21" s="65">
        <v>18.800873888837664</v>
      </c>
      <c r="AI21" s="65">
        <v>3.7230698120642147</v>
      </c>
      <c r="AJ21" s="65">
        <v>3.6136630760067838</v>
      </c>
      <c r="AK21" s="65">
        <v>5.0864829728745145</v>
      </c>
      <c r="AL21" s="65">
        <v>18.697147893860777</v>
      </c>
      <c r="AM21" s="65">
        <v>11.854613497762484</v>
      </c>
      <c r="AN21" s="65">
        <v>14.641989086093119</v>
      </c>
      <c r="AO21" s="65">
        <v>13.674101050055723</v>
      </c>
      <c r="AP21" s="65">
        <v>5.8851647417614856</v>
      </c>
      <c r="AQ21" s="65">
        <v>22.502368029183323</v>
      </c>
      <c r="AR21" s="65">
        <v>8.0422336575982296</v>
      </c>
      <c r="AS21" s="65">
        <v>7.4814586008678656</v>
      </c>
      <c r="AT21" s="65">
        <v>10.281095483316236</v>
      </c>
      <c r="AU21" s="65">
        <v>6.6970512483370799</v>
      </c>
      <c r="AV21" s="65">
        <v>12.565036337930582</v>
      </c>
      <c r="AW21" s="65">
        <v>12.564606051017421</v>
      </c>
      <c r="AX21" s="65">
        <v>37.35714991755296</v>
      </c>
      <c r="AY21" s="65">
        <v>59.682696467833843</v>
      </c>
      <c r="AZ21" s="65">
        <v>22.661693525779008</v>
      </c>
      <c r="BA21" s="65">
        <v>46.113843121578626</v>
      </c>
      <c r="BB21" s="65">
        <v>19.550302527999161</v>
      </c>
      <c r="BC21" s="65">
        <v>55.001843588391395</v>
      </c>
      <c r="BD21" s="65">
        <v>9.1848609325318193</v>
      </c>
      <c r="BE21" s="65">
        <v>7.2686758623483216</v>
      </c>
      <c r="BF21" s="65">
        <v>39.300452734601969</v>
      </c>
      <c r="BG21" s="65">
        <v>18.753567614674342</v>
      </c>
      <c r="BH21" s="65">
        <v>8.3504020309935232</v>
      </c>
      <c r="BI21" s="65">
        <v>33.571847173114648</v>
      </c>
      <c r="BJ21" s="65">
        <v>155.33072303857739</v>
      </c>
      <c r="BK21" s="65">
        <v>54.725536617851709</v>
      </c>
      <c r="BL21" s="65">
        <v>67.019545238115484</v>
      </c>
      <c r="BM21" s="65">
        <v>13.918981812226608</v>
      </c>
      <c r="BN21" s="65">
        <v>13.434417964808191</v>
      </c>
      <c r="BO21" s="65">
        <v>18.039082334878458</v>
      </c>
      <c r="BP21" s="65">
        <v>23.694083683016967</v>
      </c>
    </row>
    <row r="22" spans="1:68" x14ac:dyDescent="0.25">
      <c r="A22" s="9" t="s">
        <v>21</v>
      </c>
      <c r="B22" s="10" t="s">
        <v>402</v>
      </c>
      <c r="C22" s="61">
        <v>8.8630073267633236</v>
      </c>
      <c r="D22" s="63">
        <v>2.5612073012303127</v>
      </c>
      <c r="E22" s="63">
        <v>5.1627967271876978</v>
      </c>
      <c r="F22" s="63">
        <v>3.8242836971658472</v>
      </c>
      <c r="G22" s="63">
        <v>2.5008956836052079</v>
      </c>
      <c r="H22" s="63">
        <v>3.4357139861078778</v>
      </c>
      <c r="I22" s="63">
        <v>3.7424510545171459</v>
      </c>
      <c r="J22" s="63">
        <v>2.0557498570558539</v>
      </c>
      <c r="K22" s="63">
        <v>3.4503467850172553</v>
      </c>
      <c r="L22" s="63">
        <v>2.6217355520793886</v>
      </c>
      <c r="M22" s="63">
        <v>2.0037016483669636</v>
      </c>
      <c r="N22" s="63">
        <v>3.6894073311566578</v>
      </c>
      <c r="O22" s="63">
        <v>5.254376438672467</v>
      </c>
      <c r="P22" s="63">
        <v>2.0440017009840097</v>
      </c>
      <c r="Q22" s="63">
        <v>4.2100417105911152</v>
      </c>
      <c r="R22" s="63">
        <v>2.974370579973157</v>
      </c>
      <c r="S22" s="63">
        <v>2.7487423418981938</v>
      </c>
      <c r="T22" s="63">
        <v>2.4847566967317913</v>
      </c>
      <c r="U22" s="63">
        <v>2.4230531663069472</v>
      </c>
      <c r="V22" s="63">
        <v>2.4643489086635357</v>
      </c>
      <c r="W22" s="63">
        <v>6.024906169317247</v>
      </c>
      <c r="X22" s="63">
        <v>1.9329285391930418</v>
      </c>
      <c r="Y22" s="63">
        <v>3.634293780315244</v>
      </c>
      <c r="Z22" s="63">
        <v>2.8096283479428061</v>
      </c>
      <c r="AA22" s="63">
        <v>2.6019596015469069</v>
      </c>
      <c r="AB22" s="63">
        <v>5.3578849212502382</v>
      </c>
      <c r="AC22" s="63">
        <v>3.9174935037372087</v>
      </c>
      <c r="AD22" s="63">
        <v>5.066657281969654</v>
      </c>
      <c r="AE22" s="63">
        <v>3.2203429300871216</v>
      </c>
      <c r="AF22" s="63">
        <v>3.2385068430050317</v>
      </c>
      <c r="AG22" s="63">
        <v>2.7277219583336469</v>
      </c>
      <c r="AH22" s="63">
        <v>6.1117068990047185</v>
      </c>
      <c r="AI22" s="63">
        <v>2.3761127276127985</v>
      </c>
      <c r="AJ22" s="63">
        <v>1.8370624470910817</v>
      </c>
      <c r="AK22" s="63">
        <v>4.1747672782772121</v>
      </c>
      <c r="AL22" s="63">
        <v>5.1705455163321359</v>
      </c>
      <c r="AM22" s="63">
        <v>5.6643858492379966</v>
      </c>
      <c r="AN22" s="63">
        <v>7.0484789927655456</v>
      </c>
      <c r="AO22" s="63">
        <v>5.1864435187189937</v>
      </c>
      <c r="AP22" s="63">
        <v>5.6074696727910176</v>
      </c>
      <c r="AQ22" s="63">
        <v>15.006717856358403</v>
      </c>
      <c r="AR22" s="63">
        <v>4.0479173642597486</v>
      </c>
      <c r="AS22" s="63">
        <v>6.3989082449439625</v>
      </c>
      <c r="AT22" s="63">
        <v>4.5280484043311136</v>
      </c>
      <c r="AU22" s="63">
        <v>3.8584969434121907</v>
      </c>
      <c r="AV22" s="63">
        <v>6.1487011334718362</v>
      </c>
      <c r="AW22" s="63">
        <v>7.1519887957557255</v>
      </c>
      <c r="AX22" s="63">
        <v>11.720419953910495</v>
      </c>
      <c r="AY22" s="63">
        <v>36.782920681998135</v>
      </c>
      <c r="AZ22" s="63">
        <v>13.707351237011261</v>
      </c>
      <c r="BA22" s="63">
        <v>15.809275860936253</v>
      </c>
      <c r="BB22" s="63">
        <v>6.2377094763609495</v>
      </c>
      <c r="BC22" s="63">
        <v>22.792322882510415</v>
      </c>
      <c r="BD22" s="63">
        <v>4.7467703232106615</v>
      </c>
      <c r="BE22" s="63">
        <v>4.9709880793419297</v>
      </c>
      <c r="BF22" s="63">
        <v>13.830599896814149</v>
      </c>
      <c r="BG22" s="63">
        <v>7.4262111483083784</v>
      </c>
      <c r="BH22" s="63">
        <v>7.673965581778722</v>
      </c>
      <c r="BI22" s="63">
        <v>15.901665904349366</v>
      </c>
      <c r="BJ22" s="63">
        <v>83.83017621194864</v>
      </c>
      <c r="BK22" s="63">
        <v>25.703097644093514</v>
      </c>
      <c r="BL22" s="63">
        <v>26.931314724707693</v>
      </c>
      <c r="BM22" s="63">
        <v>5.1363864575673102</v>
      </c>
      <c r="BN22" s="63">
        <v>6.7082955151296444</v>
      </c>
      <c r="BO22" s="63">
        <v>7.5098182614991194</v>
      </c>
      <c r="BP22" s="63">
        <v>12.009871606467334</v>
      </c>
    </row>
    <row r="23" spans="1:68" x14ac:dyDescent="0.25">
      <c r="A23" s="11" t="s">
        <v>22</v>
      </c>
      <c r="B23" s="12" t="s">
        <v>402</v>
      </c>
      <c r="C23" s="60">
        <v>0.57719080542799639</v>
      </c>
      <c r="D23" s="62">
        <v>0.24483445233510426</v>
      </c>
      <c r="E23" s="62">
        <v>0.52322474639630634</v>
      </c>
      <c r="F23" s="62">
        <v>0.42008590554107439</v>
      </c>
      <c r="G23" s="62">
        <v>0.19666408967634552</v>
      </c>
      <c r="H23" s="62">
        <v>0.41053337946580998</v>
      </c>
      <c r="I23" s="62">
        <v>0.44850035286147039</v>
      </c>
      <c r="J23" s="62">
        <v>0.24159973954940034</v>
      </c>
      <c r="K23" s="62">
        <v>0.33148900379296298</v>
      </c>
      <c r="L23" s="62">
        <v>0.24521715325367097</v>
      </c>
      <c r="M23" s="62">
        <v>0.24389718987053033</v>
      </c>
      <c r="N23" s="62">
        <v>0.40919772928903847</v>
      </c>
      <c r="O23" s="62">
        <v>0.49084483170202858</v>
      </c>
      <c r="P23" s="62">
        <v>0.14698740329843951</v>
      </c>
      <c r="Q23" s="62">
        <v>0.44791846045206885</v>
      </c>
      <c r="R23" s="62">
        <v>0.24150079334082161</v>
      </c>
      <c r="S23" s="62">
        <v>0.28154142726078901</v>
      </c>
      <c r="T23" s="62">
        <v>0.19612303381810717</v>
      </c>
      <c r="U23" s="62">
        <v>0.44563250686247019</v>
      </c>
      <c r="V23" s="62">
        <v>0.24352884723590015</v>
      </c>
      <c r="W23" s="62">
        <v>0.67297130322598631</v>
      </c>
      <c r="X23" s="62">
        <v>0.17009958388271831</v>
      </c>
      <c r="Y23" s="62">
        <v>0.36525591150036474</v>
      </c>
      <c r="Z23" s="62">
        <v>0.32187650421712016</v>
      </c>
      <c r="AA23" s="62">
        <v>0.16471178267686887</v>
      </c>
      <c r="AB23" s="62">
        <v>0.53072528934773167</v>
      </c>
      <c r="AC23" s="62">
        <v>0.31959530894260879</v>
      </c>
      <c r="AD23" s="62">
        <v>0.52171654100942766</v>
      </c>
      <c r="AE23" s="62">
        <v>0.46120336134377221</v>
      </c>
      <c r="AF23" s="62">
        <v>0.32816141636460255</v>
      </c>
      <c r="AG23" s="62">
        <v>0.27998824832606861</v>
      </c>
      <c r="AH23" s="62">
        <v>0.70011603643364662</v>
      </c>
      <c r="AI23" s="62">
        <v>0.174058531601404</v>
      </c>
      <c r="AJ23" s="62">
        <v>0.14412846873589391</v>
      </c>
      <c r="AK23" s="62">
        <v>0.28247582761934537</v>
      </c>
      <c r="AL23" s="62">
        <v>0.61527887032777551</v>
      </c>
      <c r="AM23" s="62">
        <v>0.4481644094016628</v>
      </c>
      <c r="AN23" s="62">
        <v>0.51626020582370047</v>
      </c>
      <c r="AO23" s="62">
        <v>0.52543130457736309</v>
      </c>
      <c r="AP23" s="62">
        <v>0.78807544435845478</v>
      </c>
      <c r="AQ23" s="62">
        <v>1.3573806853185475</v>
      </c>
      <c r="AR23" s="62">
        <v>0.53340910057665269</v>
      </c>
      <c r="AS23" s="62">
        <v>0.51193216687582377</v>
      </c>
      <c r="AT23" s="62">
        <v>0.56284952732019156</v>
      </c>
      <c r="AU23" s="62">
        <v>0.73856997731515062</v>
      </c>
      <c r="AV23" s="62">
        <v>0.73869678736055722</v>
      </c>
      <c r="AW23" s="62">
        <v>0.91916901275744511</v>
      </c>
      <c r="AX23" s="62">
        <v>1.2319951931660142</v>
      </c>
      <c r="AY23" s="62">
        <v>2.8630811922852444</v>
      </c>
      <c r="AZ23" s="62">
        <v>1.2191012306984443</v>
      </c>
      <c r="BA23" s="62">
        <v>0.95131698130560205</v>
      </c>
      <c r="BB23" s="62">
        <v>1.1051216500286092</v>
      </c>
      <c r="BC23" s="62">
        <v>2.0610791958928578</v>
      </c>
      <c r="BD23" s="62">
        <v>0.63164850923074445</v>
      </c>
      <c r="BE23" s="62">
        <v>0.53051267936699342</v>
      </c>
      <c r="BF23" s="62">
        <v>1.4561946777640218</v>
      </c>
      <c r="BG23" s="62">
        <v>0.63565114933340483</v>
      </c>
      <c r="BH23" s="62">
        <v>0.66621862977478363</v>
      </c>
      <c r="BI23" s="62">
        <v>1.5056239401109566</v>
      </c>
      <c r="BJ23" s="62">
        <v>9.9986790053521304</v>
      </c>
      <c r="BK23" s="62">
        <v>3.158796045028839</v>
      </c>
      <c r="BL23" s="62">
        <v>3.2418855659151564</v>
      </c>
      <c r="BM23" s="62">
        <v>0.55772819872342261</v>
      </c>
      <c r="BN23" s="62">
        <v>0.73244980493247991</v>
      </c>
      <c r="BO23" s="62">
        <v>0.59918862521241123</v>
      </c>
      <c r="BP23" s="62">
        <v>1.698827904233829</v>
      </c>
    </row>
    <row r="24" spans="1:68" x14ac:dyDescent="0.25">
      <c r="A24" s="9" t="s">
        <v>23</v>
      </c>
      <c r="B24" s="10" t="s">
        <v>402</v>
      </c>
      <c r="C24" s="61">
        <v>0.46359469325628194</v>
      </c>
      <c r="D24" s="63">
        <v>0.15585859221898193</v>
      </c>
      <c r="E24" s="63">
        <v>0.3516601796329154</v>
      </c>
      <c r="F24" s="63">
        <v>0.24076567952262357</v>
      </c>
      <c r="G24" s="63">
        <v>0.3899780104187115</v>
      </c>
      <c r="H24" s="63">
        <v>0.21447687699441251</v>
      </c>
      <c r="I24" s="63">
        <v>0.20523268467432715</v>
      </c>
      <c r="J24" s="63">
        <v>0.22461947578137956</v>
      </c>
      <c r="K24" s="63">
        <v>0.26628412254085354</v>
      </c>
      <c r="L24" s="63">
        <v>0.30130361266010275</v>
      </c>
      <c r="M24" s="63">
        <v>0.20554276292394999</v>
      </c>
      <c r="N24" s="63">
        <v>0.23920466644962471</v>
      </c>
      <c r="O24" s="63">
        <v>0.17234710511292189</v>
      </c>
      <c r="P24" s="63">
        <v>0.24665658226656315</v>
      </c>
      <c r="Q24" s="63">
        <v>0.31821981507260699</v>
      </c>
      <c r="R24" s="63">
        <v>0.21280597490119682</v>
      </c>
      <c r="S24" s="63">
        <v>0.21939612653811311</v>
      </c>
      <c r="T24" s="63">
        <v>0.50592549202380388</v>
      </c>
      <c r="U24" s="63">
        <v>0.14738587705981726</v>
      </c>
      <c r="V24" s="63">
        <v>0.30389498600423026</v>
      </c>
      <c r="W24" s="63">
        <v>0.4025957268153294</v>
      </c>
      <c r="X24" s="63">
        <v>0.43140419462346952</v>
      </c>
      <c r="Y24" s="63">
        <v>0.35298883436857681</v>
      </c>
      <c r="Z24" s="63">
        <v>0.32005570109022113</v>
      </c>
      <c r="AA24" s="63">
        <v>0.42167123086986597</v>
      </c>
      <c r="AB24" s="63">
        <v>0.33418176656358212</v>
      </c>
      <c r="AC24" s="63">
        <v>0.34752056309983059</v>
      </c>
      <c r="AD24" s="63">
        <v>0.38604583878248139</v>
      </c>
      <c r="AE24" s="63">
        <v>0.20257470688105542</v>
      </c>
      <c r="AF24" s="63">
        <v>0.22029981127350018</v>
      </c>
      <c r="AG24" s="63">
        <v>0.20784291712590722</v>
      </c>
      <c r="AH24" s="63">
        <v>0.32814182918682966</v>
      </c>
      <c r="AI24" s="63">
        <v>0.17616064518603614</v>
      </c>
      <c r="AJ24" s="63">
        <v>0.23966870911219434</v>
      </c>
      <c r="AK24" s="63">
        <v>0.22979332571040909</v>
      </c>
      <c r="AL24" s="63">
        <v>0.18376721552882389</v>
      </c>
      <c r="AM24" s="63">
        <v>0.35639490934029505</v>
      </c>
      <c r="AN24" s="63">
        <v>0.47860889031438325</v>
      </c>
      <c r="AO24" s="63">
        <v>0.22964458485658432</v>
      </c>
      <c r="AP24" s="63">
        <v>1.0602897580925372</v>
      </c>
      <c r="AQ24" s="63">
        <v>0.33305623339428991</v>
      </c>
      <c r="AR24" s="63">
        <v>0.26034493728297359</v>
      </c>
      <c r="AS24" s="63">
        <v>0.32539742094560159</v>
      </c>
      <c r="AT24" s="63">
        <v>0.18021917884491212</v>
      </c>
      <c r="AU24" s="63">
        <v>0.23243691443227771</v>
      </c>
      <c r="AV24" s="63">
        <v>0.13409168161332713</v>
      </c>
      <c r="AW24" s="63">
        <v>0.26359437675183728</v>
      </c>
      <c r="AX24" s="63">
        <v>0.44211236023376876</v>
      </c>
      <c r="AY24" s="63">
        <v>0.56877057237198825</v>
      </c>
      <c r="AZ24" s="63">
        <v>0.52781336191872019</v>
      </c>
      <c r="BA24" s="63">
        <v>0.46516407064599707</v>
      </c>
      <c r="BB24" s="63">
        <v>0.31747198404457883</v>
      </c>
      <c r="BC24" s="63">
        <v>0.47680815028254087</v>
      </c>
      <c r="BD24" s="63">
        <v>0.16184936141044068</v>
      </c>
      <c r="BE24" s="63">
        <v>0.31643324120628963</v>
      </c>
      <c r="BF24" s="63">
        <v>0.51973422141052128</v>
      </c>
      <c r="BG24" s="63">
        <v>0.46348590737809697</v>
      </c>
      <c r="BH24" s="63">
        <v>0.3312506325242961</v>
      </c>
      <c r="BI24" s="63">
        <v>0.27127164455515373</v>
      </c>
      <c r="BJ24" s="63">
        <v>0.73621802915013923</v>
      </c>
      <c r="BK24" s="63">
        <v>0.46046498486736798</v>
      </c>
      <c r="BL24" s="63">
        <v>0.67568896087642161</v>
      </c>
      <c r="BM24" s="63">
        <v>0.42611281600813938</v>
      </c>
      <c r="BN24" s="63">
        <v>0.39035896906349016</v>
      </c>
      <c r="BO24" s="63">
        <v>0.66437685430236604</v>
      </c>
      <c r="BP24" s="63">
        <v>0.36344364236444499</v>
      </c>
    </row>
    <row r="25" spans="1:68" x14ac:dyDescent="0.25">
      <c r="A25" s="11" t="s">
        <v>24</v>
      </c>
      <c r="B25" s="12" t="s">
        <v>402</v>
      </c>
      <c r="C25" s="60">
        <v>5.3439977942314636</v>
      </c>
      <c r="D25" s="62">
        <v>1.030439101072139</v>
      </c>
      <c r="E25" s="62">
        <v>2.7790862086939927</v>
      </c>
      <c r="F25" s="62">
        <v>2.2459004543066583</v>
      </c>
      <c r="G25" s="62">
        <v>1.4740777186492802</v>
      </c>
      <c r="H25" s="62">
        <v>1.0615414839524144</v>
      </c>
      <c r="I25" s="62">
        <v>1.3976588203973779</v>
      </c>
      <c r="J25" s="62">
        <v>0.73758832197216073</v>
      </c>
      <c r="K25" s="62">
        <v>1.1256972754708221</v>
      </c>
      <c r="L25" s="62">
        <v>0.98168665010564871</v>
      </c>
      <c r="M25" s="62">
        <v>0.92675915712837842</v>
      </c>
      <c r="N25" s="62">
        <v>1.1580823695781326</v>
      </c>
      <c r="O25" s="62">
        <v>1.706793466804079</v>
      </c>
      <c r="P25" s="62">
        <v>0.97580825522169701</v>
      </c>
      <c r="Q25" s="62">
        <v>1.6150108669944638</v>
      </c>
      <c r="R25" s="62">
        <v>0.69851051289557997</v>
      </c>
      <c r="S25" s="62">
        <v>1.512100354559031</v>
      </c>
      <c r="T25" s="62">
        <v>1.4008635741410018</v>
      </c>
      <c r="U25" s="62">
        <v>0.99077803852849056</v>
      </c>
      <c r="V25" s="62">
        <v>1.4648972752102625</v>
      </c>
      <c r="W25" s="62">
        <v>2.6273443866539887</v>
      </c>
      <c r="X25" s="62">
        <v>0.56466840169139021</v>
      </c>
      <c r="Y25" s="62">
        <v>0.92564690702923469</v>
      </c>
      <c r="Z25" s="62">
        <v>0.88599783378180696</v>
      </c>
      <c r="AA25" s="62">
        <v>2.345693754143594</v>
      </c>
      <c r="AB25" s="62">
        <v>2.7752376227455611</v>
      </c>
      <c r="AC25" s="62">
        <v>1.7263840873238061</v>
      </c>
      <c r="AD25" s="62">
        <v>0.79421423607471153</v>
      </c>
      <c r="AE25" s="62">
        <v>0.96485702896862857</v>
      </c>
      <c r="AF25" s="62">
        <v>1.2594006825389472</v>
      </c>
      <c r="AG25" s="62">
        <v>0.7368295617811883</v>
      </c>
      <c r="AH25" s="62">
        <v>3.6807844354655201</v>
      </c>
      <c r="AI25" s="62">
        <v>0.55497628233835183</v>
      </c>
      <c r="AJ25" s="62">
        <v>0.67054846842726301</v>
      </c>
      <c r="AK25" s="62">
        <v>0.57887541537336118</v>
      </c>
      <c r="AL25" s="62">
        <v>1.9928923504368978</v>
      </c>
      <c r="AM25" s="62">
        <v>1.8107065464479872</v>
      </c>
      <c r="AN25" s="62">
        <v>2.2757661545318562</v>
      </c>
      <c r="AO25" s="62">
        <v>1.6425579006160103</v>
      </c>
      <c r="AP25" s="62">
        <v>2.575975665645577</v>
      </c>
      <c r="AQ25" s="62">
        <v>3.2872408089225638</v>
      </c>
      <c r="AR25" s="62">
        <v>1.629010346736937</v>
      </c>
      <c r="AS25" s="62">
        <v>1.1283074326606948</v>
      </c>
      <c r="AT25" s="62">
        <v>1.2531558935119447</v>
      </c>
      <c r="AU25" s="62">
        <v>0.76512136410350606</v>
      </c>
      <c r="AV25" s="62">
        <v>1.612071995536531</v>
      </c>
      <c r="AW25" s="62">
        <v>1.5026059754560976</v>
      </c>
      <c r="AX25" s="62">
        <v>6.6359101411845449</v>
      </c>
      <c r="AY25" s="62">
        <v>8.616912144516629</v>
      </c>
      <c r="AZ25" s="62">
        <v>6.8986439478478321</v>
      </c>
      <c r="BA25" s="62">
        <v>5.8686891396014804</v>
      </c>
      <c r="BB25" s="62">
        <v>3.2071125710217108</v>
      </c>
      <c r="BC25" s="62">
        <v>7.0057375789265199</v>
      </c>
      <c r="BD25" s="62">
        <v>1.0899139909400151</v>
      </c>
      <c r="BE25" s="62">
        <v>1.0640113872279566</v>
      </c>
      <c r="BF25" s="62">
        <v>5.9939585040323644</v>
      </c>
      <c r="BG25" s="62">
        <v>3.8058182118604336</v>
      </c>
      <c r="BH25" s="62">
        <v>2.270126245089112</v>
      </c>
      <c r="BI25" s="62">
        <v>4.7636727036884752</v>
      </c>
      <c r="BJ25" s="62">
        <v>17.890996578564426</v>
      </c>
      <c r="BK25" s="62">
        <v>4.3068394904130836</v>
      </c>
      <c r="BL25" s="62">
        <v>9.7321203530066089</v>
      </c>
      <c r="BM25" s="62">
        <v>2.4249551224167032</v>
      </c>
      <c r="BN25" s="62">
        <v>1.9497062572032084</v>
      </c>
      <c r="BO25" s="62">
        <v>4.1604081869689926</v>
      </c>
      <c r="BP25" s="62">
        <v>3.5906500857072374</v>
      </c>
    </row>
    <row r="26" spans="1:68" x14ac:dyDescent="0.25">
      <c r="A26" s="9" t="s">
        <v>25</v>
      </c>
      <c r="B26" s="10" t="s">
        <v>402</v>
      </c>
      <c r="C26" s="61">
        <v>27.537250593364636</v>
      </c>
      <c r="D26" s="61">
        <v>7.5421978807771417</v>
      </c>
      <c r="E26" s="61">
        <v>12.674161032708007</v>
      </c>
      <c r="F26" s="61">
        <v>9.3256531035687935</v>
      </c>
      <c r="G26" s="61">
        <v>8.308277096403847</v>
      </c>
      <c r="H26" s="61">
        <v>5.2993611453568974</v>
      </c>
      <c r="I26" s="61">
        <v>7.0598602025682995</v>
      </c>
      <c r="J26" s="61">
        <v>4.7259796237311384</v>
      </c>
      <c r="K26" s="61">
        <v>7.6400386373658371</v>
      </c>
      <c r="L26" s="61">
        <v>5.0941804150912731</v>
      </c>
      <c r="M26" s="61">
        <v>5.7704436468487978</v>
      </c>
      <c r="N26" s="61">
        <v>6.0448155372184802</v>
      </c>
      <c r="O26" s="61">
        <v>10.410652067235889</v>
      </c>
      <c r="P26" s="61">
        <v>5.0045252841282366</v>
      </c>
      <c r="Q26" s="61">
        <v>7.7182196133337797</v>
      </c>
      <c r="R26" s="61">
        <v>4.5079961442589589</v>
      </c>
      <c r="S26" s="61">
        <v>6.831509978523485</v>
      </c>
      <c r="T26" s="61">
        <v>8.0720050718493983</v>
      </c>
      <c r="U26" s="61">
        <v>7.97855875615722</v>
      </c>
      <c r="V26" s="61">
        <v>5.997594349470373</v>
      </c>
      <c r="W26" s="61">
        <v>11.868641303344752</v>
      </c>
      <c r="X26" s="61">
        <v>3.8674104620504641</v>
      </c>
      <c r="Y26" s="61">
        <v>5.395755377113626</v>
      </c>
      <c r="Z26" s="61">
        <v>5.016332136379571</v>
      </c>
      <c r="AA26" s="61">
        <v>7.2102545916199494</v>
      </c>
      <c r="AB26" s="61">
        <v>11.929411934126813</v>
      </c>
      <c r="AC26" s="61">
        <v>7.9408429629359327</v>
      </c>
      <c r="AD26" s="61">
        <v>5.7586561646241829</v>
      </c>
      <c r="AE26" s="61">
        <v>5.8711084457252625</v>
      </c>
      <c r="AF26" s="61">
        <v>5.4960216383532057</v>
      </c>
      <c r="AG26" s="61">
        <v>3.8172958874615603</v>
      </c>
      <c r="AH26" s="61">
        <v>15.538748807436157</v>
      </c>
      <c r="AI26" s="61">
        <v>3.3112462731922379</v>
      </c>
      <c r="AJ26" s="61">
        <v>3.3616795191225979</v>
      </c>
      <c r="AK26" s="61">
        <v>3.6668518366906619</v>
      </c>
      <c r="AL26" s="61">
        <v>11.523195968333182</v>
      </c>
      <c r="AM26" s="61">
        <v>8.189645501697381</v>
      </c>
      <c r="AN26" s="61">
        <v>10.290247643190511</v>
      </c>
      <c r="AO26" s="61">
        <v>10.988780745847139</v>
      </c>
      <c r="AP26" s="61">
        <v>10.392654083243826</v>
      </c>
      <c r="AQ26" s="61">
        <v>16.871199648832182</v>
      </c>
      <c r="AR26" s="61">
        <v>7.0993269658309366</v>
      </c>
      <c r="AS26" s="61">
        <v>6.4076571075026179</v>
      </c>
      <c r="AT26" s="61">
        <v>6.4565398641059479</v>
      </c>
      <c r="AU26" s="61">
        <v>7.7274182765807744</v>
      </c>
      <c r="AV26" s="61">
        <v>9.8905796730949369</v>
      </c>
      <c r="AW26" s="61">
        <v>9.9232124313705459</v>
      </c>
      <c r="AX26" s="61">
        <v>40.414539664922835</v>
      </c>
      <c r="AY26" s="61">
        <v>41.898755095738103</v>
      </c>
      <c r="AZ26" s="61">
        <v>32.783341506468254</v>
      </c>
      <c r="BA26" s="61">
        <v>31.533302255318713</v>
      </c>
      <c r="BB26" s="61">
        <v>16.298233896117527</v>
      </c>
      <c r="BC26" s="61">
        <v>40.761564009338159</v>
      </c>
      <c r="BD26" s="61">
        <v>7.8423917900556637</v>
      </c>
      <c r="BE26" s="61">
        <v>6.5969469030351693</v>
      </c>
      <c r="BF26" s="61">
        <v>27.02983410601777</v>
      </c>
      <c r="BG26" s="61">
        <v>24.28216284188747</v>
      </c>
      <c r="BH26" s="61">
        <v>9.0876049609178935</v>
      </c>
      <c r="BI26" s="61">
        <v>28.312555142137825</v>
      </c>
      <c r="BJ26" s="61">
        <v>66.33565966312041</v>
      </c>
      <c r="BK26" s="61">
        <v>27.857601037669316</v>
      </c>
      <c r="BL26" s="61">
        <v>57.970791233373895</v>
      </c>
      <c r="BM26" s="61">
        <v>13.754088567670639</v>
      </c>
      <c r="BN26" s="61">
        <v>12.337373518508857</v>
      </c>
      <c r="BO26" s="61">
        <v>18.958507728622738</v>
      </c>
      <c r="BP26" s="61">
        <v>16.459536955558644</v>
      </c>
    </row>
    <row r="27" spans="1:68" x14ac:dyDescent="0.25">
      <c r="A27" s="11" t="s">
        <v>26</v>
      </c>
      <c r="B27" s="12" t="s">
        <v>402</v>
      </c>
      <c r="C27" s="60">
        <v>10.0546715855735</v>
      </c>
      <c r="D27" s="60">
        <v>4.3737512246060621</v>
      </c>
      <c r="E27" s="60">
        <v>5.7006641357205572</v>
      </c>
      <c r="F27" s="60">
        <v>5.7962145469346025</v>
      </c>
      <c r="G27" s="60">
        <v>3.3280637263141575</v>
      </c>
      <c r="H27" s="60">
        <v>3.414151793676437</v>
      </c>
      <c r="I27" s="60">
        <v>3.9053192171276967</v>
      </c>
      <c r="J27" s="60">
        <v>3.6317166967476151</v>
      </c>
      <c r="K27" s="60">
        <v>6.2446001773141449</v>
      </c>
      <c r="L27" s="60">
        <v>2.9801490247180276</v>
      </c>
      <c r="M27" s="60">
        <v>2.4568811604993472</v>
      </c>
      <c r="N27" s="60">
        <v>2.5490478548581419</v>
      </c>
      <c r="O27" s="60">
        <v>5.3520606232908428</v>
      </c>
      <c r="P27" s="60">
        <v>2.1057037628956055</v>
      </c>
      <c r="Q27" s="60">
        <v>4.0558865563794084</v>
      </c>
      <c r="R27" s="60">
        <v>4.133695810197378</v>
      </c>
      <c r="S27" s="60">
        <v>2.8993954176906525</v>
      </c>
      <c r="T27" s="60">
        <v>3.0290824013745423</v>
      </c>
      <c r="U27" s="60">
        <v>3.8768256133565866</v>
      </c>
      <c r="V27" s="60">
        <v>2.6629939042053259</v>
      </c>
      <c r="W27" s="60">
        <v>5.1131438551553865</v>
      </c>
      <c r="X27" s="60">
        <v>2.3986468657434985</v>
      </c>
      <c r="Y27" s="60">
        <v>4.0899533364278753</v>
      </c>
      <c r="Z27" s="60">
        <v>3.0484765400587843</v>
      </c>
      <c r="AA27" s="60">
        <v>2.9470101812482756</v>
      </c>
      <c r="AB27" s="60">
        <v>4.9967823066762636</v>
      </c>
      <c r="AC27" s="60">
        <v>3.1794738473654069</v>
      </c>
      <c r="AD27" s="60">
        <v>7.2853228005802713</v>
      </c>
      <c r="AE27" s="60">
        <v>3.5523602725965726</v>
      </c>
      <c r="AF27" s="60">
        <v>2.9062133555962997</v>
      </c>
      <c r="AG27" s="60">
        <v>2.4394137572885537</v>
      </c>
      <c r="AH27" s="60">
        <v>6.1491799104245128</v>
      </c>
      <c r="AI27" s="60">
        <v>2.6374355442988024</v>
      </c>
      <c r="AJ27" s="60">
        <v>2.1903572723869815</v>
      </c>
      <c r="AK27" s="60">
        <v>4.1568732969989819</v>
      </c>
      <c r="AL27" s="60">
        <v>4.1931840743968865</v>
      </c>
      <c r="AM27" s="60">
        <v>4.3585328297269115</v>
      </c>
      <c r="AN27" s="60">
        <v>6.6931236330125099</v>
      </c>
      <c r="AO27" s="60">
        <v>4.3510452511542983</v>
      </c>
      <c r="AP27" s="60">
        <v>4.4150992438459937</v>
      </c>
      <c r="AQ27" s="60">
        <v>16.990913701809323</v>
      </c>
      <c r="AR27" s="60">
        <v>3.4781201361628979</v>
      </c>
      <c r="AS27" s="60">
        <v>4.8543580200091814</v>
      </c>
      <c r="AT27" s="60">
        <v>4.2320694279701021</v>
      </c>
      <c r="AU27" s="60">
        <v>3.8935482654668223</v>
      </c>
      <c r="AV27" s="60">
        <v>5.6647984427644529</v>
      </c>
      <c r="AW27" s="60">
        <v>4.3854764274760214</v>
      </c>
      <c r="AX27" s="60">
        <v>12.731440864445675</v>
      </c>
      <c r="AY27" s="60">
        <v>27.528347052782447</v>
      </c>
      <c r="AZ27" s="60">
        <v>13.226992526916881</v>
      </c>
      <c r="BA27" s="60">
        <v>16.795037329613884</v>
      </c>
      <c r="BB27" s="60">
        <v>8.1946326932823954</v>
      </c>
      <c r="BC27" s="60">
        <v>20.536323714672019</v>
      </c>
      <c r="BD27" s="60">
        <v>4.1563033643007898</v>
      </c>
      <c r="BE27" s="60">
        <v>3.0725963497787943</v>
      </c>
      <c r="BF27" s="60">
        <v>11.552882480279026</v>
      </c>
      <c r="BG27" s="60">
        <v>6.7817679185445252</v>
      </c>
      <c r="BH27" s="60">
        <v>9.2566585636573144</v>
      </c>
      <c r="BI27" s="60">
        <v>14.051645518925657</v>
      </c>
      <c r="BJ27" s="60">
        <v>74.42742982008329</v>
      </c>
      <c r="BK27" s="60">
        <v>16.29423769392168</v>
      </c>
      <c r="BL27" s="60">
        <v>20.660396000192954</v>
      </c>
      <c r="BM27" s="60">
        <v>3.9754429186396121</v>
      </c>
      <c r="BN27" s="60">
        <v>7.5223420158918479</v>
      </c>
      <c r="BO27" s="60">
        <v>7.2190912016559361</v>
      </c>
      <c r="BP27" s="60">
        <v>9.0790577572649944</v>
      </c>
    </row>
    <row r="28" spans="1:68" x14ac:dyDescent="0.25">
      <c r="A28" s="9" t="s">
        <v>151</v>
      </c>
      <c r="B28" s="10" t="s">
        <v>402</v>
      </c>
      <c r="C28" s="61">
        <v>1.5880462824415666</v>
      </c>
      <c r="D28" s="61">
        <v>0.6284212935801915</v>
      </c>
      <c r="E28" s="61">
        <v>1.0294953112813532</v>
      </c>
      <c r="F28" s="61">
        <v>0.70916638448901625</v>
      </c>
      <c r="G28" s="61">
        <v>0.38406838250217973</v>
      </c>
      <c r="H28" s="61">
        <v>0.4605766960370779</v>
      </c>
      <c r="I28" s="61">
        <v>0.5871486580934776</v>
      </c>
      <c r="J28" s="61">
        <v>0.68905537340752687</v>
      </c>
      <c r="K28" s="61">
        <v>1.110715683597544</v>
      </c>
      <c r="L28" s="61">
        <v>0.38404757937793793</v>
      </c>
      <c r="M28" s="61">
        <v>0.39956788547946881</v>
      </c>
      <c r="N28" s="61">
        <v>0.36818431191090983</v>
      </c>
      <c r="O28" s="61">
        <v>1.6170665097566137</v>
      </c>
      <c r="P28" s="61">
        <v>0.30083356059393618</v>
      </c>
      <c r="Q28" s="61">
        <v>0.52018326930263969</v>
      </c>
      <c r="R28" s="61">
        <v>0.88267957840079192</v>
      </c>
      <c r="S28" s="61">
        <v>0.50053552006589608</v>
      </c>
      <c r="T28" s="61">
        <v>0.41801314893678743</v>
      </c>
      <c r="U28" s="61">
        <v>0.75002925337276871</v>
      </c>
      <c r="V28" s="61">
        <v>0.32735074965219058</v>
      </c>
      <c r="W28" s="61">
        <v>1.0980863275693733</v>
      </c>
      <c r="X28" s="61">
        <v>0.4221025452961476</v>
      </c>
      <c r="Y28" s="61">
        <v>0.76896875926825381</v>
      </c>
      <c r="Z28" s="61">
        <v>0.50039977912841105</v>
      </c>
      <c r="AA28" s="61">
        <v>0.34772537117948976</v>
      </c>
      <c r="AB28" s="61">
        <v>0.90134017617416029</v>
      </c>
      <c r="AC28" s="61">
        <v>0.44288440941501861</v>
      </c>
      <c r="AD28" s="61">
        <v>1.7759176692900707</v>
      </c>
      <c r="AE28" s="61">
        <v>0.73238540661268847</v>
      </c>
      <c r="AF28" s="61">
        <v>0.41781021513054506</v>
      </c>
      <c r="AG28" s="61">
        <v>0.36238865154221306</v>
      </c>
      <c r="AH28" s="61">
        <v>0.90408422870456651</v>
      </c>
      <c r="AI28" s="61">
        <v>0.43076705610128357</v>
      </c>
      <c r="AJ28" s="61">
        <v>0.37389622899338326</v>
      </c>
      <c r="AK28" s="61">
        <v>1.0724514441521897</v>
      </c>
      <c r="AL28" s="61">
        <v>0.59038073968956195</v>
      </c>
      <c r="AM28" s="61">
        <v>0.96554239468195391</v>
      </c>
      <c r="AN28" s="61">
        <v>1.0821383916536658</v>
      </c>
      <c r="AO28" s="61">
        <v>0.70192300658596618</v>
      </c>
      <c r="AP28" s="61">
        <v>2.1112910033812775</v>
      </c>
      <c r="AQ28" s="61">
        <v>3.5553507244767939</v>
      </c>
      <c r="AR28" s="61">
        <v>0.77188133628112987</v>
      </c>
      <c r="AS28" s="61">
        <v>1.7011742776970757</v>
      </c>
      <c r="AT28" s="61">
        <v>0.97873923708048527</v>
      </c>
      <c r="AU28" s="61">
        <v>0.79815492327218185</v>
      </c>
      <c r="AV28" s="61">
        <v>1.1195806126021948</v>
      </c>
      <c r="AW28" s="61">
        <v>0.51209077154252958</v>
      </c>
      <c r="AX28" s="61">
        <v>2.4767980636457549</v>
      </c>
      <c r="AY28" s="61">
        <v>5.6580401839611358</v>
      </c>
      <c r="AZ28" s="61">
        <v>1.9903327053688333</v>
      </c>
      <c r="BA28" s="61">
        <v>2.0527257575088624</v>
      </c>
      <c r="BB28" s="61">
        <v>1.6890338803530143</v>
      </c>
      <c r="BC28" s="61">
        <v>2.9473295665400694</v>
      </c>
      <c r="BD28" s="61">
        <v>0.78650522222149677</v>
      </c>
      <c r="BE28" s="61">
        <v>0.61594365094526715</v>
      </c>
      <c r="BF28" s="61">
        <v>1.6163774611021178</v>
      </c>
      <c r="BG28" s="61">
        <v>0.844380079923158</v>
      </c>
      <c r="BH28" s="61">
        <v>2.4548452163415946</v>
      </c>
      <c r="BI28" s="61">
        <v>2.1830845261748215</v>
      </c>
      <c r="BJ28" s="61">
        <v>13.445178315239072</v>
      </c>
      <c r="BK28" s="61">
        <v>2.2978518287881551</v>
      </c>
      <c r="BL28" s="61">
        <v>4.3455875378204407</v>
      </c>
      <c r="BM28" s="61">
        <v>0.60208910845364028</v>
      </c>
      <c r="BN28" s="61">
        <v>1.4800401335332334</v>
      </c>
      <c r="BO28" s="61">
        <v>1.0138946187503499</v>
      </c>
      <c r="BP28" s="61">
        <v>2.2887942191695632</v>
      </c>
    </row>
    <row r="29" spans="1:68" x14ac:dyDescent="0.25">
      <c r="A29" s="11" t="s">
        <v>152</v>
      </c>
      <c r="B29" s="12" t="s">
        <v>402</v>
      </c>
      <c r="C29" s="60">
        <v>6.7673494659718267E-2</v>
      </c>
      <c r="D29" s="60" t="s">
        <v>326</v>
      </c>
      <c r="E29" s="60" t="s">
        <v>326</v>
      </c>
      <c r="F29" s="60">
        <v>4.3813217860727227E-2</v>
      </c>
      <c r="G29" s="60" t="s">
        <v>326</v>
      </c>
      <c r="H29" s="60">
        <v>2.9092040855573629E-2</v>
      </c>
      <c r="I29" s="60">
        <v>3.3521834998981558E-2</v>
      </c>
      <c r="J29" s="60" t="s">
        <v>326</v>
      </c>
      <c r="K29" s="60" t="s">
        <v>326</v>
      </c>
      <c r="L29" s="60" t="s">
        <v>326</v>
      </c>
      <c r="M29" s="60" t="s">
        <v>326</v>
      </c>
      <c r="N29" s="60" t="s">
        <v>326</v>
      </c>
      <c r="O29" s="60">
        <v>4.931067676669585E-2</v>
      </c>
      <c r="P29" s="60" t="s">
        <v>326</v>
      </c>
      <c r="Q29" s="60" t="s">
        <v>326</v>
      </c>
      <c r="R29" s="60" t="s">
        <v>326</v>
      </c>
      <c r="S29" s="60">
        <v>2.5650620203881529E-2</v>
      </c>
      <c r="T29" s="60" t="s">
        <v>326</v>
      </c>
      <c r="U29" s="60">
        <v>6.6551414796776398E-2</v>
      </c>
      <c r="V29" s="60" t="s">
        <v>326</v>
      </c>
      <c r="W29" s="60">
        <v>6.6361122938266723E-2</v>
      </c>
      <c r="X29" s="60" t="s">
        <v>326</v>
      </c>
      <c r="Y29" s="60">
        <v>5.0595743202653011E-2</v>
      </c>
      <c r="Z29" s="60">
        <v>3.4831655272659107E-2</v>
      </c>
      <c r="AA29" s="60" t="s">
        <v>326</v>
      </c>
      <c r="AB29" s="60">
        <v>6.4813463882618272E-2</v>
      </c>
      <c r="AC29" s="60" t="s">
        <v>326</v>
      </c>
      <c r="AD29" s="60">
        <v>9.2899853068035013E-2</v>
      </c>
      <c r="AE29" s="60">
        <v>0.10430991804722728</v>
      </c>
      <c r="AF29" s="60" t="s">
        <v>326</v>
      </c>
      <c r="AG29" s="60" t="s">
        <v>326</v>
      </c>
      <c r="AH29" s="60">
        <v>5.7048118862904118E-2</v>
      </c>
      <c r="AI29" s="60" t="s">
        <v>326</v>
      </c>
      <c r="AJ29" s="60" t="s">
        <v>326</v>
      </c>
      <c r="AK29" s="60">
        <v>4.0669454656879572E-2</v>
      </c>
      <c r="AL29" s="60">
        <v>7.3237856700093446E-2</v>
      </c>
      <c r="AM29" s="60">
        <v>4.1421061749995901E-2</v>
      </c>
      <c r="AN29" s="60" t="s">
        <v>326</v>
      </c>
      <c r="AO29" s="60">
        <v>4.1282077990209241E-2</v>
      </c>
      <c r="AP29" s="60">
        <v>0.23006303081046753</v>
      </c>
      <c r="AQ29" s="60">
        <v>0.18497698634871454</v>
      </c>
      <c r="AR29" s="60">
        <v>7.1366017227958697E-2</v>
      </c>
      <c r="AS29" s="60">
        <v>8.3543024847404612E-2</v>
      </c>
      <c r="AT29" s="60">
        <v>8.2454859104067524E-2</v>
      </c>
      <c r="AU29" s="60">
        <v>6.6108624362991877E-2</v>
      </c>
      <c r="AV29" s="60">
        <v>0.10964083481544834</v>
      </c>
      <c r="AW29" s="60">
        <v>4.8095250667615691E-2</v>
      </c>
      <c r="AX29" s="60">
        <v>0.22732087614525187</v>
      </c>
      <c r="AY29" s="60">
        <v>0.32656329943908768</v>
      </c>
      <c r="AZ29" s="60">
        <v>0.1015726996098926</v>
      </c>
      <c r="BA29" s="60">
        <v>0.10139767063633187</v>
      </c>
      <c r="BB29" s="60">
        <v>0.18208443297587029</v>
      </c>
      <c r="BC29" s="60">
        <v>0.22567267106533101</v>
      </c>
      <c r="BD29" s="60">
        <v>7.7796831844040001E-2</v>
      </c>
      <c r="BE29" s="60" t="s">
        <v>326</v>
      </c>
      <c r="BF29" s="60">
        <v>9.7395784920308245E-2</v>
      </c>
      <c r="BG29" s="60" t="s">
        <v>326</v>
      </c>
      <c r="BH29" s="60">
        <v>5.897461280424058E-2</v>
      </c>
      <c r="BI29" s="60">
        <v>0.1773009749179365</v>
      </c>
      <c r="BJ29" s="60">
        <v>0.91209259147102661</v>
      </c>
      <c r="BK29" s="60">
        <v>0.19021865455796175</v>
      </c>
      <c r="BL29" s="60">
        <v>0.39856346867555509</v>
      </c>
      <c r="BM29" s="60">
        <v>4.69619095063145E-2</v>
      </c>
      <c r="BN29" s="60">
        <v>6.9062620568682176E-2</v>
      </c>
      <c r="BO29" s="60">
        <v>5.3083015096361305E-2</v>
      </c>
      <c r="BP29" s="60">
        <v>0.1899661607915748</v>
      </c>
    </row>
    <row r="30" spans="1:68" x14ac:dyDescent="0.25">
      <c r="A30" s="9" t="s">
        <v>153</v>
      </c>
      <c r="B30" s="10" t="s">
        <v>402</v>
      </c>
      <c r="C30" s="61">
        <v>0.27083470925132863</v>
      </c>
      <c r="D30" s="61">
        <v>5.9477815819426003E-2</v>
      </c>
      <c r="E30" s="61">
        <v>0.11187263091485825</v>
      </c>
      <c r="F30" s="61">
        <v>0.10978550069548126</v>
      </c>
      <c r="G30" s="61">
        <v>8.3809220513736474E-2</v>
      </c>
      <c r="H30" s="61">
        <v>4.766258778455415E-2</v>
      </c>
      <c r="I30" s="61">
        <v>3.6492722330189707E-2</v>
      </c>
      <c r="J30" s="63" t="s">
        <v>326</v>
      </c>
      <c r="K30" s="61">
        <v>6.6959255557485511E-2</v>
      </c>
      <c r="L30" s="61">
        <v>5.330806313377217E-2</v>
      </c>
      <c r="M30" s="61">
        <v>7.070177785611774E-2</v>
      </c>
      <c r="N30" s="61">
        <v>3.7030794207434818E-2</v>
      </c>
      <c r="O30" s="61">
        <v>7.5316575078945527E-2</v>
      </c>
      <c r="P30" s="61">
        <v>4.9418359507491925E-2</v>
      </c>
      <c r="Q30" s="61">
        <v>7.4821807489256362E-2</v>
      </c>
      <c r="R30" s="63" t="s">
        <v>326</v>
      </c>
      <c r="S30" s="61">
        <v>5.7598385062668525E-2</v>
      </c>
      <c r="T30" s="63" t="s">
        <v>326</v>
      </c>
      <c r="U30" s="61">
        <v>6.8871299314665235E-2</v>
      </c>
      <c r="V30" s="61">
        <v>6.5761962831698592E-2</v>
      </c>
      <c r="W30" s="61">
        <v>9.1961358736765114E-2</v>
      </c>
      <c r="X30" s="63" t="s">
        <v>326</v>
      </c>
      <c r="Y30" s="61">
        <v>4.3396561118738165E-2</v>
      </c>
      <c r="Z30" s="61">
        <v>5.0842148128534374E-2</v>
      </c>
      <c r="AA30" s="61">
        <v>9.7825769386723507E-2</v>
      </c>
      <c r="AB30" s="61">
        <v>0.15552044838080509</v>
      </c>
      <c r="AC30" s="61">
        <v>5.3035419167808205E-2</v>
      </c>
      <c r="AD30" s="63" t="s">
        <v>326</v>
      </c>
      <c r="AE30" s="61">
        <v>8.0825992012127146E-2</v>
      </c>
      <c r="AF30" s="61">
        <v>4.973535097006318E-2</v>
      </c>
      <c r="AG30" s="61">
        <v>4.4685081046585994E-2</v>
      </c>
      <c r="AH30" s="61">
        <v>0.14565514128579543</v>
      </c>
      <c r="AI30" s="63" t="s">
        <v>326</v>
      </c>
      <c r="AJ30" s="63" t="s">
        <v>326</v>
      </c>
      <c r="AK30" s="63" t="s">
        <v>326</v>
      </c>
      <c r="AL30" s="61">
        <v>9.1700439572195883E-2</v>
      </c>
      <c r="AM30" s="61">
        <v>8.6589663995105731E-2</v>
      </c>
      <c r="AN30" s="61">
        <v>9.2532136888470742E-2</v>
      </c>
      <c r="AO30" s="61">
        <v>9.1826918029419322E-2</v>
      </c>
      <c r="AP30" s="61">
        <v>0.39641586811122625</v>
      </c>
      <c r="AQ30" s="61">
        <v>0.14543880786359961</v>
      </c>
      <c r="AR30" s="61">
        <v>0.12977194568753866</v>
      </c>
      <c r="AS30" s="61">
        <v>5.0053112319043247E-2</v>
      </c>
      <c r="AT30" s="61">
        <v>6.1117468247867006E-2</v>
      </c>
      <c r="AU30" s="61">
        <v>7.3994341704771163E-2</v>
      </c>
      <c r="AV30" s="61">
        <v>0.13388669105093362</v>
      </c>
      <c r="AW30" s="61">
        <v>9.917431585006907E-2</v>
      </c>
      <c r="AX30" s="61">
        <v>0.28071346667083658</v>
      </c>
      <c r="AY30" s="61">
        <v>0.15700581611615055</v>
      </c>
      <c r="AZ30" s="61">
        <v>0.27482226464917353</v>
      </c>
      <c r="BA30" s="61">
        <v>0.22626997927911058</v>
      </c>
      <c r="BB30" s="61">
        <v>0.18561130430526065</v>
      </c>
      <c r="BC30" s="61">
        <v>0.34890459294542375</v>
      </c>
      <c r="BD30" s="61">
        <v>6.2201147726439546E-2</v>
      </c>
      <c r="BE30" s="61">
        <v>7.2375404134057367E-2</v>
      </c>
      <c r="BF30" s="61">
        <v>0.32354989393447053</v>
      </c>
      <c r="BG30" s="61">
        <v>0.25007141932598781</v>
      </c>
      <c r="BH30" s="61">
        <v>0.1019827127756476</v>
      </c>
      <c r="BI30" s="61">
        <v>0.21957145026501543</v>
      </c>
      <c r="BJ30" s="61">
        <v>0.72275826459774417</v>
      </c>
      <c r="BK30" s="61">
        <v>0.33011012944247964</v>
      </c>
      <c r="BL30" s="61">
        <v>0.48762941281212818</v>
      </c>
      <c r="BM30" s="61">
        <v>0.12345965232298393</v>
      </c>
      <c r="BN30" s="61">
        <v>7.6024788448241482E-2</v>
      </c>
      <c r="BO30" s="61">
        <v>0.17700856327409281</v>
      </c>
      <c r="BP30" s="61">
        <v>0.13358337857228697</v>
      </c>
    </row>
    <row r="31" spans="1:68" x14ac:dyDescent="0.25">
      <c r="A31" s="11" t="s">
        <v>154</v>
      </c>
      <c r="B31" s="12" t="s">
        <v>402</v>
      </c>
      <c r="C31" s="60">
        <v>0.23028410556730819</v>
      </c>
      <c r="D31" s="60">
        <v>5.3571757449433328E-2</v>
      </c>
      <c r="E31" s="60">
        <v>0.11752957881842013</v>
      </c>
      <c r="F31" s="60">
        <v>8.7640140416349793E-2</v>
      </c>
      <c r="G31" s="60">
        <v>6.2844290915934603E-2</v>
      </c>
      <c r="H31" s="60">
        <v>4.5663053117234884E-2</v>
      </c>
      <c r="I31" s="60">
        <v>4.6357468393432556E-2</v>
      </c>
      <c r="J31" s="60">
        <v>4.502963376396607E-2</v>
      </c>
      <c r="K31" s="60">
        <v>7.9233089181727584E-2</v>
      </c>
      <c r="L31" s="60">
        <v>4.4044713070857028E-2</v>
      </c>
      <c r="M31" s="60">
        <v>6.3711508891382579E-2</v>
      </c>
      <c r="N31" s="60">
        <v>5.0504947328832241E-2</v>
      </c>
      <c r="O31" s="60">
        <v>6.5809535515565259E-2</v>
      </c>
      <c r="P31" s="60" t="s">
        <v>326</v>
      </c>
      <c r="Q31" s="60">
        <v>3.3401754580139942E-2</v>
      </c>
      <c r="R31" s="60" t="s">
        <v>326</v>
      </c>
      <c r="S31" s="60">
        <v>2.7790428472091497E-2</v>
      </c>
      <c r="T31" s="60" t="s">
        <v>326</v>
      </c>
      <c r="U31" s="60">
        <v>8.8058042124331312E-2</v>
      </c>
      <c r="V31" s="60">
        <v>4.744559229587561E-2</v>
      </c>
      <c r="W31" s="60">
        <v>8.9841227707970747E-2</v>
      </c>
      <c r="X31" s="60" t="s">
        <v>326</v>
      </c>
      <c r="Y31" s="60">
        <v>5.7414865444614431E-2</v>
      </c>
      <c r="Z31" s="60">
        <v>5.4957826857981333E-2</v>
      </c>
      <c r="AA31" s="60">
        <v>6.3432845923113407E-2</v>
      </c>
      <c r="AB31" s="60">
        <v>0.12436862466619929</v>
      </c>
      <c r="AC31" s="60" t="s">
        <v>326</v>
      </c>
      <c r="AD31" s="60">
        <v>6.4961198688716706E-2</v>
      </c>
      <c r="AE31" s="60">
        <v>8.3852132796582046E-2</v>
      </c>
      <c r="AF31" s="60">
        <v>5.7067428459116068E-2</v>
      </c>
      <c r="AG31" s="60">
        <v>3.8124099482258499E-2</v>
      </c>
      <c r="AH31" s="60">
        <v>0.16221120610742704</v>
      </c>
      <c r="AI31" s="60" t="s">
        <v>326</v>
      </c>
      <c r="AJ31" s="60" t="s">
        <v>326</v>
      </c>
      <c r="AK31" s="60">
        <v>3.6052292307824745E-2</v>
      </c>
      <c r="AL31" s="60">
        <v>9.5390627704061245E-2</v>
      </c>
      <c r="AM31" s="60">
        <v>8.2744240466793836E-2</v>
      </c>
      <c r="AN31" s="60">
        <v>8.9745878892778588E-2</v>
      </c>
      <c r="AO31" s="60">
        <v>8.1798347149266357E-2</v>
      </c>
      <c r="AP31" s="60">
        <v>0.14412652804227422</v>
      </c>
      <c r="AQ31" s="60">
        <v>0.33470144830651055</v>
      </c>
      <c r="AR31" s="60">
        <v>0.10341377967656402</v>
      </c>
      <c r="AS31" s="60">
        <v>8.5899125481000621E-2</v>
      </c>
      <c r="AT31" s="60">
        <v>8.6600073848307882E-2</v>
      </c>
      <c r="AU31" s="60">
        <v>9.6721295598398621E-2</v>
      </c>
      <c r="AV31" s="60">
        <v>0.14966583117612953</v>
      </c>
      <c r="AW31" s="60">
        <v>7.8037251884272324E-2</v>
      </c>
      <c r="AX31" s="60">
        <v>0.18672991526108668</v>
      </c>
      <c r="AY31" s="60">
        <v>0.34254098345851208</v>
      </c>
      <c r="AZ31" s="60">
        <v>0.24612213501676583</v>
      </c>
      <c r="BA31" s="60">
        <v>0.16212559023461953</v>
      </c>
      <c r="BB31" s="60">
        <v>0.22483948396778788</v>
      </c>
      <c r="BC31" s="60">
        <v>0.46975566143152359</v>
      </c>
      <c r="BD31" s="60">
        <v>6.7101323838941157E-2</v>
      </c>
      <c r="BE31" s="60">
        <v>6.3304221295603827E-2</v>
      </c>
      <c r="BF31" s="60">
        <v>0.27630866529592174</v>
      </c>
      <c r="BG31" s="60">
        <v>0.13920919371873622</v>
      </c>
      <c r="BH31" s="60">
        <v>0.13684238084200781</v>
      </c>
      <c r="BI31" s="60">
        <v>0.31648170693557642</v>
      </c>
      <c r="BJ31" s="60">
        <v>1.4444004714643339</v>
      </c>
      <c r="BK31" s="60">
        <v>0.4002360782545864</v>
      </c>
      <c r="BL31" s="60">
        <v>0.85282481292275514</v>
      </c>
      <c r="BM31" s="60">
        <v>0.12181750759948058</v>
      </c>
      <c r="BN31" s="60">
        <v>0.10432210999410799</v>
      </c>
      <c r="BO31" s="60">
        <v>0.19811696626402783</v>
      </c>
      <c r="BP31" s="60">
        <v>0.21427960187589606</v>
      </c>
    </row>
    <row r="32" spans="1:68" x14ac:dyDescent="0.25">
      <c r="A32" s="9" t="s">
        <v>155</v>
      </c>
      <c r="B32" s="10" t="s">
        <v>402</v>
      </c>
      <c r="C32" s="61">
        <v>0.22719415922811001</v>
      </c>
      <c r="D32" s="61">
        <v>8.4894271096934981E-2</v>
      </c>
      <c r="E32" s="61">
        <v>0.1764632533946473</v>
      </c>
      <c r="F32" s="61">
        <v>0.15507069789941327</v>
      </c>
      <c r="G32" s="61">
        <v>0.11262037692236115</v>
      </c>
      <c r="H32" s="61">
        <v>7.3432675710594586E-2</v>
      </c>
      <c r="I32" s="61">
        <v>0.10157084376898659</v>
      </c>
      <c r="J32" s="61">
        <v>5.2545424038600422E-2</v>
      </c>
      <c r="K32" s="61">
        <v>8.2268539077345201E-2</v>
      </c>
      <c r="L32" s="61">
        <v>5.1245041848482407E-2</v>
      </c>
      <c r="M32" s="61">
        <v>7.0610773599687482E-2</v>
      </c>
      <c r="N32" s="61">
        <v>8.6506284230123173E-2</v>
      </c>
      <c r="O32" s="61">
        <v>7.290232843149981E-2</v>
      </c>
      <c r="P32" s="61">
        <v>5.7010596789932873E-2</v>
      </c>
      <c r="Q32" s="61">
        <v>5.7219200133743452E-2</v>
      </c>
      <c r="R32" s="61">
        <v>4.5985384751179165E-2</v>
      </c>
      <c r="S32" s="61">
        <v>4.7459479901297702E-2</v>
      </c>
      <c r="T32" s="61">
        <v>5.3520897116298718E-2</v>
      </c>
      <c r="U32" s="61">
        <v>0.18808736699089465</v>
      </c>
      <c r="V32" s="61">
        <v>4.7452953949977943E-2</v>
      </c>
      <c r="W32" s="61">
        <v>8.5581547297911814E-2</v>
      </c>
      <c r="X32" s="61">
        <v>3.6824054895163057E-2</v>
      </c>
      <c r="Y32" s="61">
        <v>7.2491756352125777E-2</v>
      </c>
      <c r="Z32" s="61">
        <v>7.2846989567009593E-2</v>
      </c>
      <c r="AA32" s="61">
        <v>9.4973276980626742E-2</v>
      </c>
      <c r="AB32" s="61">
        <v>0.17187204967850936</v>
      </c>
      <c r="AC32" s="61">
        <v>5.0302043144753596E-2</v>
      </c>
      <c r="AD32" s="61">
        <v>9.884037481772423E-2</v>
      </c>
      <c r="AE32" s="61">
        <v>0.15131318469325702</v>
      </c>
      <c r="AF32" s="61">
        <v>0.10953354816216995</v>
      </c>
      <c r="AG32" s="61">
        <v>4.0166598792435219E-2</v>
      </c>
      <c r="AH32" s="61">
        <v>0.1715132334618828</v>
      </c>
      <c r="AI32" s="61">
        <v>3.9521998316839432E-2</v>
      </c>
      <c r="AJ32" s="63" t="s">
        <v>326</v>
      </c>
      <c r="AK32" s="61">
        <v>5.958474660553674E-2</v>
      </c>
      <c r="AL32" s="61">
        <v>0.22906828472447288</v>
      </c>
      <c r="AM32" s="61">
        <v>0.10834250337190074</v>
      </c>
      <c r="AN32" s="61">
        <v>0.10384690931772779</v>
      </c>
      <c r="AO32" s="61">
        <v>0.14486523477352697</v>
      </c>
      <c r="AP32" s="61">
        <v>8.3312974712305782E-2</v>
      </c>
      <c r="AQ32" s="61">
        <v>0.36253897267120327</v>
      </c>
      <c r="AR32" s="61">
        <v>0.12368431672598251</v>
      </c>
      <c r="AS32" s="61">
        <v>0.12131341536231889</v>
      </c>
      <c r="AT32" s="61">
        <v>0.16977625722208742</v>
      </c>
      <c r="AU32" s="61">
        <v>9.9176777824282886E-2</v>
      </c>
      <c r="AV32" s="61">
        <v>0.19830867790410286</v>
      </c>
      <c r="AW32" s="61">
        <v>0.17967574582983228</v>
      </c>
      <c r="AX32" s="61">
        <v>0.29122778354800605</v>
      </c>
      <c r="AY32" s="61">
        <v>0.66908945413291732</v>
      </c>
      <c r="AZ32" s="61">
        <v>0.32854800377282184</v>
      </c>
      <c r="BA32" s="61">
        <v>0.24331600229272288</v>
      </c>
      <c r="BB32" s="61">
        <v>0.33853082110503352</v>
      </c>
      <c r="BC32" s="61">
        <v>0.64793976789408192</v>
      </c>
      <c r="BD32" s="61">
        <v>0.10396996895501512</v>
      </c>
      <c r="BE32" s="61">
        <v>6.8376168360263404E-2</v>
      </c>
      <c r="BF32" s="61">
        <v>0.32985845093335692</v>
      </c>
      <c r="BG32" s="61">
        <v>0.15474012180329624</v>
      </c>
      <c r="BH32" s="61">
        <v>0.15690041936452451</v>
      </c>
      <c r="BI32" s="61">
        <v>0.53791725120261291</v>
      </c>
      <c r="BJ32" s="61">
        <v>2.4669432018043533</v>
      </c>
      <c r="BK32" s="61">
        <v>0.47716290947948597</v>
      </c>
      <c r="BL32" s="61">
        <v>1.7665371493971984</v>
      </c>
      <c r="BM32" s="61">
        <v>0.17211229235278416</v>
      </c>
      <c r="BN32" s="61">
        <v>0.16066503823683806</v>
      </c>
      <c r="BO32" s="61">
        <v>0.2055947313234103</v>
      </c>
      <c r="BP32" s="61">
        <v>0.51452674916036212</v>
      </c>
    </row>
    <row r="33" spans="1:68" x14ac:dyDescent="0.25">
      <c r="A33" s="11" t="s">
        <v>156</v>
      </c>
      <c r="B33" s="12" t="s">
        <v>402</v>
      </c>
      <c r="C33" s="60">
        <v>0.34619601671740363</v>
      </c>
      <c r="D33" s="60">
        <v>0.16781281770667095</v>
      </c>
      <c r="E33" s="60">
        <v>0.30965083892724365</v>
      </c>
      <c r="F33" s="60">
        <v>0.25623456206650486</v>
      </c>
      <c r="G33" s="60">
        <v>0.20446156539162247</v>
      </c>
      <c r="H33" s="60">
        <v>0.12520873805494673</v>
      </c>
      <c r="I33" s="60">
        <v>0.18582047056368856</v>
      </c>
      <c r="J33" s="60">
        <v>0.12087882904167099</v>
      </c>
      <c r="K33" s="60">
        <v>0.15471481189898395</v>
      </c>
      <c r="L33" s="60">
        <v>7.6057027006084049E-2</v>
      </c>
      <c r="M33" s="60">
        <v>0.115212545168199</v>
      </c>
      <c r="N33" s="60">
        <v>0.12436589226972201</v>
      </c>
      <c r="O33" s="60">
        <v>0.13655571196010888</v>
      </c>
      <c r="P33" s="60">
        <v>0.10001503678705626</v>
      </c>
      <c r="Q33" s="60">
        <v>0.12481043008288425</v>
      </c>
      <c r="R33" s="60">
        <v>8.9114546027338912E-2</v>
      </c>
      <c r="S33" s="60">
        <v>9.6854936370608866E-2</v>
      </c>
      <c r="T33" s="60">
        <v>0.12386515431647523</v>
      </c>
      <c r="U33" s="60">
        <v>0.2437474316283354</v>
      </c>
      <c r="V33" s="60">
        <v>7.232779145200767E-2</v>
      </c>
      <c r="W33" s="60">
        <v>0.12396997181494077</v>
      </c>
      <c r="X33" s="60">
        <v>6.3435901185351307E-2</v>
      </c>
      <c r="Y33" s="60">
        <v>0.11997954174769777</v>
      </c>
      <c r="Z33" s="60">
        <v>0.12813346527671385</v>
      </c>
      <c r="AA33" s="60">
        <v>0.17226044748265312</v>
      </c>
      <c r="AB33" s="60">
        <v>0.25731453008840516</v>
      </c>
      <c r="AC33" s="60">
        <v>9.7717163691663528E-2</v>
      </c>
      <c r="AD33" s="60">
        <v>0.16532649780642406</v>
      </c>
      <c r="AE33" s="60">
        <v>0.24156462718170518</v>
      </c>
      <c r="AF33" s="60">
        <v>0.17301391511976943</v>
      </c>
      <c r="AG33" s="60">
        <v>8.6895137014588064E-2</v>
      </c>
      <c r="AH33" s="60">
        <v>0.2157773125137272</v>
      </c>
      <c r="AI33" s="60">
        <v>7.6582733861681532E-2</v>
      </c>
      <c r="AJ33" s="60">
        <v>3.8416021556270802E-2</v>
      </c>
      <c r="AK33" s="60">
        <v>0.12655717275593986</v>
      </c>
      <c r="AL33" s="60">
        <v>0.34686258098417605</v>
      </c>
      <c r="AM33" s="60">
        <v>0.16523657030835429</v>
      </c>
      <c r="AN33" s="60">
        <v>0.18179586416004742</v>
      </c>
      <c r="AO33" s="60">
        <v>0.28517685090553685</v>
      </c>
      <c r="AP33" s="60">
        <v>0.15624228753260525</v>
      </c>
      <c r="AQ33" s="60">
        <v>0.43135956376277484</v>
      </c>
      <c r="AR33" s="60">
        <v>0.16438314229735443</v>
      </c>
      <c r="AS33" s="60">
        <v>0.21194521007235267</v>
      </c>
      <c r="AT33" s="60">
        <v>0.27681412082390855</v>
      </c>
      <c r="AU33" s="60">
        <v>0.108061881883003</v>
      </c>
      <c r="AV33" s="60">
        <v>0.26032438186250872</v>
      </c>
      <c r="AW33" s="60">
        <v>0.22823318567445494</v>
      </c>
      <c r="AX33" s="60">
        <v>0.48142947820217985</v>
      </c>
      <c r="AY33" s="60">
        <v>1.1231679235270136</v>
      </c>
      <c r="AZ33" s="60">
        <v>0.48804385942801842</v>
      </c>
      <c r="BA33" s="60">
        <v>0.39896887414842003</v>
      </c>
      <c r="BB33" s="60">
        <v>0.44771621216533808</v>
      </c>
      <c r="BC33" s="60">
        <v>0.75621247987730511</v>
      </c>
      <c r="BD33" s="60">
        <v>0.19681792166793888</v>
      </c>
      <c r="BE33" s="60">
        <v>0.12739629953873324</v>
      </c>
      <c r="BF33" s="60">
        <v>0.46288692329878778</v>
      </c>
      <c r="BG33" s="60">
        <v>0.30444502624636188</v>
      </c>
      <c r="BH33" s="60">
        <v>0.27611759731583285</v>
      </c>
      <c r="BI33" s="60">
        <v>0.84831078413695216</v>
      </c>
      <c r="BJ33" s="60">
        <v>3.3844413898040151</v>
      </c>
      <c r="BK33" s="60">
        <v>0.63720103322877941</v>
      </c>
      <c r="BL33" s="60">
        <v>2.2560550768191976</v>
      </c>
      <c r="BM33" s="60">
        <v>0.21028662558410607</v>
      </c>
      <c r="BN33" s="60">
        <v>0.24526097761024374</v>
      </c>
      <c r="BO33" s="60">
        <v>0.24714949928192109</v>
      </c>
      <c r="BP33" s="60">
        <v>0.82147508596761665</v>
      </c>
    </row>
    <row r="34" spans="1:68" x14ac:dyDescent="0.25">
      <c r="A34" s="9" t="s">
        <v>157</v>
      </c>
      <c r="B34" s="10" t="s">
        <v>402</v>
      </c>
      <c r="C34" s="61">
        <v>0.15129327692069552</v>
      </c>
      <c r="D34" s="61">
        <v>0.1069058133230828</v>
      </c>
      <c r="E34" s="61">
        <v>0.26288037313439599</v>
      </c>
      <c r="F34" s="61">
        <v>0.14538623418078198</v>
      </c>
      <c r="G34" s="61">
        <v>9.0767499845968241E-2</v>
      </c>
      <c r="H34" s="61">
        <v>6.4341067433366858E-2</v>
      </c>
      <c r="I34" s="61">
        <v>0.10469080676366899</v>
      </c>
      <c r="J34" s="61">
        <v>7.096269965590031E-2</v>
      </c>
      <c r="K34" s="61">
        <v>9.9321956538625328E-2</v>
      </c>
      <c r="L34" s="61">
        <v>4.1693892284746709E-2</v>
      </c>
      <c r="M34" s="63" t="s">
        <v>326</v>
      </c>
      <c r="N34" s="61">
        <v>7.5281041628016604E-2</v>
      </c>
      <c r="O34" s="61">
        <v>0.13625503002193251</v>
      </c>
      <c r="P34" s="61">
        <v>6.1634582751189368E-2</v>
      </c>
      <c r="Q34" s="61">
        <v>6.0467336911094162E-2</v>
      </c>
      <c r="R34" s="61">
        <v>8.0082323048110582E-2</v>
      </c>
      <c r="S34" s="61">
        <v>0.10044833104827439</v>
      </c>
      <c r="T34" s="61">
        <v>6.4715695450292376E-2</v>
      </c>
      <c r="U34" s="61">
        <v>0.12777565069252053</v>
      </c>
      <c r="V34" s="61">
        <v>4.1299991430574515E-2</v>
      </c>
      <c r="W34" s="61">
        <v>7.9056499421161372E-2</v>
      </c>
      <c r="X34" s="61">
        <v>6.6555130770977827E-2</v>
      </c>
      <c r="Y34" s="61">
        <v>7.5545103618809617E-2</v>
      </c>
      <c r="Z34" s="61">
        <v>6.6901270768444709E-2</v>
      </c>
      <c r="AA34" s="61">
        <v>6.7890844240304032E-2</v>
      </c>
      <c r="AB34" s="61">
        <v>0.16826502022876305</v>
      </c>
      <c r="AC34" s="61">
        <v>4.720049495594305E-2</v>
      </c>
      <c r="AD34" s="61">
        <v>0.12806833966826181</v>
      </c>
      <c r="AE34" s="61">
        <v>0.14640069694329766</v>
      </c>
      <c r="AF34" s="61">
        <v>6.2745339920615303E-2</v>
      </c>
      <c r="AG34" s="61">
        <v>8.5968550883917819E-2</v>
      </c>
      <c r="AH34" s="61">
        <v>0.17499376601903438</v>
      </c>
      <c r="AI34" s="61">
        <v>9.6216112433288009E-2</v>
      </c>
      <c r="AJ34" s="63" t="s">
        <v>326</v>
      </c>
      <c r="AK34" s="61">
        <v>9.6546844627697456E-2</v>
      </c>
      <c r="AL34" s="61">
        <v>0.16642295372377747</v>
      </c>
      <c r="AM34" s="61">
        <v>9.8296326787675969E-2</v>
      </c>
      <c r="AN34" s="61">
        <v>0.15269687851948865</v>
      </c>
      <c r="AO34" s="61">
        <v>0.14664075339192917</v>
      </c>
      <c r="AP34" s="61">
        <v>0.13087338845461369</v>
      </c>
      <c r="AQ34" s="61">
        <v>0.24035790274519003</v>
      </c>
      <c r="AR34" s="61">
        <v>0.16275294679677982</v>
      </c>
      <c r="AS34" s="61">
        <v>0.20647768753398843</v>
      </c>
      <c r="AT34" s="61">
        <v>0.15164097631332826</v>
      </c>
      <c r="AU34" s="61">
        <v>5.9093108460066109E-2</v>
      </c>
      <c r="AV34" s="61">
        <v>0.12951280169890994</v>
      </c>
      <c r="AW34" s="61">
        <v>0.10048262536087769</v>
      </c>
      <c r="AX34" s="61">
        <v>0.25613295648942241</v>
      </c>
      <c r="AY34" s="61">
        <v>0.61495945654574324</v>
      </c>
      <c r="AZ34" s="61">
        <v>0.23599114597133999</v>
      </c>
      <c r="BA34" s="61">
        <v>0.33736287284869199</v>
      </c>
      <c r="BB34" s="61">
        <v>6.235172471623715E-2</v>
      </c>
      <c r="BC34" s="61">
        <v>0.23641014868569454</v>
      </c>
      <c r="BD34" s="63" t="s">
        <v>326</v>
      </c>
      <c r="BE34" s="63" t="s">
        <v>326</v>
      </c>
      <c r="BF34" s="61">
        <v>0.15045469627654351</v>
      </c>
      <c r="BG34" s="63" t="s">
        <v>326</v>
      </c>
      <c r="BH34" s="61">
        <v>0.27352029098924391</v>
      </c>
      <c r="BI34" s="61">
        <v>0.57350890846292668</v>
      </c>
      <c r="BJ34" s="61">
        <v>1.4983504827816898</v>
      </c>
      <c r="BK34" s="61">
        <v>0.33537441713107025</v>
      </c>
      <c r="BL34" s="61">
        <v>1.2674157014411247</v>
      </c>
      <c r="BM34" s="61">
        <v>0.11958274518662852</v>
      </c>
      <c r="BN34" s="61">
        <v>0.13730405539683355</v>
      </c>
      <c r="BO34" s="61">
        <v>4.694464080985046E-2</v>
      </c>
      <c r="BP34" s="61">
        <v>0.38015888692062216</v>
      </c>
    </row>
    <row r="35" spans="1:68" x14ac:dyDescent="0.25">
      <c r="A35" s="11" t="s">
        <v>158</v>
      </c>
      <c r="B35" s="12" t="s">
        <v>402</v>
      </c>
      <c r="C35" s="60">
        <v>0.10157144884164904</v>
      </c>
      <c r="D35" s="60">
        <v>0.10802757869710408</v>
      </c>
      <c r="E35" s="60">
        <v>0.31905212415773093</v>
      </c>
      <c r="F35" s="60">
        <v>0.1305394669666915</v>
      </c>
      <c r="G35" s="60">
        <v>9.0443392399684297E-2</v>
      </c>
      <c r="H35" s="60">
        <v>7.9184834438930332E-2</v>
      </c>
      <c r="I35" s="60">
        <v>7.8096052180217548E-2</v>
      </c>
      <c r="J35" s="60">
        <v>5.0788830354262959E-2</v>
      </c>
      <c r="K35" s="60">
        <v>7.7379401524142327E-2</v>
      </c>
      <c r="L35" s="60">
        <v>7.2525749124427372E-2</v>
      </c>
      <c r="M35" s="60">
        <v>8.5104809732240078E-2</v>
      </c>
      <c r="N35" s="60">
        <v>4.0619601773776381E-2</v>
      </c>
      <c r="O35" s="60">
        <v>0.12143863828142476</v>
      </c>
      <c r="P35" s="60">
        <v>6.6915134433957829E-2</v>
      </c>
      <c r="Q35" s="60">
        <v>8.3386910486593691E-2</v>
      </c>
      <c r="R35" s="60">
        <v>8.579593751919054E-2</v>
      </c>
      <c r="S35" s="60">
        <v>0.15498471171356129</v>
      </c>
      <c r="T35" s="60">
        <v>7.1296873387823256E-2</v>
      </c>
      <c r="U35" s="60">
        <v>0.10905371657019311</v>
      </c>
      <c r="V35" s="60">
        <v>3.7717434793286091E-2</v>
      </c>
      <c r="W35" s="60">
        <v>4.808652747676493E-2</v>
      </c>
      <c r="X35" s="60">
        <v>0.11017547337420455</v>
      </c>
      <c r="Y35" s="60">
        <v>7.9540390459810539E-2</v>
      </c>
      <c r="Z35" s="60">
        <v>7.346291508387813E-2</v>
      </c>
      <c r="AA35" s="60">
        <v>9.1622425683729095E-2</v>
      </c>
      <c r="AB35" s="60">
        <v>0.18704460302680351</v>
      </c>
      <c r="AC35" s="60">
        <v>8.1906703411322529E-2</v>
      </c>
      <c r="AD35" s="60" t="s">
        <v>326</v>
      </c>
      <c r="AE35" s="60">
        <v>9.3993235466037231E-2</v>
      </c>
      <c r="AF35" s="60">
        <v>7.4929822573725643E-2</v>
      </c>
      <c r="AG35" s="60">
        <v>0.11886082263510378</v>
      </c>
      <c r="AH35" s="60">
        <v>0.18348013008178699</v>
      </c>
      <c r="AI35" s="60">
        <v>0.13521884151031394</v>
      </c>
      <c r="AJ35" s="60" t="s">
        <v>326</v>
      </c>
      <c r="AK35" s="60">
        <v>5.1790535522332412E-2</v>
      </c>
      <c r="AL35" s="60">
        <v>0.15225076225028239</v>
      </c>
      <c r="AM35" s="60">
        <v>9.4245605674839916E-2</v>
      </c>
      <c r="AN35" s="60">
        <v>0.12281878792759675</v>
      </c>
      <c r="AO35" s="60">
        <v>0.17075205441619135</v>
      </c>
      <c r="AP35" s="60">
        <v>3.1589107933744615E-2</v>
      </c>
      <c r="AQ35" s="60">
        <v>0.24255800025701585</v>
      </c>
      <c r="AR35" s="60">
        <v>0.17194881420992109</v>
      </c>
      <c r="AS35" s="60">
        <v>0.15924424358287609</v>
      </c>
      <c r="AT35" s="60">
        <v>0.13820351841505535</v>
      </c>
      <c r="AU35" s="60" t="s">
        <v>326</v>
      </c>
      <c r="AV35" s="60">
        <v>8.4014700378132093E-2</v>
      </c>
      <c r="AW35" s="60">
        <v>7.2767931275601286E-2</v>
      </c>
      <c r="AX35" s="60">
        <v>0.18913398041666574</v>
      </c>
      <c r="AY35" s="60">
        <v>9.8260830410478936E-2</v>
      </c>
      <c r="AZ35" s="60">
        <v>0.13391505388488067</v>
      </c>
      <c r="BA35" s="60">
        <v>8.354557144958584E-2</v>
      </c>
      <c r="BB35" s="60">
        <v>0.13128107871930569</v>
      </c>
      <c r="BC35" s="60">
        <v>0.11012254698297477</v>
      </c>
      <c r="BD35" s="60">
        <v>7.1391616718591233E-2</v>
      </c>
      <c r="BE35" s="60">
        <v>5.0498938251751967E-2</v>
      </c>
      <c r="BF35" s="60">
        <v>0.146868846567382</v>
      </c>
      <c r="BG35" s="60">
        <v>0.12599107351696498</v>
      </c>
      <c r="BH35" s="60">
        <v>0.16283529110294687</v>
      </c>
      <c r="BI35" s="60">
        <v>0.51170632355518997</v>
      </c>
      <c r="BJ35" s="60">
        <v>0.54934619471763835</v>
      </c>
      <c r="BK35" s="60">
        <v>0.22752429712450331</v>
      </c>
      <c r="BL35" s="60">
        <v>0.87092082474048127</v>
      </c>
      <c r="BM35" s="60" t="s">
        <v>326</v>
      </c>
      <c r="BN35" s="60">
        <v>7.397083376196445E-2</v>
      </c>
      <c r="BO35" s="60">
        <v>0.1145868753747722</v>
      </c>
      <c r="BP35" s="60">
        <v>0.27403533165799193</v>
      </c>
    </row>
    <row r="39" spans="1:68" ht="15.75" x14ac:dyDescent="0.25">
      <c r="A39" s="68" t="s">
        <v>147</v>
      </c>
      <c r="B39" s="68"/>
      <c r="C39" s="68"/>
      <c r="D39" s="68"/>
    </row>
  </sheetData>
  <autoFilter ref="A2:B2"/>
  <mergeCells count="1">
    <mergeCell ref="A39:D39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0"/>
  <sheetViews>
    <sheetView zoomScale="85" zoomScaleNormal="85" workbookViewId="0"/>
  </sheetViews>
  <sheetFormatPr baseColWidth="10" defaultRowHeight="15" x14ac:dyDescent="0.25"/>
  <cols>
    <col min="1" max="1" width="31.85546875" customWidth="1"/>
    <col min="2" max="2" width="28.140625" customWidth="1"/>
    <col min="3" max="64" width="25.5703125" bestFit="1" customWidth="1"/>
    <col min="65" max="68" width="24.42578125" bestFit="1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20" t="s">
        <v>260</v>
      </c>
      <c r="D2" s="5" t="s">
        <v>261</v>
      </c>
      <c r="E2" s="5" t="s">
        <v>262</v>
      </c>
      <c r="F2" s="5" t="s">
        <v>263</v>
      </c>
      <c r="G2" s="5" t="s">
        <v>264</v>
      </c>
      <c r="H2" s="5" t="s">
        <v>265</v>
      </c>
      <c r="I2" s="5" t="s">
        <v>266</v>
      </c>
      <c r="J2" s="5" t="s">
        <v>267</v>
      </c>
      <c r="K2" s="5" t="s">
        <v>268</v>
      </c>
      <c r="L2" s="5" t="s">
        <v>269</v>
      </c>
      <c r="M2" s="5" t="s">
        <v>270</v>
      </c>
      <c r="N2" s="5" t="s">
        <v>271</v>
      </c>
      <c r="O2" s="5" t="s">
        <v>272</v>
      </c>
      <c r="P2" s="5" t="s">
        <v>273</v>
      </c>
      <c r="Q2" s="5" t="s">
        <v>274</v>
      </c>
      <c r="R2" s="5" t="s">
        <v>275</v>
      </c>
      <c r="S2" s="5" t="s">
        <v>276</v>
      </c>
      <c r="T2" s="5" t="s">
        <v>277</v>
      </c>
      <c r="U2" s="5" t="s">
        <v>278</v>
      </c>
      <c r="V2" s="5" t="s">
        <v>279</v>
      </c>
      <c r="W2" s="5" t="s">
        <v>280</v>
      </c>
      <c r="X2" s="5" t="s">
        <v>281</v>
      </c>
      <c r="Y2" s="5" t="s">
        <v>282</v>
      </c>
      <c r="Z2" s="5" t="s">
        <v>283</v>
      </c>
      <c r="AA2" s="5" t="s">
        <v>284</v>
      </c>
      <c r="AB2" s="5" t="s">
        <v>285</v>
      </c>
      <c r="AC2" s="5" t="s">
        <v>286</v>
      </c>
      <c r="AD2" s="5" t="s">
        <v>287</v>
      </c>
      <c r="AE2" s="5" t="s">
        <v>288</v>
      </c>
      <c r="AF2" s="5" t="s">
        <v>289</v>
      </c>
      <c r="AG2" s="5" t="s">
        <v>290</v>
      </c>
      <c r="AH2" s="5" t="s">
        <v>291</v>
      </c>
      <c r="AI2" s="5" t="s">
        <v>292</v>
      </c>
      <c r="AJ2" s="5" t="s">
        <v>293</v>
      </c>
      <c r="AK2" s="5" t="s">
        <v>294</v>
      </c>
      <c r="AL2" s="5" t="s">
        <v>295</v>
      </c>
      <c r="AM2" s="5" t="s">
        <v>296</v>
      </c>
      <c r="AN2" s="5" t="s">
        <v>297</v>
      </c>
      <c r="AO2" s="5" t="s">
        <v>298</v>
      </c>
      <c r="AP2" s="5" t="s">
        <v>299</v>
      </c>
      <c r="AQ2" s="5" t="s">
        <v>300</v>
      </c>
      <c r="AR2" s="5" t="s">
        <v>301</v>
      </c>
      <c r="AS2" s="5" t="s">
        <v>302</v>
      </c>
      <c r="AT2" s="5" t="s">
        <v>303</v>
      </c>
      <c r="AU2" s="5" t="s">
        <v>304</v>
      </c>
      <c r="AV2" s="5" t="s">
        <v>305</v>
      </c>
      <c r="AW2" s="5" t="s">
        <v>306</v>
      </c>
      <c r="AX2" s="5" t="s">
        <v>307</v>
      </c>
      <c r="AY2" s="5" t="s">
        <v>308</v>
      </c>
      <c r="AZ2" s="5" t="s">
        <v>309</v>
      </c>
      <c r="BA2" s="5" t="s">
        <v>310</v>
      </c>
      <c r="BB2" s="5" t="s">
        <v>311</v>
      </c>
      <c r="BC2" s="5" t="s">
        <v>312</v>
      </c>
      <c r="BD2" s="5" t="s">
        <v>313</v>
      </c>
      <c r="BE2" s="5" t="s">
        <v>314</v>
      </c>
      <c r="BF2" s="5" t="s">
        <v>315</v>
      </c>
      <c r="BG2" s="5" t="s">
        <v>316</v>
      </c>
      <c r="BH2" s="5" t="s">
        <v>317</v>
      </c>
      <c r="BI2" s="5" t="s">
        <v>318</v>
      </c>
      <c r="BJ2" s="5" t="s">
        <v>319</v>
      </c>
      <c r="BK2" s="5" t="s">
        <v>320</v>
      </c>
      <c r="BL2" s="5" t="s">
        <v>321</v>
      </c>
      <c r="BM2" s="5" t="s">
        <v>322</v>
      </c>
      <c r="BN2" s="5" t="s">
        <v>323</v>
      </c>
      <c r="BO2" s="5" t="s">
        <v>324</v>
      </c>
      <c r="BP2" s="5" t="s">
        <v>325</v>
      </c>
    </row>
    <row r="3" spans="1:68" x14ac:dyDescent="0.25">
      <c r="A3" s="11" t="s">
        <v>78</v>
      </c>
      <c r="B3" s="11" t="s">
        <v>117</v>
      </c>
      <c r="C3" s="56">
        <v>0.27584719746587311</v>
      </c>
      <c r="D3" s="56">
        <v>0.25386344264078403</v>
      </c>
      <c r="E3" s="56" t="s">
        <v>326</v>
      </c>
      <c r="F3" s="56">
        <v>0.26818486153442794</v>
      </c>
      <c r="G3" s="56">
        <v>0.18099262812896938</v>
      </c>
      <c r="H3" s="56">
        <v>0.64639587399259912</v>
      </c>
      <c r="I3" s="56">
        <v>0.40114193757343131</v>
      </c>
      <c r="J3" s="56">
        <v>0.63545887882286856</v>
      </c>
      <c r="K3" s="56" t="s">
        <v>326</v>
      </c>
      <c r="L3" s="56">
        <v>0.31952185929387511</v>
      </c>
      <c r="M3" s="56">
        <v>9.2927635653439145E-2</v>
      </c>
      <c r="N3" s="56">
        <v>0.25680637391612271</v>
      </c>
      <c r="O3" s="56">
        <v>0.31829320291708169</v>
      </c>
      <c r="P3" s="56">
        <v>0.43503114122289144</v>
      </c>
      <c r="Q3" s="56">
        <v>0.567558466440375</v>
      </c>
      <c r="R3" s="56">
        <v>0.24350265429668758</v>
      </c>
      <c r="S3" s="56">
        <v>0.31564752316189232</v>
      </c>
      <c r="T3" s="56">
        <v>0.34581273856568889</v>
      </c>
      <c r="U3" s="56">
        <v>5.218860649560933E-2</v>
      </c>
      <c r="V3" s="56">
        <v>0.51161158773543192</v>
      </c>
      <c r="W3" s="56">
        <v>0.53243869505274455</v>
      </c>
      <c r="X3" s="56">
        <v>0.17934306719641979</v>
      </c>
      <c r="Y3" s="56">
        <v>0.44608345677494643</v>
      </c>
      <c r="Z3" s="56">
        <v>1.0686112415954219</v>
      </c>
      <c r="AA3" s="56">
        <v>0.31455315990503885</v>
      </c>
      <c r="AB3" s="56">
        <v>0.9195855755751835</v>
      </c>
      <c r="AC3" s="56">
        <v>0.44643447809820813</v>
      </c>
      <c r="AD3" s="56">
        <v>0.10553992880874159</v>
      </c>
      <c r="AE3" s="56">
        <v>0.8137984529460135</v>
      </c>
      <c r="AF3" s="56">
        <v>0.23365268089099947</v>
      </c>
      <c r="AG3" s="56">
        <v>0.25881584260646151</v>
      </c>
      <c r="AH3" s="56">
        <v>0.18792496971700659</v>
      </c>
      <c r="AI3" s="56">
        <v>0.24549315601074942</v>
      </c>
      <c r="AJ3" s="56">
        <v>0.28568504714400073</v>
      </c>
      <c r="AK3" s="56">
        <v>0.14050351466318689</v>
      </c>
      <c r="AL3" s="56">
        <v>0.77576366992947354</v>
      </c>
      <c r="AM3" s="56">
        <v>0.3511933731462763</v>
      </c>
      <c r="AN3" s="56">
        <v>0.19374481409229535</v>
      </c>
      <c r="AO3" s="56">
        <v>0.34200461944773058</v>
      </c>
      <c r="AP3" s="56">
        <v>0.19306403082756607</v>
      </c>
      <c r="AQ3" s="56">
        <v>2.6117523628190957</v>
      </c>
      <c r="AR3" s="56">
        <v>0.38587736953658819</v>
      </c>
      <c r="AS3" s="56">
        <v>0.33839482260702147</v>
      </c>
      <c r="AT3" s="56">
        <v>0.27902716353891194</v>
      </c>
      <c r="AU3" s="56">
        <v>0.24416871312652852</v>
      </c>
      <c r="AV3" s="56">
        <v>2.5247388826941179</v>
      </c>
      <c r="AW3" s="56">
        <v>0.71251508922654661</v>
      </c>
      <c r="AX3" s="56">
        <v>0.20643650972452413</v>
      </c>
      <c r="AY3" s="56">
        <v>0.41136664963728664</v>
      </c>
      <c r="AZ3" s="56">
        <v>0.46783439343789107</v>
      </c>
      <c r="BA3" s="56">
        <v>0.30378161270017001</v>
      </c>
      <c r="BB3" s="56">
        <v>0.41722331749521402</v>
      </c>
      <c r="BC3" s="56">
        <v>0.55274851518492008</v>
      </c>
      <c r="BD3" s="56">
        <v>0.20139638839110677</v>
      </c>
      <c r="BE3" s="56">
        <v>0.15719000573365585</v>
      </c>
      <c r="BF3" s="56">
        <v>0.25598881232378989</v>
      </c>
      <c r="BG3" s="56">
        <v>0.21462887445161438</v>
      </c>
      <c r="BH3" s="56">
        <v>0.15446778220425553</v>
      </c>
      <c r="BI3" s="56">
        <v>0.17678798487218883</v>
      </c>
      <c r="BJ3" s="56" t="s">
        <v>326</v>
      </c>
      <c r="BK3" s="56">
        <v>0.17447958993479493</v>
      </c>
      <c r="BL3" s="56">
        <v>0.14228639631237402</v>
      </c>
      <c r="BM3" s="56">
        <v>0.55652379860136525</v>
      </c>
      <c r="BN3" s="56">
        <v>0.41814285503428289</v>
      </c>
      <c r="BO3" s="56">
        <v>0.15693710279342485</v>
      </c>
      <c r="BP3" s="56">
        <v>0.24789563337517412</v>
      </c>
    </row>
    <row r="4" spans="1:68" x14ac:dyDescent="0.25">
      <c r="A4" s="9" t="s">
        <v>136</v>
      </c>
      <c r="B4" s="9" t="s">
        <v>117</v>
      </c>
      <c r="C4" s="57">
        <v>0.17087912316795184</v>
      </c>
      <c r="D4" s="57">
        <v>0.14016144382198623</v>
      </c>
      <c r="E4" s="57">
        <v>0.1183071593256298</v>
      </c>
      <c r="F4" s="57">
        <v>0.24733556265153886</v>
      </c>
      <c r="G4" s="57">
        <v>0.21342036632871356</v>
      </c>
      <c r="H4" s="57">
        <v>0.4338377264798246</v>
      </c>
      <c r="I4" s="57">
        <v>0.47581124006979592</v>
      </c>
      <c r="J4" s="57">
        <v>0.21517117535979061</v>
      </c>
      <c r="K4" s="57">
        <v>6.9464719209241729E-2</v>
      </c>
      <c r="L4" s="57">
        <v>0.1400127061433396</v>
      </c>
      <c r="M4" s="57" t="s">
        <v>326</v>
      </c>
      <c r="N4" s="57">
        <v>0.20870847192684855</v>
      </c>
      <c r="O4" s="57">
        <v>0.23657140788971551</v>
      </c>
      <c r="P4" s="57">
        <v>0.41925965072271965</v>
      </c>
      <c r="Q4" s="57">
        <v>0.28520087963254404</v>
      </c>
      <c r="R4" s="57">
        <v>0.13839906338826036</v>
      </c>
      <c r="S4" s="57">
        <v>0.15399277582840615</v>
      </c>
      <c r="T4" s="57">
        <v>0.2654856975739649</v>
      </c>
      <c r="U4" s="57">
        <v>0.21878767725600484</v>
      </c>
      <c r="V4" s="57">
        <v>0.34209898964016972</v>
      </c>
      <c r="W4" s="57">
        <v>1.033161075600793</v>
      </c>
      <c r="X4" s="57">
        <v>9.3074765291440029E-2</v>
      </c>
      <c r="Y4" s="57">
        <v>0.32876761746959443</v>
      </c>
      <c r="Z4" s="57">
        <v>0.74395044695754886</v>
      </c>
      <c r="AA4" s="57">
        <v>0.19758420297671003</v>
      </c>
      <c r="AB4" s="57">
        <v>2.6081376632242135</v>
      </c>
      <c r="AC4" s="57">
        <v>1.0560277409199319</v>
      </c>
      <c r="AD4" s="57">
        <v>7.2807561245420829E-2</v>
      </c>
      <c r="AE4" s="57">
        <v>0.64133500495708085</v>
      </c>
      <c r="AF4" s="57">
        <v>0.18130559902158433</v>
      </c>
      <c r="AG4" s="57">
        <v>0.16702422283929946</v>
      </c>
      <c r="AH4" s="57">
        <v>0.19581602444804833</v>
      </c>
      <c r="AI4" s="57">
        <v>0.23069440179247208</v>
      </c>
      <c r="AJ4" s="57">
        <v>0.14192792557628459</v>
      </c>
      <c r="AK4" s="57">
        <v>7.7734289022314162E-2</v>
      </c>
      <c r="AL4" s="57">
        <v>0.86406007141086139</v>
      </c>
      <c r="AM4" s="57">
        <v>0.18789130138436508</v>
      </c>
      <c r="AN4" s="57">
        <v>0.19483139076813941</v>
      </c>
      <c r="AO4" s="57">
        <v>0.44913628366631081</v>
      </c>
      <c r="AP4" s="57">
        <v>0.15636931742683499</v>
      </c>
      <c r="AQ4" s="57">
        <v>20.011723074728639</v>
      </c>
      <c r="AR4" s="57">
        <v>0.95438089905552292</v>
      </c>
      <c r="AS4" s="57">
        <v>5.7991846533907057E-2</v>
      </c>
      <c r="AT4" s="57">
        <v>0.60011153569083153</v>
      </c>
      <c r="AU4" s="57">
        <v>0.20107416193274444</v>
      </c>
      <c r="AV4" s="57">
        <v>2.2339031748225415</v>
      </c>
      <c r="AW4" s="57">
        <v>1.1461114392496081</v>
      </c>
      <c r="AX4" s="57">
        <v>0.12705786818564052</v>
      </c>
      <c r="AY4" s="57">
        <v>0.28449304823209526</v>
      </c>
      <c r="AZ4" s="57">
        <v>1.9839263007838928</v>
      </c>
      <c r="BA4" s="57">
        <v>0.18423797891931035</v>
      </c>
      <c r="BB4" s="57">
        <v>0.57468947298374951</v>
      </c>
      <c r="BC4" s="57">
        <v>3.20112729952801</v>
      </c>
      <c r="BD4" s="57">
        <v>0.23585604349117381</v>
      </c>
      <c r="BE4" s="57" t="s">
        <v>326</v>
      </c>
      <c r="BF4" s="57">
        <v>0.1928543379351792</v>
      </c>
      <c r="BG4" s="57">
        <v>9.0292205425357625E-2</v>
      </c>
      <c r="BH4" s="57">
        <v>6.9524876365855276E-2</v>
      </c>
      <c r="BI4" s="57">
        <v>0.13353734958228525</v>
      </c>
      <c r="BJ4" s="57" t="s">
        <v>326</v>
      </c>
      <c r="BK4" s="57">
        <v>0.35769264376608628</v>
      </c>
      <c r="BL4" s="57">
        <v>0.11813790637696904</v>
      </c>
      <c r="BM4" s="57">
        <v>0.75811473556753772</v>
      </c>
      <c r="BN4" s="57">
        <v>0.67355240117559401</v>
      </c>
      <c r="BO4" s="57" t="s">
        <v>326</v>
      </c>
      <c r="BP4" s="57">
        <v>0.20427662403810321</v>
      </c>
    </row>
    <row r="5" spans="1:68" x14ac:dyDescent="0.25">
      <c r="A5" s="11" t="s">
        <v>80</v>
      </c>
      <c r="B5" s="11" t="s">
        <v>117</v>
      </c>
      <c r="C5" s="56">
        <v>0.38008318781782419</v>
      </c>
      <c r="D5" s="56">
        <v>0.38568901373321396</v>
      </c>
      <c r="E5" s="56">
        <v>0.69535035765337383</v>
      </c>
      <c r="F5" s="56">
        <v>0.76258583311639405</v>
      </c>
      <c r="G5" s="56">
        <v>0.41189464286151606</v>
      </c>
      <c r="H5" s="56">
        <v>0.77738436974555924</v>
      </c>
      <c r="I5" s="56">
        <v>1.3668040992041699</v>
      </c>
      <c r="J5" s="56">
        <v>0.34104159297038372</v>
      </c>
      <c r="K5" s="56">
        <v>7.9575340529217983E-2</v>
      </c>
      <c r="L5" s="56">
        <v>0.1241990344714671</v>
      </c>
      <c r="M5" s="56">
        <v>0.17965883161937024</v>
      </c>
      <c r="N5" s="56">
        <v>0.47930309671825705</v>
      </c>
      <c r="O5" s="56">
        <v>0.89568538717525481</v>
      </c>
      <c r="P5" s="56">
        <v>0.55421715674819083</v>
      </c>
      <c r="Q5" s="56">
        <v>0.44524817984450554</v>
      </c>
      <c r="R5" s="56">
        <v>0.33757705077008471</v>
      </c>
      <c r="S5" s="56">
        <v>0.30232805308693583</v>
      </c>
      <c r="T5" s="56">
        <v>1.2353004981441964</v>
      </c>
      <c r="U5" s="56">
        <v>0.87159891175983673</v>
      </c>
      <c r="V5" s="56">
        <v>0.70376542310352797</v>
      </c>
      <c r="W5" s="56">
        <v>3.7792639079956469</v>
      </c>
      <c r="X5" s="56">
        <v>0.12699227069995883</v>
      </c>
      <c r="Y5" s="56">
        <v>0.66538877908248828</v>
      </c>
      <c r="Z5" s="56">
        <v>2.1790580284579359</v>
      </c>
      <c r="AA5" s="56">
        <v>0.42563958401672386</v>
      </c>
      <c r="AB5" s="56">
        <v>7.276472957123473</v>
      </c>
      <c r="AC5" s="56">
        <v>4.0406199390069206</v>
      </c>
      <c r="AD5" s="56">
        <v>5.1115721927908205E-2</v>
      </c>
      <c r="AE5" s="56">
        <v>1.6379122197169713</v>
      </c>
      <c r="AF5" s="56">
        <v>0.27169996539488717</v>
      </c>
      <c r="AG5" s="56">
        <v>0.208757973542401</v>
      </c>
      <c r="AH5" s="56">
        <v>0.74660644661489295</v>
      </c>
      <c r="AI5" s="56">
        <v>0.52407362977784866</v>
      </c>
      <c r="AJ5" s="56">
        <v>0.19443316897604501</v>
      </c>
      <c r="AK5" s="56">
        <v>7.3276314582601906E-2</v>
      </c>
      <c r="AL5" s="56">
        <v>3.4582409755308059</v>
      </c>
      <c r="AM5" s="56">
        <v>0.4272758781712343</v>
      </c>
      <c r="AN5" s="56">
        <v>0.53960646701224857</v>
      </c>
      <c r="AO5" s="56">
        <v>0.99641250266694648</v>
      </c>
      <c r="AP5" s="56">
        <v>0.10562936608498888</v>
      </c>
      <c r="AQ5" s="56">
        <v>67.478229252393461</v>
      </c>
      <c r="AR5" s="56">
        <v>2.0657150171626735</v>
      </c>
      <c r="AS5" s="56">
        <v>0.2200794470024704</v>
      </c>
      <c r="AT5" s="56">
        <v>1.7638983964091641</v>
      </c>
      <c r="AU5" s="56">
        <v>0.32144626626326239</v>
      </c>
      <c r="AV5" s="56">
        <v>6.56023451418221</v>
      </c>
      <c r="AW5" s="56">
        <v>2.5392150615643372</v>
      </c>
      <c r="AX5" s="56">
        <v>0.2510014039281247</v>
      </c>
      <c r="AY5" s="56">
        <v>0.74337229689012596</v>
      </c>
      <c r="AZ5" s="56">
        <v>5.3953959720062743</v>
      </c>
      <c r="BA5" s="56">
        <v>0.62339952644933805</v>
      </c>
      <c r="BB5" s="56">
        <v>1.3436760204061464</v>
      </c>
      <c r="BC5" s="56">
        <v>9.6245714900425856</v>
      </c>
      <c r="BD5" s="56">
        <v>0.38243025743142051</v>
      </c>
      <c r="BE5" s="56">
        <v>8.3927650286050287E-2</v>
      </c>
      <c r="BF5" s="56">
        <v>0.64307997192178212</v>
      </c>
      <c r="BG5" s="56">
        <v>7.1573419038107836E-2</v>
      </c>
      <c r="BH5" s="56">
        <v>7.3130869470617976E-2</v>
      </c>
      <c r="BI5" s="56">
        <v>0.23371299580976171</v>
      </c>
      <c r="BJ5" s="56">
        <v>0.14195470293381365</v>
      </c>
      <c r="BK5" s="56">
        <v>1.1873232203695854</v>
      </c>
      <c r="BL5" s="56">
        <v>0.10547442972534413</v>
      </c>
      <c r="BM5" s="56">
        <v>2.3885021199542278</v>
      </c>
      <c r="BN5" s="56">
        <v>1.4614028578082432</v>
      </c>
      <c r="BO5" s="56">
        <v>9.2918373957647238E-2</v>
      </c>
      <c r="BP5" s="56">
        <v>0.57794372076018963</v>
      </c>
    </row>
    <row r="6" spans="1:68" x14ac:dyDescent="0.25">
      <c r="A6" s="9" t="s">
        <v>81</v>
      </c>
      <c r="B6" s="9" t="s">
        <v>117</v>
      </c>
      <c r="C6" s="57">
        <v>0.44373959399378632</v>
      </c>
      <c r="D6" s="57">
        <v>0.39393293641896432</v>
      </c>
      <c r="E6" s="57">
        <v>0.72203175167229705</v>
      </c>
      <c r="F6" s="57">
        <v>0.94606896850063205</v>
      </c>
      <c r="G6" s="57">
        <v>0.51540160974288063</v>
      </c>
      <c r="H6" s="57">
        <v>0.93336380820985554</v>
      </c>
      <c r="I6" s="57">
        <v>1.4022051360679328</v>
      </c>
      <c r="J6" s="57">
        <v>0.44932198111162336</v>
      </c>
      <c r="K6" s="57">
        <v>0.14702830214474591</v>
      </c>
      <c r="L6" s="57">
        <v>0.22232591603568327</v>
      </c>
      <c r="M6" s="57">
        <v>0.33225698042394503</v>
      </c>
      <c r="N6" s="57">
        <v>0.61861310309574014</v>
      </c>
      <c r="O6" s="57">
        <v>0.53028165327598542</v>
      </c>
      <c r="P6" s="57">
        <v>0.6959208537992837</v>
      </c>
      <c r="Q6" s="57">
        <v>0.42206575289662424</v>
      </c>
      <c r="R6" s="57">
        <v>0.3692850691066713</v>
      </c>
      <c r="S6" s="57">
        <v>0.28798469285282069</v>
      </c>
      <c r="T6" s="57">
        <v>0.98980313759899041</v>
      </c>
      <c r="U6" s="57">
        <v>1.4789359108997984</v>
      </c>
      <c r="V6" s="57">
        <v>0.61042072371033151</v>
      </c>
      <c r="W6" s="57">
        <v>3.274861905849781</v>
      </c>
      <c r="X6" s="57">
        <v>0.10023190841687943</v>
      </c>
      <c r="Y6" s="57">
        <v>0.74217419238430449</v>
      </c>
      <c r="Z6" s="57">
        <v>1.9612287834251778</v>
      </c>
      <c r="AA6" s="57">
        <v>0.36503310853260534</v>
      </c>
      <c r="AB6" s="57">
        <v>6.3629882688520532</v>
      </c>
      <c r="AC6" s="57">
        <v>3.1747574014692428</v>
      </c>
      <c r="AD6" s="57">
        <v>9.4162251956277226E-2</v>
      </c>
      <c r="AE6" s="57">
        <v>2.6611534341878555</v>
      </c>
      <c r="AF6" s="57">
        <v>0.37958848735111472</v>
      </c>
      <c r="AG6" s="57">
        <v>0.27666271183782681</v>
      </c>
      <c r="AH6" s="57">
        <v>0.81368992679588592</v>
      </c>
      <c r="AI6" s="57">
        <v>0.54173462246171666</v>
      </c>
      <c r="AJ6" s="57">
        <v>0.19644667624834225</v>
      </c>
      <c r="AK6" s="57">
        <v>9.9761938225994329E-2</v>
      </c>
      <c r="AL6" s="57">
        <v>3.4090539172949708</v>
      </c>
      <c r="AM6" s="57">
        <v>0.40801469927112732</v>
      </c>
      <c r="AN6" s="57">
        <v>0.53612729350129806</v>
      </c>
      <c r="AO6" s="57">
        <v>1.1263339871989493</v>
      </c>
      <c r="AP6" s="57">
        <v>0.18495992133893299</v>
      </c>
      <c r="AQ6" s="57">
        <v>55.677124705071712</v>
      </c>
      <c r="AR6" s="57">
        <v>2.4677944845425999</v>
      </c>
      <c r="AS6" s="57">
        <v>0.13867485879310146</v>
      </c>
      <c r="AT6" s="57">
        <v>1.590468768238031</v>
      </c>
      <c r="AU6" s="57">
        <v>0.57223848205541172</v>
      </c>
      <c r="AV6" s="57">
        <v>5.7212226015908518</v>
      </c>
      <c r="AW6" s="57">
        <v>4.2563457406285146</v>
      </c>
      <c r="AX6" s="57">
        <v>0.2832424274124114</v>
      </c>
      <c r="AY6" s="57">
        <v>0.61740632279045693</v>
      </c>
      <c r="AZ6" s="57">
        <v>5.033723744557574</v>
      </c>
      <c r="BA6" s="57">
        <v>0.46299461791892027</v>
      </c>
      <c r="BB6" s="57">
        <v>1.7801856856825937</v>
      </c>
      <c r="BC6" s="57">
        <v>10.173696747024104</v>
      </c>
      <c r="BD6" s="57">
        <v>0.48629628979576145</v>
      </c>
      <c r="BE6" s="57" t="s">
        <v>326</v>
      </c>
      <c r="BF6" s="57">
        <v>0.70288971157372049</v>
      </c>
      <c r="BG6" s="57">
        <v>0.15573398323642018</v>
      </c>
      <c r="BH6" s="57">
        <v>6.7227732006453461E-2</v>
      </c>
      <c r="BI6" s="57">
        <v>0.28384923641891152</v>
      </c>
      <c r="BJ6" s="57">
        <v>0.18488856305047285</v>
      </c>
      <c r="BK6" s="57">
        <v>1.1960879487473357</v>
      </c>
      <c r="BL6" s="57">
        <v>0.1531977355434726</v>
      </c>
      <c r="BM6" s="57">
        <v>1.9629992928003133</v>
      </c>
      <c r="BN6" s="57">
        <v>1.3643937202496803</v>
      </c>
      <c r="BO6" s="57">
        <v>0.23175568144582184</v>
      </c>
      <c r="BP6" s="57">
        <v>0.49763248619704142</v>
      </c>
    </row>
    <row r="7" spans="1:68" x14ac:dyDescent="0.25">
      <c r="A7" s="11" t="s">
        <v>82</v>
      </c>
      <c r="B7" s="11" t="s">
        <v>117</v>
      </c>
      <c r="C7" s="56">
        <v>1.5705183869316328</v>
      </c>
      <c r="D7" s="56">
        <v>1.2924128899599232</v>
      </c>
      <c r="E7" s="56">
        <v>2.439858425321789</v>
      </c>
      <c r="F7" s="56">
        <v>2.2404515013529092</v>
      </c>
      <c r="G7" s="56">
        <v>1.0226035781704479</v>
      </c>
      <c r="H7" s="56">
        <v>2.4794650569500289</v>
      </c>
      <c r="I7" s="56">
        <v>3.6881906846632448</v>
      </c>
      <c r="J7" s="56">
        <v>1.0277867984984077</v>
      </c>
      <c r="K7" s="56">
        <v>0.37385393186353338</v>
      </c>
      <c r="L7" s="56">
        <v>0.55722941506773349</v>
      </c>
      <c r="M7" s="56">
        <v>1.0072098005656014</v>
      </c>
      <c r="N7" s="56">
        <v>1.4148173355928284</v>
      </c>
      <c r="O7" s="56">
        <v>1.8471121186554009</v>
      </c>
      <c r="P7" s="56">
        <v>0.77835839262016981</v>
      </c>
      <c r="Q7" s="56">
        <v>1.0554984468584387</v>
      </c>
      <c r="R7" s="56">
        <v>0.84597451903668452</v>
      </c>
      <c r="S7" s="56">
        <v>0.99291344113577595</v>
      </c>
      <c r="T7" s="56">
        <v>1.9888175010173699</v>
      </c>
      <c r="U7" s="56">
        <v>2.42164857485227</v>
      </c>
      <c r="V7" s="56">
        <v>1.4149817548907655</v>
      </c>
      <c r="W7" s="56">
        <v>8.3743403153340132</v>
      </c>
      <c r="X7" s="56">
        <v>0.19880187816628303</v>
      </c>
      <c r="Y7" s="56">
        <v>1.6058254079475371</v>
      </c>
      <c r="Z7" s="56">
        <v>2.8946956471875249</v>
      </c>
      <c r="AA7" s="56">
        <v>1.9900992005026046</v>
      </c>
      <c r="AB7" s="56">
        <v>9.3014544736259968</v>
      </c>
      <c r="AC7" s="56">
        <v>7.6665063680055949</v>
      </c>
      <c r="AD7" s="56">
        <v>0.15642389002229129</v>
      </c>
      <c r="AE7" s="56">
        <v>3.0574525819098879</v>
      </c>
      <c r="AF7" s="56">
        <v>1.1187381021237104</v>
      </c>
      <c r="AG7" s="56">
        <v>0.89119542379011985</v>
      </c>
      <c r="AH7" s="56">
        <v>3.3659051860433165</v>
      </c>
      <c r="AI7" s="56">
        <v>0.76147520178518135</v>
      </c>
      <c r="AJ7" s="56">
        <v>0.71613670438878363</v>
      </c>
      <c r="AK7" s="56">
        <v>0.25780796569679243</v>
      </c>
      <c r="AL7" s="56">
        <v>8.5572540859201656</v>
      </c>
      <c r="AM7" s="56">
        <v>1.7001495885770306</v>
      </c>
      <c r="AN7" s="56">
        <v>1.890431531481767</v>
      </c>
      <c r="AO7" s="56">
        <v>2.3262285000425669</v>
      </c>
      <c r="AP7" s="56">
        <v>0.35978221843523206</v>
      </c>
      <c r="AQ7" s="56">
        <v>53.702863594667235</v>
      </c>
      <c r="AR7" s="56">
        <v>2.8783479385551942</v>
      </c>
      <c r="AS7" s="56">
        <v>0.62720822073508764</v>
      </c>
      <c r="AT7" s="56">
        <v>2.4070341763749488</v>
      </c>
      <c r="AU7" s="56">
        <v>1.0325438081689993</v>
      </c>
      <c r="AV7" s="56">
        <v>11.298604079993028</v>
      </c>
      <c r="AW7" s="56">
        <v>5.694211048872563</v>
      </c>
      <c r="AX7" s="56">
        <v>0.76625578567914665</v>
      </c>
      <c r="AY7" s="56">
        <v>2.9623401954150195</v>
      </c>
      <c r="AZ7" s="56">
        <v>3.6643337322397498</v>
      </c>
      <c r="BA7" s="56">
        <v>1.7381727843691894</v>
      </c>
      <c r="BB7" s="56">
        <v>1.8773275328426293</v>
      </c>
      <c r="BC7" s="56">
        <v>13.718308828130057</v>
      </c>
      <c r="BD7" s="56">
        <v>0.84687166598654207</v>
      </c>
      <c r="BE7" s="56">
        <v>0.24444208793197872</v>
      </c>
      <c r="BF7" s="56">
        <v>2.720004198909356</v>
      </c>
      <c r="BG7" s="56">
        <v>0.1200152330994856</v>
      </c>
      <c r="BH7" s="56">
        <v>0.25896309306721349</v>
      </c>
      <c r="BI7" s="56">
        <v>0.63439516644652383</v>
      </c>
      <c r="BJ7" s="56">
        <v>0.61698862315496605</v>
      </c>
      <c r="BK7" s="56">
        <v>3.1854143657857437</v>
      </c>
      <c r="BL7" s="56">
        <v>0.26154510490643473</v>
      </c>
      <c r="BM7" s="56">
        <v>2.8384186346715485</v>
      </c>
      <c r="BN7" s="56">
        <v>2.405010481898687</v>
      </c>
      <c r="BO7" s="56">
        <v>0.45130849134944162</v>
      </c>
      <c r="BP7" s="56">
        <v>1.479928169376274</v>
      </c>
    </row>
    <row r="8" spans="1:68" x14ac:dyDescent="0.25">
      <c r="A8" s="9" t="s">
        <v>83</v>
      </c>
      <c r="B8" s="9" t="s">
        <v>117</v>
      </c>
      <c r="C8" s="57">
        <v>1.9285744142578283</v>
      </c>
      <c r="D8" s="57">
        <v>0.80046539743360934</v>
      </c>
      <c r="E8" s="57">
        <v>2.5966855672551801</v>
      </c>
      <c r="F8" s="57">
        <v>3.0248404898924215</v>
      </c>
      <c r="G8" s="57">
        <v>0.99783916854843913</v>
      </c>
      <c r="H8" s="57">
        <v>3.477590390211978</v>
      </c>
      <c r="I8" s="57">
        <v>5.4360966979516796</v>
      </c>
      <c r="J8" s="57">
        <v>1.0436160213777117</v>
      </c>
      <c r="K8" s="57">
        <v>0.37384730654793996</v>
      </c>
      <c r="L8" s="57">
        <v>0.66948594310830079</v>
      </c>
      <c r="M8" s="57">
        <v>1.2881269227150987</v>
      </c>
      <c r="N8" s="57">
        <v>2.4592506442926418</v>
      </c>
      <c r="O8" s="57">
        <v>2.5033246827380888</v>
      </c>
      <c r="P8" s="57">
        <v>1.5214849904224415</v>
      </c>
      <c r="Q8" s="57">
        <v>1.4897024333227828</v>
      </c>
      <c r="R8" s="57">
        <v>0.63183412536435435</v>
      </c>
      <c r="S8" s="57">
        <v>1.1116631303813673</v>
      </c>
      <c r="T8" s="57">
        <v>1.199186237118401</v>
      </c>
      <c r="U8" s="57">
        <v>3.8909818164019878</v>
      </c>
      <c r="V8" s="57">
        <v>1.2317905759441774</v>
      </c>
      <c r="W8" s="57">
        <v>9.4102557189101717</v>
      </c>
      <c r="X8" s="57">
        <v>0.26222046935150045</v>
      </c>
      <c r="Y8" s="57">
        <v>1.852719880578207</v>
      </c>
      <c r="Z8" s="57">
        <v>2.9891087179082079</v>
      </c>
      <c r="AA8" s="57">
        <v>1.6557319320816399</v>
      </c>
      <c r="AB8" s="57">
        <v>10.405084814599501</v>
      </c>
      <c r="AC8" s="57">
        <v>7.5486638595745115</v>
      </c>
      <c r="AD8" s="57">
        <v>0.21403164508878525</v>
      </c>
      <c r="AE8" s="57">
        <v>4.727386026317955</v>
      </c>
      <c r="AF8" s="57">
        <v>1.3103751762884095</v>
      </c>
      <c r="AG8" s="57">
        <v>1.0161296767078327</v>
      </c>
      <c r="AH8" s="57">
        <v>2.3959951966846487</v>
      </c>
      <c r="AI8" s="57">
        <v>0.87975319614964442</v>
      </c>
      <c r="AJ8" s="57">
        <v>0.64411011298190113</v>
      </c>
      <c r="AK8" s="57">
        <v>0.18682617573009375</v>
      </c>
      <c r="AL8" s="57">
        <v>14.207966349784911</v>
      </c>
      <c r="AM8" s="57">
        <v>1.458338964960163</v>
      </c>
      <c r="AN8" s="57">
        <v>1.7809619113794879</v>
      </c>
      <c r="AO8" s="57">
        <v>2.8520530398535815</v>
      </c>
      <c r="AP8" s="57">
        <v>0.37769647007717422</v>
      </c>
      <c r="AQ8" s="57">
        <v>75.475179788208507</v>
      </c>
      <c r="AR8" s="57">
        <v>4.5892016117442793</v>
      </c>
      <c r="AS8" s="57">
        <v>0.2976446573340602</v>
      </c>
      <c r="AT8" s="57">
        <v>3.8212732518313199</v>
      </c>
      <c r="AU8" s="57">
        <v>2.0867633773266809</v>
      </c>
      <c r="AV8" s="57">
        <v>15.260258208326771</v>
      </c>
      <c r="AW8" s="57">
        <v>13.711729734527941</v>
      </c>
      <c r="AX8" s="57">
        <v>1.1998819868557991</v>
      </c>
      <c r="AY8" s="57">
        <v>3.310223409943351</v>
      </c>
      <c r="AZ8" s="57">
        <v>5.1085410548208028</v>
      </c>
      <c r="BA8" s="57">
        <v>1.3233113748615479</v>
      </c>
      <c r="BB8" s="57">
        <v>2.86887704872965</v>
      </c>
      <c r="BC8" s="57">
        <v>18.751303146420074</v>
      </c>
      <c r="BD8" s="57">
        <v>1.107574380005024</v>
      </c>
      <c r="BE8" s="57">
        <v>8.8079843233186725E-2</v>
      </c>
      <c r="BF8" s="57">
        <v>3.8372820710382562</v>
      </c>
      <c r="BG8" s="57">
        <v>0.29483544547853002</v>
      </c>
      <c r="BH8" s="57">
        <v>0.15772107501553151</v>
      </c>
      <c r="BI8" s="57">
        <v>0.78623706131605275</v>
      </c>
      <c r="BJ8" s="57">
        <v>0.88696038934963617</v>
      </c>
      <c r="BK8" s="57">
        <v>4.3135292981605362</v>
      </c>
      <c r="BL8" s="57">
        <v>0.46768012862623043</v>
      </c>
      <c r="BM8" s="57">
        <v>3.5116962312230373</v>
      </c>
      <c r="BN8" s="57">
        <v>2.5611931601980578</v>
      </c>
      <c r="BO8" s="57">
        <v>0.87711986544810028</v>
      </c>
      <c r="BP8" s="57">
        <v>1.5331013806044866</v>
      </c>
    </row>
    <row r="9" spans="1:68" x14ac:dyDescent="0.25">
      <c r="A9" s="11" t="s">
        <v>84</v>
      </c>
      <c r="B9" s="11" t="s">
        <v>117</v>
      </c>
      <c r="C9" s="56">
        <v>0.66110017429766732</v>
      </c>
      <c r="D9" s="56">
        <v>0.30507645891504542</v>
      </c>
      <c r="E9" s="56">
        <v>0.92686594066219652</v>
      </c>
      <c r="F9" s="56">
        <v>1.4527024804084319</v>
      </c>
      <c r="G9" s="56">
        <v>0.51354330002188497</v>
      </c>
      <c r="H9" s="56">
        <v>1.7663283620344763</v>
      </c>
      <c r="I9" s="56">
        <v>2.5149891015747374</v>
      </c>
      <c r="J9" s="56">
        <v>0.68682199298118651</v>
      </c>
      <c r="K9" s="56">
        <v>0.28211692819640088</v>
      </c>
      <c r="L9" s="56">
        <v>0.38063062595627567</v>
      </c>
      <c r="M9" s="56">
        <v>0.38340833894635867</v>
      </c>
      <c r="N9" s="56">
        <v>1.1915024999331185</v>
      </c>
      <c r="O9" s="56">
        <v>0.95468936873618693</v>
      </c>
      <c r="P9" s="56">
        <v>0.25879529078929076</v>
      </c>
      <c r="Q9" s="56">
        <v>0.69431692771586517</v>
      </c>
      <c r="R9" s="56">
        <v>0.27355707679528563</v>
      </c>
      <c r="S9" s="56">
        <v>0.44876591506344715</v>
      </c>
      <c r="T9" s="56">
        <v>0.64160877392456417</v>
      </c>
      <c r="U9" s="56">
        <v>2.2936351211362545</v>
      </c>
      <c r="V9" s="56">
        <v>0.62061648900832156</v>
      </c>
      <c r="W9" s="56">
        <v>3.4814883296585046</v>
      </c>
      <c r="X9" s="56">
        <v>0.11374278553030863</v>
      </c>
      <c r="Y9" s="56">
        <v>0.91465159492803405</v>
      </c>
      <c r="Z9" s="56">
        <v>2.1268918342473069</v>
      </c>
      <c r="AA9" s="56">
        <v>0.4232018953314467</v>
      </c>
      <c r="AB9" s="56">
        <v>4.1417973607349285</v>
      </c>
      <c r="AC9" s="56">
        <v>2.5861389015172862</v>
      </c>
      <c r="AD9" s="56">
        <v>0.17788058694802222</v>
      </c>
      <c r="AE9" s="56">
        <v>2.8584084894980442</v>
      </c>
      <c r="AF9" s="56">
        <v>0.59303600834879444</v>
      </c>
      <c r="AG9" s="56">
        <v>0.51508175481467766</v>
      </c>
      <c r="AH9" s="56">
        <v>0.89154494214868896</v>
      </c>
      <c r="AI9" s="56">
        <v>0.34927737733937614</v>
      </c>
      <c r="AJ9" s="56">
        <v>0.19584721453920054</v>
      </c>
      <c r="AK9" s="56">
        <v>0.10158186271258429</v>
      </c>
      <c r="AL9" s="56">
        <v>5.3187328335000821</v>
      </c>
      <c r="AM9" s="56">
        <v>0.47330804660376646</v>
      </c>
      <c r="AN9" s="56">
        <v>0.55247908919906619</v>
      </c>
      <c r="AO9" s="56">
        <v>1.0948492542280903</v>
      </c>
      <c r="AP9" s="56">
        <v>0.37357092268195702</v>
      </c>
      <c r="AQ9" s="56">
        <v>34.340960521142222</v>
      </c>
      <c r="AR9" s="56">
        <v>2.5248765708891843</v>
      </c>
      <c r="AS9" s="56">
        <v>0.15974281207594437</v>
      </c>
      <c r="AT9" s="56">
        <v>1.2262054638340216</v>
      </c>
      <c r="AU9" s="56">
        <v>1.4220206678201546</v>
      </c>
      <c r="AV9" s="56">
        <v>4.9634766190220851</v>
      </c>
      <c r="AW9" s="56">
        <v>7.3024516679321696</v>
      </c>
      <c r="AX9" s="56">
        <v>0.4657932874153764</v>
      </c>
      <c r="AY9" s="56">
        <v>0.65085743662671425</v>
      </c>
      <c r="AZ9" s="56">
        <v>1.8646727042630318</v>
      </c>
      <c r="BA9" s="56">
        <v>0.48346110266883513</v>
      </c>
      <c r="BB9" s="56">
        <v>1.4215111435259398</v>
      </c>
      <c r="BC9" s="56">
        <v>7.8060428090293277</v>
      </c>
      <c r="BD9" s="56">
        <v>0.54371395105874765</v>
      </c>
      <c r="BE9" s="56">
        <v>0.11232747985395054</v>
      </c>
      <c r="BF9" s="56">
        <v>1.2941099325646375</v>
      </c>
      <c r="BG9" s="56">
        <v>0.14700960792694806</v>
      </c>
      <c r="BH9" s="56">
        <v>8.2418476867523349E-2</v>
      </c>
      <c r="BI9" s="56">
        <v>0.3640302783892152</v>
      </c>
      <c r="BJ9" s="56">
        <v>0.40058323558361164</v>
      </c>
      <c r="BK9" s="56">
        <v>1.5200051195756139</v>
      </c>
      <c r="BL9" s="56">
        <v>0.28846829293392928</v>
      </c>
      <c r="BM9" s="56">
        <v>1.4014262770404518</v>
      </c>
      <c r="BN9" s="56">
        <v>1.1075316178842716</v>
      </c>
      <c r="BO9" s="56">
        <v>0.19170521659034925</v>
      </c>
      <c r="BP9" s="56">
        <v>0.6533922789899792</v>
      </c>
    </row>
    <row r="10" spans="1:68" x14ac:dyDescent="0.25">
      <c r="A10" s="9" t="s">
        <v>85</v>
      </c>
      <c r="B10" s="9" t="s">
        <v>117</v>
      </c>
      <c r="C10" s="57">
        <v>0.10601217150114929</v>
      </c>
      <c r="D10" s="57">
        <v>6.5552303719920033E-2</v>
      </c>
      <c r="E10" s="57">
        <v>0.15721274333031082</v>
      </c>
      <c r="F10" s="57">
        <v>0.27915377961635252</v>
      </c>
      <c r="G10" s="57">
        <v>9.4687822731855109E-2</v>
      </c>
      <c r="H10" s="57">
        <v>0.35343271896236772</v>
      </c>
      <c r="I10" s="57">
        <v>0.3689169753412358</v>
      </c>
      <c r="J10" s="57">
        <v>0.17062424072261287</v>
      </c>
      <c r="K10" s="57">
        <v>8.6066201188517377E-2</v>
      </c>
      <c r="L10" s="57">
        <v>7.199333100425806E-2</v>
      </c>
      <c r="M10" s="57">
        <v>7.4919249949740446E-2</v>
      </c>
      <c r="N10" s="57">
        <v>0.18714055460802642</v>
      </c>
      <c r="O10" s="57">
        <v>0.19444119371927035</v>
      </c>
      <c r="P10" s="57">
        <v>7.5515165891679739E-2</v>
      </c>
      <c r="Q10" s="57">
        <v>0.11289920910324835</v>
      </c>
      <c r="R10" s="57">
        <v>6.8739400445866239E-2</v>
      </c>
      <c r="S10" s="57">
        <v>6.9613267524192335E-2</v>
      </c>
      <c r="T10" s="57">
        <v>0.14517121884511355</v>
      </c>
      <c r="U10" s="57">
        <v>0.64428892289803419</v>
      </c>
      <c r="V10" s="57">
        <v>0.10798353750543414</v>
      </c>
      <c r="W10" s="57">
        <v>0.58013919364385669</v>
      </c>
      <c r="X10" s="57" t="s">
        <v>326</v>
      </c>
      <c r="Y10" s="57">
        <v>0.23465440624877132</v>
      </c>
      <c r="Z10" s="57">
        <v>0.55227049259134953</v>
      </c>
      <c r="AA10" s="57">
        <v>6.0621834396179311E-2</v>
      </c>
      <c r="AB10" s="57">
        <v>1.0736262161843593</v>
      </c>
      <c r="AC10" s="57">
        <v>0.45627258613303068</v>
      </c>
      <c r="AD10" s="57">
        <v>6.432904740463205E-2</v>
      </c>
      <c r="AE10" s="57">
        <v>0.71451261236457608</v>
      </c>
      <c r="AF10" s="57">
        <v>8.2890839078930245E-2</v>
      </c>
      <c r="AG10" s="57">
        <v>7.3183773466912169E-2</v>
      </c>
      <c r="AH10" s="57">
        <v>0.15149752891194221</v>
      </c>
      <c r="AI10" s="57">
        <v>6.1330153572289312E-2</v>
      </c>
      <c r="AJ10" s="57" t="s">
        <v>326</v>
      </c>
      <c r="AK10" s="57">
        <v>3.5405720226963311E-2</v>
      </c>
      <c r="AL10" s="57">
        <v>0.67693655081256399</v>
      </c>
      <c r="AM10" s="57">
        <v>8.4404647614848935E-2</v>
      </c>
      <c r="AN10" s="57">
        <v>8.0940688043121156E-2</v>
      </c>
      <c r="AO10" s="57">
        <v>0.20116725138104105</v>
      </c>
      <c r="AP10" s="57">
        <v>0.14561045857035645</v>
      </c>
      <c r="AQ10" s="57">
        <v>9.9365360165595042</v>
      </c>
      <c r="AR10" s="57">
        <v>0.93272341905900957</v>
      </c>
      <c r="AS10" s="57" t="s">
        <v>326</v>
      </c>
      <c r="AT10" s="57">
        <v>0.37103526579332413</v>
      </c>
      <c r="AU10" s="57">
        <v>0.27366476803306244</v>
      </c>
      <c r="AV10" s="57">
        <v>0.8064194848885603</v>
      </c>
      <c r="AW10" s="57">
        <v>1.0954753157907051</v>
      </c>
      <c r="AX10" s="57" t="s">
        <v>326</v>
      </c>
      <c r="AY10" s="57">
        <v>0.25195062560416676</v>
      </c>
      <c r="AZ10" s="57">
        <v>0.39878439435454022</v>
      </c>
      <c r="BA10" s="57">
        <v>8.3125505327475618E-2</v>
      </c>
      <c r="BB10" s="57">
        <v>0.37195286688996987</v>
      </c>
      <c r="BC10" s="57">
        <v>1.8153001718717712</v>
      </c>
      <c r="BD10" s="57">
        <v>9.1731024135308023E-2</v>
      </c>
      <c r="BE10" s="57" t="s">
        <v>326</v>
      </c>
      <c r="BF10" s="57">
        <v>0.16041022630496368</v>
      </c>
      <c r="BG10" s="57" t="s">
        <v>326</v>
      </c>
      <c r="BH10" s="57" t="s">
        <v>326</v>
      </c>
      <c r="BI10" s="57" t="s">
        <v>326</v>
      </c>
      <c r="BJ10" s="57" t="s">
        <v>326</v>
      </c>
      <c r="BK10" s="57">
        <v>0.19792744660937639</v>
      </c>
      <c r="BL10" s="57" t="s">
        <v>326</v>
      </c>
      <c r="BM10" s="57">
        <v>0.2609780027162753</v>
      </c>
      <c r="BN10" s="57">
        <v>0.22447891177647464</v>
      </c>
      <c r="BO10" s="57" t="s">
        <v>326</v>
      </c>
      <c r="BP10" s="57">
        <v>0.1267808769468883</v>
      </c>
    </row>
    <row r="11" spans="1:68" x14ac:dyDescent="0.25">
      <c r="A11" s="11" t="s">
        <v>86</v>
      </c>
      <c r="B11" s="11" t="s">
        <v>117</v>
      </c>
      <c r="C11" s="56">
        <v>0.23264187953115104</v>
      </c>
      <c r="D11" s="56">
        <v>9.5947441384112417E-2</v>
      </c>
      <c r="E11" s="56">
        <v>0.28627182186852379</v>
      </c>
      <c r="F11" s="56">
        <v>0.40304464842576454</v>
      </c>
      <c r="G11" s="56">
        <v>0.14141193309119721</v>
      </c>
      <c r="H11" s="56">
        <v>0.4411141803509519</v>
      </c>
      <c r="I11" s="56">
        <v>1.0585805491498435</v>
      </c>
      <c r="J11" s="56">
        <v>0.13747606532432508</v>
      </c>
      <c r="K11" s="56">
        <v>7.3434998037254146E-2</v>
      </c>
      <c r="L11" s="56">
        <v>0.17189590186522033</v>
      </c>
      <c r="M11" s="56">
        <v>0.13736241739202065</v>
      </c>
      <c r="N11" s="56">
        <v>0.42410050015922135</v>
      </c>
      <c r="O11" s="56">
        <v>0.23506838578399131</v>
      </c>
      <c r="P11" s="56">
        <v>0.16186647772362348</v>
      </c>
      <c r="Q11" s="56">
        <v>0.15209479055898573</v>
      </c>
      <c r="R11" s="56">
        <v>8.5045707589764069E-2</v>
      </c>
      <c r="S11" s="56">
        <v>0.20186731389124601</v>
      </c>
      <c r="T11" s="56">
        <v>0.18222375994213946</v>
      </c>
      <c r="U11" s="56">
        <v>0.5163680694757985</v>
      </c>
      <c r="V11" s="56">
        <v>0.16093309138470224</v>
      </c>
      <c r="W11" s="56">
        <v>0.91342785051935493</v>
      </c>
      <c r="X11" s="56">
        <v>5.3132076018171638E-2</v>
      </c>
      <c r="Y11" s="56">
        <v>0.21485317181173294</v>
      </c>
      <c r="Z11" s="56">
        <v>0.62496984852921322</v>
      </c>
      <c r="AA11" s="56">
        <v>0.24698791580258306</v>
      </c>
      <c r="AB11" s="56">
        <v>1.461617752272468</v>
      </c>
      <c r="AC11" s="56">
        <v>1.1016579145130556</v>
      </c>
      <c r="AD11" s="56" t="s">
        <v>326</v>
      </c>
      <c r="AE11" s="56">
        <v>0.37464344387823761</v>
      </c>
      <c r="AF11" s="56">
        <v>0.19312192007030357</v>
      </c>
      <c r="AG11" s="56">
        <v>0.14635506347327135</v>
      </c>
      <c r="AH11" s="56">
        <v>0.41342820996094642</v>
      </c>
      <c r="AI11" s="56">
        <v>0.1912175108420891</v>
      </c>
      <c r="AJ11" s="56">
        <v>5.7570341728734792E-2</v>
      </c>
      <c r="AK11" s="56" t="s">
        <v>326</v>
      </c>
      <c r="AL11" s="56">
        <v>2.1970245766186274</v>
      </c>
      <c r="AM11" s="56">
        <v>0.18794887449641653</v>
      </c>
      <c r="AN11" s="56">
        <v>0.3623047961832882</v>
      </c>
      <c r="AO11" s="56">
        <v>0.52665736364917126</v>
      </c>
      <c r="AP11" s="56">
        <v>0.10626877395573282</v>
      </c>
      <c r="AQ11" s="56">
        <v>8.2305436479824703</v>
      </c>
      <c r="AR11" s="56">
        <v>0.49281327278167242</v>
      </c>
      <c r="AS11" s="56" t="s">
        <v>326</v>
      </c>
      <c r="AT11" s="56">
        <v>0.5136520392992352</v>
      </c>
      <c r="AU11" s="56">
        <v>0.28347998837648786</v>
      </c>
      <c r="AV11" s="56">
        <v>1.507176597475385</v>
      </c>
      <c r="AW11" s="56">
        <v>2.0348413544102923</v>
      </c>
      <c r="AX11" s="56">
        <v>0.13647440417713844</v>
      </c>
      <c r="AY11" s="56">
        <v>0.34910575706463148</v>
      </c>
      <c r="AZ11" s="56">
        <v>0.43973482981571488</v>
      </c>
      <c r="BA11" s="56">
        <v>0.22999465535795391</v>
      </c>
      <c r="BB11" s="56">
        <v>0.34825982515399745</v>
      </c>
      <c r="BC11" s="56">
        <v>2.0502081788344046</v>
      </c>
      <c r="BD11" s="56">
        <v>0.15744757625718342</v>
      </c>
      <c r="BE11" s="56" t="s">
        <v>326</v>
      </c>
      <c r="BF11" s="56">
        <v>0.74372879660141822</v>
      </c>
      <c r="BG11" s="56" t="s">
        <v>326</v>
      </c>
      <c r="BH11" s="56" t="s">
        <v>326</v>
      </c>
      <c r="BI11" s="56">
        <v>8.7019975252436904E-2</v>
      </c>
      <c r="BJ11" s="56">
        <v>0.13487717641153327</v>
      </c>
      <c r="BK11" s="56">
        <v>0.71264216547936265</v>
      </c>
      <c r="BL11" s="56" t="s">
        <v>326</v>
      </c>
      <c r="BM11" s="56">
        <v>0.37997524112233161</v>
      </c>
      <c r="BN11" s="56">
        <v>0.36373638234852235</v>
      </c>
      <c r="BO11" s="56">
        <v>0.14034814396926984</v>
      </c>
      <c r="BP11" s="56">
        <v>0.27413801669160442</v>
      </c>
    </row>
    <row r="12" spans="1:68" x14ac:dyDescent="0.25">
      <c r="A12" s="9" t="s">
        <v>87</v>
      </c>
      <c r="B12" s="9" t="s">
        <v>117</v>
      </c>
      <c r="C12" s="57">
        <v>0.11493436301720024</v>
      </c>
      <c r="D12" s="57">
        <v>6.7565608840242888E-2</v>
      </c>
      <c r="E12" s="57">
        <v>0.15984415300844232</v>
      </c>
      <c r="F12" s="57">
        <v>0.19041717692181809</v>
      </c>
      <c r="G12" s="57">
        <v>0.10012589076814708</v>
      </c>
      <c r="H12" s="57">
        <v>0.33067788414969912</v>
      </c>
      <c r="I12" s="57">
        <v>0.4103133170228852</v>
      </c>
      <c r="J12" s="57">
        <v>0.13604574981075407</v>
      </c>
      <c r="K12" s="57" t="s">
        <v>326</v>
      </c>
      <c r="L12" s="57">
        <v>7.8631426143524072E-2</v>
      </c>
      <c r="M12" s="57" t="s">
        <v>326</v>
      </c>
      <c r="N12" s="57">
        <v>0.24112886917184484</v>
      </c>
      <c r="O12" s="57">
        <v>0.12227939440288269</v>
      </c>
      <c r="P12" s="57">
        <v>9.0570672479839021E-2</v>
      </c>
      <c r="Q12" s="57">
        <v>0.13131774316045078</v>
      </c>
      <c r="R12" s="57">
        <v>4.5257066973805382E-2</v>
      </c>
      <c r="S12" s="57">
        <v>0.11036945718884178</v>
      </c>
      <c r="T12" s="57" t="s">
        <v>326</v>
      </c>
      <c r="U12" s="57">
        <v>0.39625447209373249</v>
      </c>
      <c r="V12" s="57">
        <v>7.5401003534284583E-2</v>
      </c>
      <c r="W12" s="57">
        <v>0.50359121854496902</v>
      </c>
      <c r="X12" s="57">
        <v>4.1398627918569346E-2</v>
      </c>
      <c r="Y12" s="57">
        <v>0.14094227617570088</v>
      </c>
      <c r="Z12" s="57">
        <v>0.43899023264814135</v>
      </c>
      <c r="AA12" s="57">
        <v>9.9548753773705534E-2</v>
      </c>
      <c r="AB12" s="57">
        <v>0.6696915718509352</v>
      </c>
      <c r="AC12" s="57">
        <v>0.38595171521872051</v>
      </c>
      <c r="AD12" s="57" t="s">
        <v>326</v>
      </c>
      <c r="AE12" s="57">
        <v>0.27244714679617593</v>
      </c>
      <c r="AF12" s="57">
        <v>0.10226213240436184</v>
      </c>
      <c r="AG12" s="57">
        <v>6.0269266364265175E-2</v>
      </c>
      <c r="AH12" s="57">
        <v>0.16454243778860508</v>
      </c>
      <c r="AI12" s="57">
        <v>9.5243084003301823E-2</v>
      </c>
      <c r="AJ12" s="57" t="s">
        <v>326</v>
      </c>
      <c r="AK12" s="57" t="s">
        <v>326</v>
      </c>
      <c r="AL12" s="57">
        <v>0.98386608937162878</v>
      </c>
      <c r="AM12" s="57">
        <v>8.3240133534815061E-2</v>
      </c>
      <c r="AN12" s="57">
        <v>0.10603335843307818</v>
      </c>
      <c r="AO12" s="57">
        <v>0.22005596644870071</v>
      </c>
      <c r="AP12" s="57">
        <v>6.1333433560541294E-2</v>
      </c>
      <c r="AQ12" s="57">
        <v>4.2949026765903149</v>
      </c>
      <c r="AR12" s="57">
        <v>0.19262448729899334</v>
      </c>
      <c r="AS12" s="57" t="s">
        <v>326</v>
      </c>
      <c r="AT12" s="57">
        <v>0.24122788297948849</v>
      </c>
      <c r="AU12" s="57">
        <v>0.30661831133665962</v>
      </c>
      <c r="AV12" s="57">
        <v>0.53930304208958857</v>
      </c>
      <c r="AW12" s="57">
        <v>1.207130956247471</v>
      </c>
      <c r="AX12" s="57">
        <v>7.8035614320963939E-2</v>
      </c>
      <c r="AY12" s="57">
        <v>0.20962171569184387</v>
      </c>
      <c r="AZ12" s="57">
        <v>0.23528237092928597</v>
      </c>
      <c r="BA12" s="57">
        <v>0.11034225240217116</v>
      </c>
      <c r="BB12" s="57">
        <v>0.1679472483735425</v>
      </c>
      <c r="BC12" s="57">
        <v>1.0216786862670493</v>
      </c>
      <c r="BD12" s="57" t="s">
        <v>326</v>
      </c>
      <c r="BE12" s="57" t="s">
        <v>326</v>
      </c>
      <c r="BF12" s="57">
        <v>0.27095056321932781</v>
      </c>
      <c r="BG12" s="57" t="s">
        <v>326</v>
      </c>
      <c r="BH12" s="57" t="s">
        <v>326</v>
      </c>
      <c r="BI12" s="57">
        <v>6.4009674392343355E-2</v>
      </c>
      <c r="BJ12" s="57" t="s">
        <v>326</v>
      </c>
      <c r="BK12" s="57">
        <v>0.32387279543553094</v>
      </c>
      <c r="BL12" s="57" t="s">
        <v>326</v>
      </c>
      <c r="BM12" s="57">
        <v>0.18687979900213098</v>
      </c>
      <c r="BN12" s="57">
        <v>0.15741111691716789</v>
      </c>
      <c r="BO12" s="57">
        <v>6.4789733029045199E-2</v>
      </c>
      <c r="BP12" s="57">
        <v>0.13833960260640366</v>
      </c>
    </row>
    <row r="13" spans="1:68" x14ac:dyDescent="0.25">
      <c r="A13" s="11" t="s">
        <v>88</v>
      </c>
      <c r="B13" s="11" t="s">
        <v>117</v>
      </c>
      <c r="C13" s="56">
        <v>3.3280609000637504</v>
      </c>
      <c r="D13" s="56">
        <v>1.9122364137512244</v>
      </c>
      <c r="E13" s="56">
        <v>3.4067317483129229</v>
      </c>
      <c r="F13" s="56">
        <v>4.2267963117977319</v>
      </c>
      <c r="G13" s="56">
        <v>2.5222974902981066</v>
      </c>
      <c r="H13" s="56">
        <v>4.5578533923256304</v>
      </c>
      <c r="I13" s="56">
        <v>7.4916649250100855</v>
      </c>
      <c r="J13" s="56">
        <v>2.8572168368238611</v>
      </c>
      <c r="K13" s="56">
        <v>2.0708731802417137</v>
      </c>
      <c r="L13" s="56">
        <v>1.9497661700663096</v>
      </c>
      <c r="M13" s="56">
        <v>1.9219163641297876</v>
      </c>
      <c r="N13" s="56">
        <v>2.9838021133431503</v>
      </c>
      <c r="O13" s="56">
        <v>2.8975097331255233</v>
      </c>
      <c r="P13" s="56">
        <v>1.9596036924071611</v>
      </c>
      <c r="Q13" s="56">
        <v>2.9819505018954797</v>
      </c>
      <c r="R13" s="56">
        <v>1.6338736358013459</v>
      </c>
      <c r="S13" s="56">
        <v>1.867839662024632</v>
      </c>
      <c r="T13" s="56">
        <v>2.7930904050944489</v>
      </c>
      <c r="U13" s="56">
        <v>2.6751161008130677</v>
      </c>
      <c r="V13" s="56">
        <v>2.0781585852806796</v>
      </c>
      <c r="W13" s="56">
        <v>6.6706682764055527</v>
      </c>
      <c r="X13" s="56">
        <v>0.52587868490346124</v>
      </c>
      <c r="Y13" s="56">
        <v>1.6995519850463559</v>
      </c>
      <c r="Z13" s="56">
        <v>7.227294389883947</v>
      </c>
      <c r="AA13" s="56">
        <v>4.0135921506924719</v>
      </c>
      <c r="AB13" s="56">
        <v>7.5132894654850038</v>
      </c>
      <c r="AC13" s="56">
        <v>6.4683993399454698</v>
      </c>
      <c r="AD13" s="56">
        <v>0.61050696440251784</v>
      </c>
      <c r="AE13" s="56">
        <v>3.730481593589964</v>
      </c>
      <c r="AF13" s="56">
        <v>3.0339172787780164</v>
      </c>
      <c r="AG13" s="56">
        <v>2.0770996499934324</v>
      </c>
      <c r="AH13" s="56">
        <v>4.0060773583444353</v>
      </c>
      <c r="AI13" s="56">
        <v>1.2989027770217521</v>
      </c>
      <c r="AJ13" s="56">
        <v>1.1464968291342035</v>
      </c>
      <c r="AK13" s="56">
        <v>1.2865512059961479</v>
      </c>
      <c r="AL13" s="56">
        <v>12.530667107375576</v>
      </c>
      <c r="AM13" s="56">
        <v>2.7134088068008784</v>
      </c>
      <c r="AN13" s="56">
        <v>3.0234823134018098</v>
      </c>
      <c r="AO13" s="56">
        <v>3.8831339138924239</v>
      </c>
      <c r="AP13" s="56">
        <v>0.88775553060330226</v>
      </c>
      <c r="AQ13" s="56">
        <v>20.973048721043817</v>
      </c>
      <c r="AR13" s="56">
        <v>3.0551689449451587</v>
      </c>
      <c r="AS13" s="56">
        <v>1.4850698785678664</v>
      </c>
      <c r="AT13" s="56">
        <v>4.5216020816851552</v>
      </c>
      <c r="AU13" s="56">
        <v>2.0897522533216595</v>
      </c>
      <c r="AV13" s="56">
        <v>9.6815785976078015</v>
      </c>
      <c r="AW13" s="56">
        <v>9.5120709969382702</v>
      </c>
      <c r="AX13" s="56">
        <v>2.1698318282535647</v>
      </c>
      <c r="AY13" s="56">
        <v>5.8032763137539973</v>
      </c>
      <c r="AZ13" s="56">
        <v>4.4737997960631386</v>
      </c>
      <c r="BA13" s="56">
        <v>2.6412585274726377</v>
      </c>
      <c r="BB13" s="56">
        <v>1.8461918220113587</v>
      </c>
      <c r="BC13" s="56">
        <v>10.098567327114603</v>
      </c>
      <c r="BD13" s="56">
        <v>1.720597602898855</v>
      </c>
      <c r="BE13" s="56">
        <v>0.66246884818976859</v>
      </c>
      <c r="BF13" s="56">
        <v>6.0466448118215652</v>
      </c>
      <c r="BG13" s="56">
        <v>0.51006320700563235</v>
      </c>
      <c r="BH13" s="56">
        <v>1.4372007575147274</v>
      </c>
      <c r="BI13" s="56">
        <v>2.0767667737593869</v>
      </c>
      <c r="BJ13" s="56">
        <v>1.3627642723287539</v>
      </c>
      <c r="BK13" s="56">
        <v>4.3315029290650333</v>
      </c>
      <c r="BL13" s="56">
        <v>1.5223471816965872</v>
      </c>
      <c r="BM13" s="56">
        <v>3.6462074831692624</v>
      </c>
      <c r="BN13" s="56">
        <v>4.7831959860325099</v>
      </c>
      <c r="BO13" s="56">
        <v>2.6137900809075103</v>
      </c>
      <c r="BP13" s="56">
        <v>2.6507671922605085</v>
      </c>
    </row>
    <row r="14" spans="1:68" x14ac:dyDescent="0.25">
      <c r="A14" s="9" t="s">
        <v>89</v>
      </c>
      <c r="B14" s="9" t="s">
        <v>117</v>
      </c>
      <c r="C14" s="57">
        <v>15.370588944518751</v>
      </c>
      <c r="D14" s="57">
        <v>6.503987596456537</v>
      </c>
      <c r="E14" s="57">
        <v>16.808703331897529</v>
      </c>
      <c r="F14" s="57">
        <v>17.283867112912887</v>
      </c>
      <c r="G14" s="57">
        <v>9.6574767935212336</v>
      </c>
      <c r="H14" s="57">
        <v>21.224937034575973</v>
      </c>
      <c r="I14" s="57">
        <v>30.487085421296051</v>
      </c>
      <c r="J14" s="57">
        <v>9.9186581357813193</v>
      </c>
      <c r="K14" s="57">
        <v>6.0454811453526336</v>
      </c>
      <c r="L14" s="57">
        <v>6.7779369696885832</v>
      </c>
      <c r="M14" s="57">
        <v>8.6360825291463303</v>
      </c>
      <c r="N14" s="57">
        <v>15.063574905797642</v>
      </c>
      <c r="O14" s="57">
        <v>11.147263966543598</v>
      </c>
      <c r="P14" s="57">
        <v>5.1485410057218806</v>
      </c>
      <c r="Q14" s="57">
        <v>12.001052519013415</v>
      </c>
      <c r="R14" s="57">
        <v>3.8956566867522047</v>
      </c>
      <c r="S14" s="57">
        <v>8.0098112251331379</v>
      </c>
      <c r="T14" s="57">
        <v>8.5478961240078046</v>
      </c>
      <c r="U14" s="57">
        <v>15.135953950940287</v>
      </c>
      <c r="V14" s="57">
        <v>9.6541471814925135</v>
      </c>
      <c r="W14" s="57">
        <v>34.7034132199556</v>
      </c>
      <c r="X14" s="57">
        <v>2.3904506861425383</v>
      </c>
      <c r="Y14" s="57">
        <v>9.7276761897772275</v>
      </c>
      <c r="Z14" s="57">
        <v>27.583348462711832</v>
      </c>
      <c r="AA14" s="57">
        <v>15.552788997737165</v>
      </c>
      <c r="AB14" s="57">
        <v>41.781895228830528</v>
      </c>
      <c r="AC14" s="57">
        <v>27.246425107614307</v>
      </c>
      <c r="AD14" s="57">
        <v>2.8080817457979186</v>
      </c>
      <c r="AE14" s="57">
        <v>12.424487378353909</v>
      </c>
      <c r="AF14" s="57">
        <v>11.083571851094346</v>
      </c>
      <c r="AG14" s="57">
        <v>8.4500699424796508</v>
      </c>
      <c r="AH14" s="57">
        <v>17.925164918223459</v>
      </c>
      <c r="AI14" s="57">
        <v>3.7256810469236417</v>
      </c>
      <c r="AJ14" s="57">
        <v>4.4626861853430144</v>
      </c>
      <c r="AK14" s="57">
        <v>2.1676368026760864</v>
      </c>
      <c r="AL14" s="57">
        <v>68.921599822970208</v>
      </c>
      <c r="AM14" s="57">
        <v>10.336393675368859</v>
      </c>
      <c r="AN14" s="57">
        <v>11.458953544151807</v>
      </c>
      <c r="AO14" s="57">
        <v>17.253268174152002</v>
      </c>
      <c r="AP14" s="57">
        <v>3.6093766683958495</v>
      </c>
      <c r="AQ14" s="57">
        <v>131.56040064385596</v>
      </c>
      <c r="AR14" s="57">
        <v>15.574934879217341</v>
      </c>
      <c r="AS14" s="57">
        <v>4.3464066178773155</v>
      </c>
      <c r="AT14" s="57">
        <v>22.800231914063286</v>
      </c>
      <c r="AU14" s="57">
        <v>12.012066547772571</v>
      </c>
      <c r="AV14" s="57">
        <v>52.006844616762749</v>
      </c>
      <c r="AW14" s="57">
        <v>55.039950048691288</v>
      </c>
      <c r="AX14" s="57">
        <v>8.9025147607705879</v>
      </c>
      <c r="AY14" s="57">
        <v>25.250822533994814</v>
      </c>
      <c r="AZ14" s="57">
        <v>18.466270930341132</v>
      </c>
      <c r="BA14" s="57">
        <v>10.662481649518316</v>
      </c>
      <c r="BB14" s="57">
        <v>10.192048479923031</v>
      </c>
      <c r="BC14" s="57">
        <v>53.231298333124386</v>
      </c>
      <c r="BD14" s="57">
        <v>8.1530883251272961</v>
      </c>
      <c r="BE14" s="57">
        <v>3.3320508441986418</v>
      </c>
      <c r="BF14" s="57">
        <v>24.40002089625407</v>
      </c>
      <c r="BG14" s="57">
        <v>2.0130844516821145</v>
      </c>
      <c r="BH14" s="57">
        <v>2.6280236602044758</v>
      </c>
      <c r="BI14" s="57">
        <v>7.8287723622615228</v>
      </c>
      <c r="BJ14" s="57">
        <v>8.4081841976779668</v>
      </c>
      <c r="BK14" s="57">
        <v>19.836742106447989</v>
      </c>
      <c r="BL14" s="57">
        <v>5.9111880283300851</v>
      </c>
      <c r="BM14" s="57">
        <v>17.574666177381648</v>
      </c>
      <c r="BN14" s="57">
        <v>14.80842487130804</v>
      </c>
      <c r="BO14" s="57">
        <v>7.6794738041659194</v>
      </c>
      <c r="BP14" s="57">
        <v>10.601731602524172</v>
      </c>
    </row>
    <row r="15" spans="1:68" x14ac:dyDescent="0.25">
      <c r="A15" s="11" t="s">
        <v>90</v>
      </c>
      <c r="B15" s="11" t="s">
        <v>117</v>
      </c>
      <c r="C15" s="56">
        <v>7.7793826470245211</v>
      </c>
      <c r="D15" s="56">
        <v>4.3835757369298598</v>
      </c>
      <c r="E15" s="56">
        <v>11.043492890229334</v>
      </c>
      <c r="F15" s="56">
        <v>11.139344171571244</v>
      </c>
      <c r="G15" s="56">
        <v>5.7786139026319416</v>
      </c>
      <c r="H15" s="56">
        <v>21.16556833594138</v>
      </c>
      <c r="I15" s="56">
        <v>19.40192817953217</v>
      </c>
      <c r="J15" s="56">
        <v>9.7935904719772751</v>
      </c>
      <c r="K15" s="56">
        <v>4.540107100892282</v>
      </c>
      <c r="L15" s="56">
        <v>4.9790447217043292</v>
      </c>
      <c r="M15" s="56">
        <v>5.9282390908165876</v>
      </c>
      <c r="N15" s="56">
        <v>14.009156995684771</v>
      </c>
      <c r="O15" s="56">
        <v>8.1854932441121147</v>
      </c>
      <c r="P15" s="56">
        <v>3.9486287621531826</v>
      </c>
      <c r="Q15" s="56">
        <v>11.068579354192615</v>
      </c>
      <c r="R15" s="56">
        <v>3.1134372540947233</v>
      </c>
      <c r="S15" s="56">
        <v>5.4593397533654775</v>
      </c>
      <c r="T15" s="56">
        <v>5.6491076731129315</v>
      </c>
      <c r="U15" s="56">
        <v>16.464699928250699</v>
      </c>
      <c r="V15" s="56">
        <v>7.4299026837861923</v>
      </c>
      <c r="W15" s="56">
        <v>30.316404812300767</v>
      </c>
      <c r="X15" s="56">
        <v>2.1618388126759709</v>
      </c>
      <c r="Y15" s="56">
        <v>9.5850695986170145</v>
      </c>
      <c r="Z15" s="56">
        <v>15.230444725671941</v>
      </c>
      <c r="AA15" s="56">
        <v>5.8811906840206154</v>
      </c>
      <c r="AB15" s="56">
        <v>24.947593572914499</v>
      </c>
      <c r="AC15" s="56">
        <v>15.065330036797315</v>
      </c>
      <c r="AD15" s="56">
        <v>3.217442414202675</v>
      </c>
      <c r="AE15" s="56">
        <v>27.688818472753862</v>
      </c>
      <c r="AF15" s="56">
        <v>7.8700121914815151</v>
      </c>
      <c r="AG15" s="56">
        <v>7.1822976398954532</v>
      </c>
      <c r="AH15" s="56">
        <v>9.3881429185916687</v>
      </c>
      <c r="AI15" s="56">
        <v>3.3152019828258439</v>
      </c>
      <c r="AJ15" s="56">
        <v>3.8685979601219516</v>
      </c>
      <c r="AK15" s="56">
        <v>1.738114435900314</v>
      </c>
      <c r="AL15" s="56">
        <v>41.762926081554411</v>
      </c>
      <c r="AM15" s="56">
        <v>6.3697806420924703</v>
      </c>
      <c r="AN15" s="56">
        <v>5.7808016606533883</v>
      </c>
      <c r="AO15" s="56">
        <v>11.419496434166174</v>
      </c>
      <c r="AP15" s="56">
        <v>3.8445070638984329</v>
      </c>
      <c r="AQ15" s="56">
        <v>101.48548495153251</v>
      </c>
      <c r="AR15" s="56">
        <v>14.071116213798774</v>
      </c>
      <c r="AS15" s="56">
        <v>3.8481865206852159</v>
      </c>
      <c r="AT15" s="56">
        <v>16.451995203729492</v>
      </c>
      <c r="AU15" s="56">
        <v>15.40909197958668</v>
      </c>
      <c r="AV15" s="56">
        <v>33.395042985333404</v>
      </c>
      <c r="AW15" s="56">
        <v>56.699956050832</v>
      </c>
      <c r="AX15" s="56">
        <v>6.5130412838794411</v>
      </c>
      <c r="AY15" s="56">
        <v>18.020382075017498</v>
      </c>
      <c r="AZ15" s="56">
        <v>10.136294457823302</v>
      </c>
      <c r="BA15" s="56">
        <v>6.2927440288501346</v>
      </c>
      <c r="BB15" s="56">
        <v>10.547683286513644</v>
      </c>
      <c r="BC15" s="56">
        <v>33.672036477638798</v>
      </c>
      <c r="BD15" s="56">
        <v>7.2693246579729367</v>
      </c>
      <c r="BE15" s="56">
        <v>3.1212661129729766</v>
      </c>
      <c r="BF15" s="56">
        <v>13.16640593932663</v>
      </c>
      <c r="BG15" s="56">
        <v>3.771339544751811</v>
      </c>
      <c r="BH15" s="56">
        <v>1.8212854486840711</v>
      </c>
      <c r="BI15" s="56">
        <v>6.1497867315572403</v>
      </c>
      <c r="BJ15" s="56">
        <v>8.6597022311614502</v>
      </c>
      <c r="BK15" s="56">
        <v>15.64867918862257</v>
      </c>
      <c r="BL15" s="56">
        <v>5.0850772654633127</v>
      </c>
      <c r="BM15" s="56">
        <v>13.902525855278707</v>
      </c>
      <c r="BN15" s="56">
        <v>9.8340626990742077</v>
      </c>
      <c r="BO15" s="56">
        <v>1.1863199296084612</v>
      </c>
      <c r="BP15" s="56">
        <v>8.1129568211996119</v>
      </c>
    </row>
    <row r="16" spans="1:68" x14ac:dyDescent="0.25">
      <c r="A16" s="9" t="s">
        <v>91</v>
      </c>
      <c r="B16" s="9" t="s">
        <v>117</v>
      </c>
      <c r="C16" s="57">
        <v>1.4945744837663035</v>
      </c>
      <c r="D16" s="57">
        <v>0.89796973404425195</v>
      </c>
      <c r="E16" s="57">
        <v>2.0069268616858791</v>
      </c>
      <c r="F16" s="57">
        <v>2.2267440988834006</v>
      </c>
      <c r="G16" s="57">
        <v>1.1772548623011283</v>
      </c>
      <c r="H16" s="57">
        <v>4.6269838881810532</v>
      </c>
      <c r="I16" s="57">
        <v>3.4152805952356231</v>
      </c>
      <c r="J16" s="57">
        <v>2.8232710798308935</v>
      </c>
      <c r="K16" s="57">
        <v>1.0513620560749377</v>
      </c>
      <c r="L16" s="57">
        <v>1.1958306670033449</v>
      </c>
      <c r="M16" s="57">
        <v>1.2914004410605886</v>
      </c>
      <c r="N16" s="57">
        <v>2.3445377015113515</v>
      </c>
      <c r="O16" s="57">
        <v>1.8589192383033131</v>
      </c>
      <c r="P16" s="57">
        <v>0.84017981380222606</v>
      </c>
      <c r="Q16" s="57">
        <v>2.4100130170092604</v>
      </c>
      <c r="R16" s="57">
        <v>0.78234957726944721</v>
      </c>
      <c r="S16" s="57">
        <v>1.0853244134556157</v>
      </c>
      <c r="T16" s="57">
        <v>0.82871050466941498</v>
      </c>
      <c r="U16" s="57">
        <v>4.7058096346603282</v>
      </c>
      <c r="V16" s="57">
        <v>1.5617257112002467</v>
      </c>
      <c r="W16" s="57">
        <v>6.8966561073071029</v>
      </c>
      <c r="X16" s="57">
        <v>0.53423671040773035</v>
      </c>
      <c r="Y16" s="57">
        <v>2.692815925392007</v>
      </c>
      <c r="Z16" s="57">
        <v>6.7979400774264658</v>
      </c>
      <c r="AA16" s="57">
        <v>0.75032253715327779</v>
      </c>
      <c r="AB16" s="57">
        <v>5.1442028214015307</v>
      </c>
      <c r="AC16" s="57">
        <v>3.170749969035755</v>
      </c>
      <c r="AD16" s="57">
        <v>1.0569026521615867</v>
      </c>
      <c r="AE16" s="57">
        <v>10.2117989635146</v>
      </c>
      <c r="AF16" s="57">
        <v>1.2739723506761249</v>
      </c>
      <c r="AG16" s="57">
        <v>1.3396292310585716</v>
      </c>
      <c r="AH16" s="57">
        <v>1.5956107481767789</v>
      </c>
      <c r="AI16" s="57">
        <v>0.75551403025210184</v>
      </c>
      <c r="AJ16" s="57">
        <v>0.87978476585590604</v>
      </c>
      <c r="AK16" s="57">
        <v>0.42707804764109653</v>
      </c>
      <c r="AL16" s="57">
        <v>6.4243842642960995</v>
      </c>
      <c r="AM16" s="57">
        <v>1.1638619231449712</v>
      </c>
      <c r="AN16" s="57">
        <v>1.1287538412785172</v>
      </c>
      <c r="AO16" s="57">
        <v>2.2767637431857928</v>
      </c>
      <c r="AP16" s="57">
        <v>1.2736502476398477</v>
      </c>
      <c r="AQ16" s="57">
        <v>26.257492306289826</v>
      </c>
      <c r="AR16" s="57">
        <v>3.9771743116672411</v>
      </c>
      <c r="AS16" s="57">
        <v>0.77031999164936615</v>
      </c>
      <c r="AT16" s="57">
        <v>3.5595340024688769</v>
      </c>
      <c r="AU16" s="57">
        <v>4.1850144059378671</v>
      </c>
      <c r="AV16" s="57">
        <v>6.7750275640191076</v>
      </c>
      <c r="AW16" s="57">
        <v>9.9968439290429298</v>
      </c>
      <c r="AX16" s="57">
        <v>1.0094118034763371</v>
      </c>
      <c r="AY16" s="57">
        <v>2.8996327000864039</v>
      </c>
      <c r="AZ16" s="57">
        <v>1.8204615153216259</v>
      </c>
      <c r="BA16" s="57">
        <v>1.0445255496127441</v>
      </c>
      <c r="BB16" s="57">
        <v>3.3479821903170857</v>
      </c>
      <c r="BC16" s="57">
        <v>6.5367596357008662</v>
      </c>
      <c r="BD16" s="57">
        <v>1.2774279900921157</v>
      </c>
      <c r="BE16" s="57">
        <v>0.61705454773261248</v>
      </c>
      <c r="BF16" s="57">
        <v>1.9255502208444801</v>
      </c>
      <c r="BG16" s="57">
        <v>0.49084615804420395</v>
      </c>
      <c r="BH16" s="57">
        <v>0.37379693128300107</v>
      </c>
      <c r="BI16" s="57">
        <v>0.9799226003078837</v>
      </c>
      <c r="BJ16" s="57">
        <v>2.2965939871797314</v>
      </c>
      <c r="BK16" s="57">
        <v>2.7052387464037606</v>
      </c>
      <c r="BL16" s="57">
        <v>1.1121740418411763</v>
      </c>
      <c r="BM16" s="57">
        <v>2.8237276002283243</v>
      </c>
      <c r="BN16" s="57">
        <v>2.1351839455112964</v>
      </c>
      <c r="BO16" s="57">
        <v>0.55077668319967332</v>
      </c>
      <c r="BP16" s="57">
        <v>1.7803473112504131</v>
      </c>
    </row>
    <row r="17" spans="1:68" x14ac:dyDescent="0.25">
      <c r="A17" s="11" t="s">
        <v>92</v>
      </c>
      <c r="B17" s="11" t="s">
        <v>117</v>
      </c>
      <c r="C17" s="56">
        <v>2.9843010838738788</v>
      </c>
      <c r="D17" s="56">
        <v>1.6069054220530936</v>
      </c>
      <c r="E17" s="56">
        <v>3.4421690676823902</v>
      </c>
      <c r="F17" s="56">
        <v>3.1313576151694331</v>
      </c>
      <c r="G17" s="56">
        <v>1.7718750118275048</v>
      </c>
      <c r="H17" s="56">
        <v>4.498600377840944</v>
      </c>
      <c r="I17" s="56">
        <v>6.0382037415643799</v>
      </c>
      <c r="J17" s="56">
        <v>2.0279376732448942</v>
      </c>
      <c r="K17" s="56">
        <v>1.0685032284679628</v>
      </c>
      <c r="L17" s="56">
        <v>1.6015253713549105</v>
      </c>
      <c r="M17" s="56">
        <v>1.2402110848741112</v>
      </c>
      <c r="N17" s="56">
        <v>3.1942213156370878</v>
      </c>
      <c r="O17" s="56">
        <v>2.0295431740541137</v>
      </c>
      <c r="P17" s="56">
        <v>1.0356523434397742</v>
      </c>
      <c r="Q17" s="56">
        <v>2.1613531482258641</v>
      </c>
      <c r="R17" s="56">
        <v>0.76045047385503495</v>
      </c>
      <c r="S17" s="56">
        <v>1.7616936602280184</v>
      </c>
      <c r="T17" s="56">
        <v>1.7881585018170876</v>
      </c>
      <c r="U17" s="56">
        <v>2.4598364701725868</v>
      </c>
      <c r="V17" s="56">
        <v>1.7927167314850672</v>
      </c>
      <c r="W17" s="56">
        <v>5.9433930830392585</v>
      </c>
      <c r="X17" s="56">
        <v>0.66304492198857901</v>
      </c>
      <c r="Y17" s="56">
        <v>1.8600927968405185</v>
      </c>
      <c r="Z17" s="56">
        <v>3.576144797601466</v>
      </c>
      <c r="AA17" s="56">
        <v>2.949750504550686</v>
      </c>
      <c r="AB17" s="56">
        <v>7.8016369605420675</v>
      </c>
      <c r="AC17" s="56">
        <v>4.8108821846653171</v>
      </c>
      <c r="AD17" s="56">
        <v>0.45833412084725383</v>
      </c>
      <c r="AE17" s="56">
        <v>3.9045136717909026</v>
      </c>
      <c r="AF17" s="56">
        <v>1.8432145141707053</v>
      </c>
      <c r="AG17" s="56">
        <v>1.1797637588215513</v>
      </c>
      <c r="AH17" s="56">
        <v>3.4698246952680347</v>
      </c>
      <c r="AI17" s="56">
        <v>0.7725907754076291</v>
      </c>
      <c r="AJ17" s="56">
        <v>0.77845427326300132</v>
      </c>
      <c r="AK17" s="56">
        <v>0.56779074607357627</v>
      </c>
      <c r="AL17" s="56">
        <v>9.2216042623616801</v>
      </c>
      <c r="AM17" s="56">
        <v>2.3637131321803242</v>
      </c>
      <c r="AN17" s="56">
        <v>2.173294414192307</v>
      </c>
      <c r="AO17" s="56">
        <v>4.1755588487252737</v>
      </c>
      <c r="AP17" s="56">
        <v>0.20968158424323147</v>
      </c>
      <c r="AQ17" s="56">
        <v>15.681970741017468</v>
      </c>
      <c r="AR17" s="56">
        <v>2.4428706387530106</v>
      </c>
      <c r="AS17" s="56">
        <v>0.71661573166629933</v>
      </c>
      <c r="AT17" s="56">
        <v>4.4703366939453568</v>
      </c>
      <c r="AU17" s="56">
        <v>2.2991771110507564</v>
      </c>
      <c r="AV17" s="56">
        <v>7.2799736419328953</v>
      </c>
      <c r="AW17" s="56">
        <v>7.7246986918778529</v>
      </c>
      <c r="AX17" s="56">
        <v>1.4258281641123378</v>
      </c>
      <c r="AY17" s="56">
        <v>5.1913418795211497</v>
      </c>
      <c r="AZ17" s="56">
        <v>3.3758773648799534</v>
      </c>
      <c r="BA17" s="56">
        <v>3.2790522212045072</v>
      </c>
      <c r="BB17" s="56">
        <v>2.0394622128415794</v>
      </c>
      <c r="BC17" s="56">
        <v>8.1695819481537502</v>
      </c>
      <c r="BD17" s="56">
        <v>1.1612398947307578</v>
      </c>
      <c r="BE17" s="56">
        <v>0.6139726824300531</v>
      </c>
      <c r="BF17" s="56">
        <v>4.3888454678329296</v>
      </c>
      <c r="BG17" s="56">
        <v>0.74034679999346698</v>
      </c>
      <c r="BH17" s="56">
        <v>0.43742902407588313</v>
      </c>
      <c r="BI17" s="56">
        <v>1.336918226417056</v>
      </c>
      <c r="BJ17" s="56">
        <v>2.1239223039416575</v>
      </c>
      <c r="BK17" s="56">
        <v>4.2192335215912298</v>
      </c>
      <c r="BL17" s="56">
        <v>0.76723165629727696</v>
      </c>
      <c r="BM17" s="56">
        <v>3.0419916663230326</v>
      </c>
      <c r="BN17" s="56">
        <v>3.7619058811186825</v>
      </c>
      <c r="BO17" s="56">
        <v>0.71196367492674117</v>
      </c>
      <c r="BP17" s="56">
        <v>2.4920105444832208</v>
      </c>
    </row>
    <row r="18" spans="1:68" x14ac:dyDescent="0.25">
      <c r="A18" s="9" t="s">
        <v>93</v>
      </c>
      <c r="B18" s="9" t="s">
        <v>117</v>
      </c>
      <c r="C18" s="57">
        <v>1.706337098342765</v>
      </c>
      <c r="D18" s="57">
        <v>1.0479162658833101</v>
      </c>
      <c r="E18" s="57">
        <v>2.244369536934542</v>
      </c>
      <c r="F18" s="57">
        <v>2.1016161118475063</v>
      </c>
      <c r="G18" s="57">
        <v>1.2222467898601541</v>
      </c>
      <c r="H18" s="57">
        <v>4.0302622001273463</v>
      </c>
      <c r="I18" s="57">
        <v>3.754317194767872</v>
      </c>
      <c r="J18" s="57">
        <v>2.2233670463761577</v>
      </c>
      <c r="K18" s="57">
        <v>0.94437326413223921</v>
      </c>
      <c r="L18" s="57">
        <v>1.3507640981117195</v>
      </c>
      <c r="M18" s="57">
        <v>0.76948857961481953</v>
      </c>
      <c r="N18" s="57">
        <v>2.4945879993429778</v>
      </c>
      <c r="O18" s="57">
        <v>1.47642755951316</v>
      </c>
      <c r="P18" s="57">
        <v>0.30874948916419759</v>
      </c>
      <c r="Q18" s="57">
        <v>0.48612465785839226</v>
      </c>
      <c r="R18" s="57">
        <v>0.71161148923307416</v>
      </c>
      <c r="S18" s="57">
        <v>1.1616252082065799</v>
      </c>
      <c r="T18" s="57">
        <v>0.47931879663504484</v>
      </c>
      <c r="U18" s="57">
        <v>2.2700016502366975</v>
      </c>
      <c r="V18" s="57">
        <v>1.3999619798380121</v>
      </c>
      <c r="W18" s="57">
        <v>3.7730176824664214</v>
      </c>
      <c r="X18" s="57">
        <v>0.55652965085666284</v>
      </c>
      <c r="Y18" s="57">
        <v>1.6302074947378116</v>
      </c>
      <c r="Z18" s="57">
        <v>0.8849429348344916</v>
      </c>
      <c r="AA18" s="57">
        <v>1.2157579657850697</v>
      </c>
      <c r="AB18" s="57">
        <v>5.0016864528530869</v>
      </c>
      <c r="AC18" s="57">
        <v>2.8906294089069786</v>
      </c>
      <c r="AD18" s="57">
        <v>0.56007920537065969</v>
      </c>
      <c r="AE18" s="57">
        <v>3.4363992909977541</v>
      </c>
      <c r="AF18" s="57">
        <v>0.93581767753780409</v>
      </c>
      <c r="AG18" s="57">
        <v>0.23022534006260983</v>
      </c>
      <c r="AH18" s="57">
        <v>1.3438872944041815</v>
      </c>
      <c r="AI18" s="57">
        <v>0.38411486082865265</v>
      </c>
      <c r="AJ18" s="57">
        <v>0.60733101152263169</v>
      </c>
      <c r="AK18" s="57">
        <v>0.50910473328538652</v>
      </c>
      <c r="AL18" s="57">
        <v>6.7840514782487773</v>
      </c>
      <c r="AM18" s="57">
        <v>1.5252294948358225</v>
      </c>
      <c r="AN18" s="57">
        <v>1.0897281377830625</v>
      </c>
      <c r="AO18" s="57">
        <v>3.2002844688434777</v>
      </c>
      <c r="AP18" s="57">
        <v>0.31377661859472872</v>
      </c>
      <c r="AQ18" s="57">
        <v>11.412730534031137</v>
      </c>
      <c r="AR18" s="57">
        <v>2.017819731852367</v>
      </c>
      <c r="AS18" s="57">
        <v>0.46475330835875256</v>
      </c>
      <c r="AT18" s="57">
        <v>0.80418907303937115</v>
      </c>
      <c r="AU18" s="57">
        <v>2.5963119406263906</v>
      </c>
      <c r="AV18" s="57">
        <v>2.4111237154405343</v>
      </c>
      <c r="AW18" s="57">
        <v>7.652907059831648</v>
      </c>
      <c r="AX18" s="57">
        <v>1.051412875527868</v>
      </c>
      <c r="AY18" s="57">
        <v>2.6670912080187974</v>
      </c>
      <c r="AZ18" s="57">
        <v>1.1125279877771446</v>
      </c>
      <c r="BA18" s="57">
        <v>1.7214056786161762</v>
      </c>
      <c r="BB18" s="57">
        <v>1.6873517119936925</v>
      </c>
      <c r="BC18" s="57">
        <v>4.4262540782467408</v>
      </c>
      <c r="BD18" s="57">
        <v>1.0295312357149942</v>
      </c>
      <c r="BE18" s="57">
        <v>0.59819742346024829</v>
      </c>
      <c r="BF18" s="57">
        <v>2.4320402669794245</v>
      </c>
      <c r="BG18" s="57">
        <v>0.76865072741635243</v>
      </c>
      <c r="BH18" s="57">
        <v>0.38606161639391579</v>
      </c>
      <c r="BI18" s="57">
        <v>0.46204299822684197</v>
      </c>
      <c r="BJ18" s="57">
        <v>2.4121233055094193</v>
      </c>
      <c r="BK18" s="57">
        <v>3.1498153835743734</v>
      </c>
      <c r="BL18" s="57">
        <v>0.75506210723889577</v>
      </c>
      <c r="BM18" s="57">
        <v>2.2850523540950145</v>
      </c>
      <c r="BN18" s="57">
        <v>2.3992136030614697</v>
      </c>
      <c r="BO18" s="57">
        <v>0.19839016040330429</v>
      </c>
      <c r="BP18" s="57">
        <v>2.0042698211625765</v>
      </c>
    </row>
    <row r="19" spans="1:68" x14ac:dyDescent="0.25">
      <c r="A19" s="11" t="s">
        <v>94</v>
      </c>
      <c r="B19" s="11" t="s">
        <v>117</v>
      </c>
      <c r="C19" s="56">
        <v>0.21326738128721279</v>
      </c>
      <c r="D19" s="56">
        <v>0.13196288882627755</v>
      </c>
      <c r="E19" s="56">
        <v>0.27172281687309829</v>
      </c>
      <c r="F19" s="56">
        <v>0.24018768842987975</v>
      </c>
      <c r="G19" s="56">
        <v>0.15453459933566235</v>
      </c>
      <c r="H19" s="56">
        <v>0.80271083041660762</v>
      </c>
      <c r="I19" s="56">
        <v>0.66087661957492383</v>
      </c>
      <c r="J19" s="56">
        <v>0.26345470152175865</v>
      </c>
      <c r="K19" s="56">
        <v>9.4127417533231436E-2</v>
      </c>
      <c r="L19" s="56">
        <v>0.15193382428395347</v>
      </c>
      <c r="M19" s="56">
        <v>0.13077417086331408</v>
      </c>
      <c r="N19" s="56">
        <v>0.41342326437961363</v>
      </c>
      <c r="O19" s="56">
        <v>0.21046011091279648</v>
      </c>
      <c r="P19" s="56">
        <v>0.11433038222891609</v>
      </c>
      <c r="Q19" s="56">
        <v>0.2498200932012962</v>
      </c>
      <c r="R19" s="56">
        <v>8.0719334957054717E-2</v>
      </c>
      <c r="S19" s="56">
        <v>0.15223434965110177</v>
      </c>
      <c r="T19" s="56">
        <v>0.12603615641785096</v>
      </c>
      <c r="U19" s="56">
        <v>0.48745764084229587</v>
      </c>
      <c r="V19" s="56">
        <v>0.23501570927431936</v>
      </c>
      <c r="W19" s="56">
        <v>0.44943900158422639</v>
      </c>
      <c r="X19" s="56" t="s">
        <v>326</v>
      </c>
      <c r="Y19" s="56">
        <v>0.3137696667273418</v>
      </c>
      <c r="Z19" s="56">
        <v>0.33785335357795598</v>
      </c>
      <c r="AA19" s="56">
        <v>0.20857173237408469</v>
      </c>
      <c r="AB19" s="56">
        <v>0.93184356340871233</v>
      </c>
      <c r="AC19" s="56">
        <v>0.51183854515496841</v>
      </c>
      <c r="AD19" s="56">
        <v>6.7379968981216412E-2</v>
      </c>
      <c r="AE19" s="56">
        <v>0.42669203655291438</v>
      </c>
      <c r="AF19" s="56">
        <v>0.10983522806793061</v>
      </c>
      <c r="AG19" s="56">
        <v>0.15793479491432277</v>
      </c>
      <c r="AH19" s="56">
        <v>0.18700812673565406</v>
      </c>
      <c r="AI19" s="56">
        <v>5.8698436000449911E-2</v>
      </c>
      <c r="AJ19" s="56">
        <v>9.3652702234078164E-2</v>
      </c>
      <c r="AK19" s="56">
        <v>4.4301444460506059E-2</v>
      </c>
      <c r="AL19" s="56">
        <v>1.6146906238680747</v>
      </c>
      <c r="AM19" s="56">
        <v>0.17925134651472391</v>
      </c>
      <c r="AN19" s="56">
        <v>0.13699285674829415</v>
      </c>
      <c r="AO19" s="56">
        <v>0.40322194679526852</v>
      </c>
      <c r="AP19" s="56">
        <v>6.6260494278043924E-2</v>
      </c>
      <c r="AQ19" s="56">
        <v>3.3622093735554262</v>
      </c>
      <c r="AR19" s="56">
        <v>0.18384070086217796</v>
      </c>
      <c r="AS19" s="56">
        <v>6.6463796522888863E-2</v>
      </c>
      <c r="AT19" s="56">
        <v>0.228837753298615</v>
      </c>
      <c r="AU19" s="56">
        <v>0.43924176208899074</v>
      </c>
      <c r="AV19" s="56">
        <v>0.11739030158695168</v>
      </c>
      <c r="AW19" s="56">
        <v>0.13075850427502769</v>
      </c>
      <c r="AX19" s="56">
        <v>0.18128489226829148</v>
      </c>
      <c r="AY19" s="56">
        <v>0.18444788390299163</v>
      </c>
      <c r="AZ19" s="56">
        <v>0.16926737471234363</v>
      </c>
      <c r="BA19" s="56">
        <v>0.16486444470226505</v>
      </c>
      <c r="BB19" s="56">
        <v>0.24057453200735296</v>
      </c>
      <c r="BC19" s="56">
        <v>1.1122128099064246</v>
      </c>
      <c r="BD19" s="56">
        <v>9.2662040554357783E-2</v>
      </c>
      <c r="BE19" s="56">
        <v>0.100839977427144</v>
      </c>
      <c r="BF19" s="56">
        <v>0.45039231126230783</v>
      </c>
      <c r="BG19" s="56" t="s">
        <v>326</v>
      </c>
      <c r="BH19" s="56" t="s">
        <v>326</v>
      </c>
      <c r="BI19" s="56">
        <v>8.9129627219435584E-2</v>
      </c>
      <c r="BJ19" s="56">
        <v>0.21764740009645633</v>
      </c>
      <c r="BK19" s="56">
        <v>0.4387905229867291</v>
      </c>
      <c r="BL19" s="56">
        <v>0.15805944090895283</v>
      </c>
      <c r="BM19" s="56">
        <v>0.3841368105155214</v>
      </c>
      <c r="BN19" s="56">
        <v>0.24710276653610758</v>
      </c>
      <c r="BO19" s="56">
        <v>8.311602511510699E-2</v>
      </c>
      <c r="BP19" s="56">
        <v>0.25386261636029578</v>
      </c>
    </row>
    <row r="20" spans="1:68" x14ac:dyDescent="0.25">
      <c r="A20" s="9" t="s">
        <v>95</v>
      </c>
      <c r="B20" s="9" t="s">
        <v>117</v>
      </c>
      <c r="C20" s="57">
        <v>13.668438607952757</v>
      </c>
      <c r="D20" s="57">
        <v>6.5976538386362931</v>
      </c>
      <c r="E20" s="57">
        <v>11.782777245938185</v>
      </c>
      <c r="F20" s="57">
        <v>10.714713801495765</v>
      </c>
      <c r="G20" s="57">
        <v>8.956403634516283</v>
      </c>
      <c r="H20" s="57">
        <v>11.615666142536424</v>
      </c>
      <c r="I20" s="57">
        <v>14.841312565422587</v>
      </c>
      <c r="J20" s="57">
        <v>7.7732987867067838</v>
      </c>
      <c r="K20" s="57">
        <v>7.7839505505400304</v>
      </c>
      <c r="L20" s="57">
        <v>5.3595772843674085</v>
      </c>
      <c r="M20" s="57">
        <v>4.3212690682032306</v>
      </c>
      <c r="N20" s="57">
        <v>6.6590851806795346</v>
      </c>
      <c r="O20" s="57">
        <v>7.8177346975887367</v>
      </c>
      <c r="P20" s="57">
        <v>6.9019304920717035</v>
      </c>
      <c r="Q20" s="57">
        <v>11.538106744560347</v>
      </c>
      <c r="R20" s="57">
        <v>5.3817841597786744</v>
      </c>
      <c r="S20" s="57">
        <v>4.4565489062066561</v>
      </c>
      <c r="T20" s="57">
        <v>6.4541332987845585</v>
      </c>
      <c r="U20" s="57">
        <v>3.9023063098414292</v>
      </c>
      <c r="V20" s="57">
        <v>6.7181791169307088</v>
      </c>
      <c r="W20" s="57">
        <v>17.385907347730331</v>
      </c>
      <c r="X20" s="57">
        <v>2.4184319786976429</v>
      </c>
      <c r="Y20" s="57">
        <v>5.8565387333675174</v>
      </c>
      <c r="Z20" s="57">
        <v>16.144299064760688</v>
      </c>
      <c r="AA20" s="57">
        <v>13.874467372388985</v>
      </c>
      <c r="AB20" s="57">
        <v>21.882389112907237</v>
      </c>
      <c r="AC20" s="57">
        <v>10.213648260361726</v>
      </c>
      <c r="AD20" s="57">
        <v>2.7899099547318467</v>
      </c>
      <c r="AE20" s="57">
        <v>9.7643489401855845</v>
      </c>
      <c r="AF20" s="57">
        <v>6.4746400477889665</v>
      </c>
      <c r="AG20" s="57">
        <v>4.3576450470391332</v>
      </c>
      <c r="AH20" s="57">
        <v>9.4578611190894506</v>
      </c>
      <c r="AI20" s="57">
        <v>3.5100582235651068</v>
      </c>
      <c r="AJ20" s="57">
        <v>3.2694667926988399</v>
      </c>
      <c r="AK20" s="57">
        <v>2.5093504007008152</v>
      </c>
      <c r="AL20" s="57">
        <v>22.824035997103071</v>
      </c>
      <c r="AM20" s="57">
        <v>7.3313222383033771</v>
      </c>
      <c r="AN20" s="57">
        <v>6.5523875671951188</v>
      </c>
      <c r="AO20" s="57">
        <v>9.5169946669828818</v>
      </c>
      <c r="AP20" s="57">
        <v>3.1357488817384405</v>
      </c>
      <c r="AQ20" s="57">
        <v>38.946116430092268</v>
      </c>
      <c r="AR20" s="57">
        <v>5.0133462855042747</v>
      </c>
      <c r="AS20" s="57">
        <v>5.4889995476740001</v>
      </c>
      <c r="AT20" s="57">
        <v>13.629225180655984</v>
      </c>
      <c r="AU20" s="57">
        <v>4.0065879230695689</v>
      </c>
      <c r="AV20" s="57">
        <v>15.78995145870334</v>
      </c>
      <c r="AW20" s="57">
        <v>13.064247342072074</v>
      </c>
      <c r="AX20" s="57">
        <v>5.2837489473674584</v>
      </c>
      <c r="AY20" s="57">
        <v>16.801577974968723</v>
      </c>
      <c r="AZ20" s="57">
        <v>9.8736631622099544</v>
      </c>
      <c r="BA20" s="57">
        <v>10.832877896376319</v>
      </c>
      <c r="BB20" s="57">
        <v>3.1222527686928423</v>
      </c>
      <c r="BC20" s="57">
        <v>10.516823539495384</v>
      </c>
      <c r="BD20" s="57">
        <v>4.0174646578268449</v>
      </c>
      <c r="BE20" s="57">
        <v>2.8234433055766917</v>
      </c>
      <c r="BF20" s="57">
        <v>12.268492256084853</v>
      </c>
      <c r="BG20" s="57">
        <v>3.1754955836360494</v>
      </c>
      <c r="BH20" s="57">
        <v>4.7430290456974795</v>
      </c>
      <c r="BI20" s="57">
        <v>6.9230875943069217</v>
      </c>
      <c r="BJ20" s="57">
        <v>4.8793963205527708</v>
      </c>
      <c r="BK20" s="57">
        <v>7.0647859151535224</v>
      </c>
      <c r="BL20" s="57">
        <v>6.1361255917481028</v>
      </c>
      <c r="BM20" s="57">
        <v>7.3347504506661085</v>
      </c>
      <c r="BN20" s="57">
        <v>9.8605622013239138</v>
      </c>
      <c r="BO20" s="57">
        <v>9.5809505986384274</v>
      </c>
      <c r="BP20" s="57">
        <v>6.7232583762464619</v>
      </c>
    </row>
    <row r="21" spans="1:68" x14ac:dyDescent="0.25">
      <c r="A21" s="1" t="s">
        <v>96</v>
      </c>
      <c r="B21" s="1" t="s">
        <v>117</v>
      </c>
      <c r="C21" s="66">
        <v>109.72648255647776</v>
      </c>
      <c r="D21" s="66">
        <v>48.841726979923308</v>
      </c>
      <c r="E21" s="66">
        <v>95.338141868359116</v>
      </c>
      <c r="F21" s="66">
        <v>81.882766418930544</v>
      </c>
      <c r="G21" s="66">
        <v>73.179586101260981</v>
      </c>
      <c r="H21" s="66">
        <v>100.17599279639886</v>
      </c>
      <c r="I21" s="66">
        <v>106.54445687047067</v>
      </c>
      <c r="J21" s="66">
        <v>72.514858027372824</v>
      </c>
      <c r="K21" s="66">
        <v>59.837361113665096</v>
      </c>
      <c r="L21" s="66">
        <v>42.270017537245025</v>
      </c>
      <c r="M21" s="66">
        <v>35.771258001559843</v>
      </c>
      <c r="N21" s="66">
        <v>57.449918634591498</v>
      </c>
      <c r="O21" s="66">
        <v>63.724405674714582</v>
      </c>
      <c r="P21" s="66">
        <v>34.039020734653953</v>
      </c>
      <c r="Q21" s="66">
        <v>77.346160780594047</v>
      </c>
      <c r="R21" s="66">
        <v>38.143462899341813</v>
      </c>
      <c r="S21" s="66">
        <v>43.869988426825522</v>
      </c>
      <c r="T21" s="66">
        <v>55.019744286693154</v>
      </c>
      <c r="U21" s="66">
        <v>39.075427588812566</v>
      </c>
      <c r="V21" s="66">
        <v>56.449215253902494</v>
      </c>
      <c r="W21" s="66">
        <v>156.74822973100555</v>
      </c>
      <c r="X21" s="66">
        <v>19.194174842518823</v>
      </c>
      <c r="Y21" s="66">
        <v>58.530561192460041</v>
      </c>
      <c r="Z21" s="66">
        <v>94.706323986284275</v>
      </c>
      <c r="AA21" s="66">
        <v>103.20867479692876</v>
      </c>
      <c r="AB21" s="66">
        <v>187.09191475890333</v>
      </c>
      <c r="AC21" s="66">
        <v>93.396087748510411</v>
      </c>
      <c r="AD21" s="66">
        <v>24.43347638292077</v>
      </c>
      <c r="AE21" s="66">
        <v>91.553195953014693</v>
      </c>
      <c r="AF21" s="66">
        <v>55.731119644424076</v>
      </c>
      <c r="AG21" s="66">
        <v>37.596435870969529</v>
      </c>
      <c r="AH21" s="66">
        <v>69.369788909809841</v>
      </c>
      <c r="AI21" s="66">
        <v>27.961287882246292</v>
      </c>
      <c r="AJ21" s="66">
        <v>33.432660819734927</v>
      </c>
      <c r="AK21" s="66">
        <v>23.142213948569594</v>
      </c>
      <c r="AL21" s="66">
        <v>207.18626940814792</v>
      </c>
      <c r="AM21" s="66">
        <v>65.620400169383856</v>
      </c>
      <c r="AN21" s="66">
        <v>55.276375810048229</v>
      </c>
      <c r="AO21" s="66">
        <v>98.573167912678144</v>
      </c>
      <c r="AP21" s="66">
        <v>23.89236267221407</v>
      </c>
      <c r="AQ21" s="66">
        <v>336.18814999695348</v>
      </c>
      <c r="AR21" s="66">
        <v>49.564807841665207</v>
      </c>
      <c r="AS21" s="66">
        <v>36.74218363275768</v>
      </c>
      <c r="AT21" s="66">
        <v>102.02722897475591</v>
      </c>
      <c r="AU21" s="66">
        <v>37.226236533407786</v>
      </c>
      <c r="AV21" s="66">
        <v>135.40300893386336</v>
      </c>
      <c r="AW21" s="66">
        <v>112.3975034862021</v>
      </c>
      <c r="AX21" s="66">
        <v>44.469317193669205</v>
      </c>
      <c r="AY21" s="66">
        <v>142.50378172527437</v>
      </c>
      <c r="AZ21" s="66">
        <v>73.634147521577361</v>
      </c>
      <c r="BA21" s="66">
        <v>83.765981351448701</v>
      </c>
      <c r="BB21" s="66">
        <v>30.739852239974919</v>
      </c>
      <c r="BC21" s="66">
        <v>133.07741993512363</v>
      </c>
      <c r="BD21" s="66">
        <v>31.423369515057804</v>
      </c>
      <c r="BE21" s="66">
        <v>21.517284053032828</v>
      </c>
      <c r="BF21" s="66">
        <v>90.819129344323954</v>
      </c>
      <c r="BG21" s="66">
        <v>23.367956553798056</v>
      </c>
      <c r="BH21" s="66">
        <v>29.808354333696645</v>
      </c>
      <c r="BI21" s="66">
        <v>56.964758058610208</v>
      </c>
      <c r="BJ21" s="66">
        <v>57.322092351048802</v>
      </c>
      <c r="BK21" s="66">
        <v>65.572663804668991</v>
      </c>
      <c r="BL21" s="66">
        <v>51.23270086057331</v>
      </c>
      <c r="BM21" s="66">
        <v>69.843743402214258</v>
      </c>
      <c r="BN21" s="66">
        <v>88.043802074008383</v>
      </c>
      <c r="BO21" s="66">
        <v>41.176889541672438</v>
      </c>
      <c r="BP21" s="66">
        <v>57.238251632088556</v>
      </c>
    </row>
    <row r="22" spans="1:68" x14ac:dyDescent="0.25">
      <c r="A22" s="9" t="s">
        <v>97</v>
      </c>
      <c r="B22" s="9" t="s">
        <v>117</v>
      </c>
      <c r="C22" s="57">
        <v>75.536755746987438</v>
      </c>
      <c r="D22" s="57">
        <v>41.840792456524326</v>
      </c>
      <c r="E22" s="57">
        <v>75.370708815382869</v>
      </c>
      <c r="F22" s="57">
        <v>74.837316180378821</v>
      </c>
      <c r="G22" s="57">
        <v>51.105517567156291</v>
      </c>
      <c r="H22" s="57">
        <v>122.10751798880615</v>
      </c>
      <c r="I22" s="57">
        <v>119.16890062659871</v>
      </c>
      <c r="J22" s="57">
        <v>76.957929000533071</v>
      </c>
      <c r="K22" s="57">
        <v>50.127420329894065</v>
      </c>
      <c r="L22" s="57">
        <v>40.621631056028093</v>
      </c>
      <c r="M22" s="57">
        <v>42.591003849177469</v>
      </c>
      <c r="N22" s="57">
        <v>66.403853184987568</v>
      </c>
      <c r="O22" s="57">
        <v>58.893349462966896</v>
      </c>
      <c r="P22" s="57">
        <v>27.175021631102169</v>
      </c>
      <c r="Q22" s="57">
        <v>88.592900538548975</v>
      </c>
      <c r="R22" s="57">
        <v>32.61652760902021</v>
      </c>
      <c r="S22" s="57">
        <v>37.390596370666032</v>
      </c>
      <c r="T22" s="57">
        <v>48.933855234779791</v>
      </c>
      <c r="U22" s="57">
        <v>52.338936431274419</v>
      </c>
      <c r="V22" s="57">
        <v>49.757792105969394</v>
      </c>
      <c r="W22" s="57">
        <v>163.99512230743011</v>
      </c>
      <c r="X22" s="57">
        <v>19.258740734354781</v>
      </c>
      <c r="Y22" s="57">
        <v>56.491344832681904</v>
      </c>
      <c r="Z22" s="57">
        <v>144.29810485283582</v>
      </c>
      <c r="AA22" s="57">
        <v>58.865458571245888</v>
      </c>
      <c r="AB22" s="57">
        <v>154.96093943386288</v>
      </c>
      <c r="AC22" s="57">
        <v>82.405776355924033</v>
      </c>
      <c r="AD22" s="57">
        <v>30.236264043226175</v>
      </c>
      <c r="AE22" s="57">
        <v>102.56858506057831</v>
      </c>
      <c r="AF22" s="57">
        <v>54.01175075381461</v>
      </c>
      <c r="AG22" s="57">
        <v>48.948539192642443</v>
      </c>
      <c r="AH22" s="57">
        <v>62.959417600368297</v>
      </c>
      <c r="AI22" s="57">
        <v>26.757820808922016</v>
      </c>
      <c r="AJ22" s="57">
        <v>31.894162283737021</v>
      </c>
      <c r="AK22" s="57">
        <v>24.190481937205057</v>
      </c>
      <c r="AL22" s="57">
        <v>224.76181141590513</v>
      </c>
      <c r="AM22" s="57">
        <v>50.484721734792437</v>
      </c>
      <c r="AN22" s="57">
        <v>42.15129407113016</v>
      </c>
      <c r="AO22" s="57">
        <v>93.886991258596865</v>
      </c>
      <c r="AP22" s="57">
        <v>28.149386747952903</v>
      </c>
      <c r="AQ22" s="57">
        <v>387.73234186934809</v>
      </c>
      <c r="AR22" s="57">
        <v>57.853925662182363</v>
      </c>
      <c r="AS22" s="57">
        <v>42.791442224052147</v>
      </c>
      <c r="AT22" s="57">
        <v>97.763295325522691</v>
      </c>
      <c r="AU22" s="57">
        <v>66.29449744453666</v>
      </c>
      <c r="AV22" s="57">
        <v>133.7196206833446</v>
      </c>
      <c r="AW22" s="57">
        <v>207.29737297337471</v>
      </c>
      <c r="AX22" s="57">
        <v>47.208424758652882</v>
      </c>
      <c r="AY22" s="57">
        <v>130.86375410522265</v>
      </c>
      <c r="AZ22" s="57">
        <v>60.122015985559209</v>
      </c>
      <c r="BA22" s="57">
        <v>52.944896838318655</v>
      </c>
      <c r="BB22" s="57">
        <v>42.483409597443966</v>
      </c>
      <c r="BC22" s="57">
        <v>123.08033387034743</v>
      </c>
      <c r="BD22" s="57">
        <v>29.931709646737403</v>
      </c>
      <c r="BE22" s="57">
        <v>25.74171831480999</v>
      </c>
      <c r="BF22" s="57">
        <v>80.541256436196107</v>
      </c>
      <c r="BG22" s="57">
        <v>29.940300511129443</v>
      </c>
      <c r="BH22" s="57">
        <v>28.945698847308641</v>
      </c>
      <c r="BI22" s="57">
        <v>58.414811807342382</v>
      </c>
      <c r="BJ22" s="57">
        <v>75.535248021799788</v>
      </c>
      <c r="BK22" s="57">
        <v>81.555952196487141</v>
      </c>
      <c r="BL22" s="57">
        <v>53.430937037739803</v>
      </c>
      <c r="BM22" s="57">
        <v>71.507344895840063</v>
      </c>
      <c r="BN22" s="57">
        <v>80.312180507667449</v>
      </c>
      <c r="BO22" s="57">
        <v>42.846481105404045</v>
      </c>
      <c r="BP22" s="57">
        <v>53.252784323972548</v>
      </c>
    </row>
    <row r="23" spans="1:68" x14ac:dyDescent="0.25">
      <c r="A23" s="11" t="s">
        <v>98</v>
      </c>
      <c r="B23" s="11" t="s">
        <v>117</v>
      </c>
      <c r="C23" s="56">
        <v>16.651757282845562</v>
      </c>
      <c r="D23" s="56">
        <v>11.293052216063712</v>
      </c>
      <c r="E23" s="56">
        <v>18.247498692737487</v>
      </c>
      <c r="F23" s="56">
        <v>20.799534061102154</v>
      </c>
      <c r="G23" s="56">
        <v>11.116894771990038</v>
      </c>
      <c r="H23" s="56">
        <v>37.148878250038194</v>
      </c>
      <c r="I23" s="56">
        <v>32.506657694005447</v>
      </c>
      <c r="J23" s="56">
        <v>30.780937310781592</v>
      </c>
      <c r="K23" s="56">
        <v>14.831192820135824</v>
      </c>
      <c r="L23" s="56">
        <v>13.218812817293269</v>
      </c>
      <c r="M23" s="56">
        <v>11.521722913556335</v>
      </c>
      <c r="N23" s="56">
        <v>20.593822960262557</v>
      </c>
      <c r="O23" s="56">
        <v>16.955203195558063</v>
      </c>
      <c r="P23" s="56">
        <v>10.349892808028235</v>
      </c>
      <c r="Q23" s="56">
        <v>28.048336028315568</v>
      </c>
      <c r="R23" s="56">
        <v>10.462064157751884</v>
      </c>
      <c r="S23" s="56">
        <v>11.106042733117077</v>
      </c>
      <c r="T23" s="56">
        <v>11.799587450423918</v>
      </c>
      <c r="U23" s="56">
        <v>20.626988896619192</v>
      </c>
      <c r="V23" s="56">
        <v>13.002233781538267</v>
      </c>
      <c r="W23" s="56">
        <v>46.237858301692917</v>
      </c>
      <c r="X23" s="56">
        <v>6.9668458079425415</v>
      </c>
      <c r="Y23" s="56">
        <v>22.388428861918491</v>
      </c>
      <c r="Z23" s="56">
        <v>56.452587823309401</v>
      </c>
      <c r="AA23" s="56">
        <v>9.2748999238309153</v>
      </c>
      <c r="AB23" s="56">
        <v>35.313433705538905</v>
      </c>
      <c r="AC23" s="56">
        <v>21.691768024981258</v>
      </c>
      <c r="AD23" s="56">
        <v>12.614345863143051</v>
      </c>
      <c r="AE23" s="56">
        <v>54.300136478582431</v>
      </c>
      <c r="AF23" s="56">
        <v>15.313125207563653</v>
      </c>
      <c r="AG23" s="56">
        <v>15.966796993896931</v>
      </c>
      <c r="AH23" s="56">
        <v>14.327144441309253</v>
      </c>
      <c r="AI23" s="56">
        <v>9.7915673670448307</v>
      </c>
      <c r="AJ23" s="56">
        <v>11.26920658560519</v>
      </c>
      <c r="AK23" s="56">
        <v>6.5158946673897171</v>
      </c>
      <c r="AL23" s="56">
        <v>50.416898386106482</v>
      </c>
      <c r="AM23" s="56">
        <v>12.615552933908388</v>
      </c>
      <c r="AN23" s="56">
        <v>11.569966304319385</v>
      </c>
      <c r="AO23" s="56">
        <v>22.371245477544434</v>
      </c>
      <c r="AP23" s="56">
        <v>10.165374805919065</v>
      </c>
      <c r="AQ23" s="56">
        <v>144.88174562026407</v>
      </c>
      <c r="AR23" s="56">
        <v>24.02033417543386</v>
      </c>
      <c r="AS23" s="56">
        <v>14.480337040860118</v>
      </c>
      <c r="AT23" s="56">
        <v>29.861664027617461</v>
      </c>
      <c r="AU23" s="56">
        <v>29.738431028446584</v>
      </c>
      <c r="AV23" s="56">
        <v>43.169433856840165</v>
      </c>
      <c r="AW23" s="56">
        <v>63.253765014105234</v>
      </c>
      <c r="AX23" s="56">
        <v>11.974493584739561</v>
      </c>
      <c r="AY23" s="56">
        <v>36.152226410016866</v>
      </c>
      <c r="AZ23" s="56">
        <v>14.611895613125226</v>
      </c>
      <c r="BA23" s="56">
        <v>10.514322344568523</v>
      </c>
      <c r="BB23" s="56">
        <v>15.789303724025261</v>
      </c>
      <c r="BC23" s="56">
        <v>33.32372533017179</v>
      </c>
      <c r="BD23" s="56">
        <v>15.775830547808537</v>
      </c>
      <c r="BE23" s="56">
        <v>8.9655512692336519</v>
      </c>
      <c r="BF23" s="56">
        <v>20.514142214412463</v>
      </c>
      <c r="BG23" s="56">
        <v>7.7241206012134693</v>
      </c>
      <c r="BH23" s="56">
        <v>8.8332763134525543</v>
      </c>
      <c r="BI23" s="56">
        <v>14.431659122618825</v>
      </c>
      <c r="BJ23" s="56">
        <v>26.125547736797127</v>
      </c>
      <c r="BK23" s="56">
        <v>23.696026394698759</v>
      </c>
      <c r="BL23" s="56">
        <v>13.770894627680558</v>
      </c>
      <c r="BM23" s="56">
        <v>19.560345756265125</v>
      </c>
      <c r="BN23" s="56">
        <v>23.331738876036837</v>
      </c>
      <c r="BO23" s="56">
        <v>9.6958779822262038</v>
      </c>
      <c r="BP23" s="56">
        <v>17.706902472527471</v>
      </c>
    </row>
    <row r="24" spans="1:68" x14ac:dyDescent="0.25">
      <c r="A24" s="9" t="s">
        <v>99</v>
      </c>
      <c r="B24" s="9" t="s">
        <v>117</v>
      </c>
      <c r="C24" s="57">
        <v>2.427199489576537</v>
      </c>
      <c r="D24" s="57">
        <v>1.5535539295618888</v>
      </c>
      <c r="E24" s="57">
        <v>2.3741578867996003</v>
      </c>
      <c r="F24" s="57">
        <v>3.1680912470401781</v>
      </c>
      <c r="G24" s="57">
        <v>1.2651518088663778</v>
      </c>
      <c r="H24" s="57">
        <v>6.0294351636228924</v>
      </c>
      <c r="I24" s="57">
        <v>4.5796694107515519</v>
      </c>
      <c r="J24" s="57">
        <v>4.0811064569633055</v>
      </c>
      <c r="K24" s="57">
        <v>1.9188929613326813</v>
      </c>
      <c r="L24" s="57">
        <v>1.9199652483520637</v>
      </c>
      <c r="M24" s="57">
        <v>1.5582800509195647</v>
      </c>
      <c r="N24" s="57">
        <v>3.492450952782173</v>
      </c>
      <c r="O24" s="57">
        <v>2.9414762343918053</v>
      </c>
      <c r="P24" s="57">
        <v>1.6256787013865182</v>
      </c>
      <c r="Q24" s="57">
        <v>2.5875248381757849</v>
      </c>
      <c r="R24" s="57">
        <v>1.955630897843424</v>
      </c>
      <c r="S24" s="57">
        <v>1.6993190331310557</v>
      </c>
      <c r="T24" s="57">
        <v>1.5807756067597514</v>
      </c>
      <c r="U24" s="57">
        <v>6.2931413343188396</v>
      </c>
      <c r="V24" s="57">
        <v>1.5934164135807647</v>
      </c>
      <c r="W24" s="57">
        <v>6.307085302318896</v>
      </c>
      <c r="X24" s="57">
        <v>1.1387612891021599</v>
      </c>
      <c r="Y24" s="57">
        <v>4.2746706344166103</v>
      </c>
      <c r="Z24" s="57">
        <v>10.117572679599084</v>
      </c>
      <c r="AA24" s="57">
        <v>1.2140240766583454</v>
      </c>
      <c r="AB24" s="57">
        <v>5.8765606452701915</v>
      </c>
      <c r="AC24" s="57">
        <v>3.4331051079373456</v>
      </c>
      <c r="AD24" s="57">
        <v>3.558974091718504</v>
      </c>
      <c r="AE24" s="57">
        <v>14.018608800552066</v>
      </c>
      <c r="AF24" s="57">
        <v>2.3439659822833194</v>
      </c>
      <c r="AG24" s="57">
        <v>2.5525748357832345</v>
      </c>
      <c r="AH24" s="57">
        <v>2.2214550089895488</v>
      </c>
      <c r="AI24" s="57">
        <v>1.5478212136810601</v>
      </c>
      <c r="AJ24" s="57">
        <v>1.7768346936189006</v>
      </c>
      <c r="AK24" s="57">
        <v>1.3961495163685937</v>
      </c>
      <c r="AL24" s="57">
        <v>9.6929625610010515</v>
      </c>
      <c r="AM24" s="57">
        <v>2.2116616006195273</v>
      </c>
      <c r="AN24" s="57">
        <v>2.0801644953933733</v>
      </c>
      <c r="AO24" s="57">
        <v>3.4363651849666437</v>
      </c>
      <c r="AP24" s="57">
        <v>1.8807079037773906</v>
      </c>
      <c r="AQ24" s="57">
        <v>33.604387391983643</v>
      </c>
      <c r="AR24" s="57">
        <v>5.2809259126922106</v>
      </c>
      <c r="AS24" s="57">
        <v>2.6185531946973475</v>
      </c>
      <c r="AT24" s="57">
        <v>6.0702057043549615</v>
      </c>
      <c r="AU24" s="57">
        <v>6.8636451865934562</v>
      </c>
      <c r="AV24" s="57">
        <v>10.032804133800685</v>
      </c>
      <c r="AW24" s="57">
        <v>11.600635981939263</v>
      </c>
      <c r="AX24" s="57">
        <v>1.5002764601964278</v>
      </c>
      <c r="AY24" s="57">
        <v>6.1593272283406462</v>
      </c>
      <c r="AZ24" s="57">
        <v>2.0713148715149168</v>
      </c>
      <c r="BA24" s="57">
        <v>1.3081155936597202</v>
      </c>
      <c r="BB24" s="57">
        <v>3.7286616929751748</v>
      </c>
      <c r="BC24" s="57">
        <v>6.9551706963898656</v>
      </c>
      <c r="BD24" s="57">
        <v>2.9537168023350291</v>
      </c>
      <c r="BE24" s="57">
        <v>1.2175835262055221</v>
      </c>
      <c r="BF24" s="57">
        <v>3.1139195885384403</v>
      </c>
      <c r="BG24" s="57">
        <v>0.85737612251491135</v>
      </c>
      <c r="BH24" s="57">
        <v>1.3571800414492317</v>
      </c>
      <c r="BI24" s="57">
        <v>1.880506000771796</v>
      </c>
      <c r="BJ24" s="57">
        <v>3.9643401473002391</v>
      </c>
      <c r="BK24" s="57">
        <v>4.1078449824723249</v>
      </c>
      <c r="BL24" s="57">
        <v>1.9212433235894257</v>
      </c>
      <c r="BM24" s="57">
        <v>3.2480893065537639</v>
      </c>
      <c r="BN24" s="57">
        <v>3.5204518641864428</v>
      </c>
      <c r="BO24" s="57">
        <v>1.0479770828955683</v>
      </c>
      <c r="BP24" s="57">
        <v>3.2870198735245784</v>
      </c>
    </row>
    <row r="25" spans="1:68" x14ac:dyDescent="0.25">
      <c r="A25" s="11" t="s">
        <v>100</v>
      </c>
      <c r="B25" s="11" t="s">
        <v>117</v>
      </c>
      <c r="C25" s="56">
        <v>1.4190608181681701</v>
      </c>
      <c r="D25" s="56">
        <v>0.64867834638877797</v>
      </c>
      <c r="E25" s="56">
        <v>1.7401865116881643</v>
      </c>
      <c r="F25" s="56">
        <v>1.7863205033799709</v>
      </c>
      <c r="G25" s="56">
        <v>1.3181957824080068</v>
      </c>
      <c r="H25" s="56">
        <v>2.4476421905662944</v>
      </c>
      <c r="I25" s="56">
        <v>2.6577689445472745</v>
      </c>
      <c r="J25" s="56">
        <v>1.4919543538881153</v>
      </c>
      <c r="K25" s="56">
        <v>0.75660940392369203</v>
      </c>
      <c r="L25" s="56">
        <v>1.1316158709184974</v>
      </c>
      <c r="M25" s="56">
        <v>0.80221616353690695</v>
      </c>
      <c r="N25" s="56">
        <v>1.2381964351106194</v>
      </c>
      <c r="O25" s="56">
        <v>0.88290840941210103</v>
      </c>
      <c r="P25" s="56">
        <v>0.8168523458838084</v>
      </c>
      <c r="Q25" s="56">
        <v>1.4995227328268406</v>
      </c>
      <c r="R25" s="56">
        <v>0.4226584759443982</v>
      </c>
      <c r="S25" s="56">
        <v>0.88179041295415572</v>
      </c>
      <c r="T25" s="56">
        <v>1.1569079755697518</v>
      </c>
      <c r="U25" s="56">
        <v>0.93705693261711931</v>
      </c>
      <c r="V25" s="56">
        <v>1.083963213188591</v>
      </c>
      <c r="W25" s="56">
        <v>1.4728372752179795</v>
      </c>
      <c r="X25" s="56">
        <v>0.4045431784328114</v>
      </c>
      <c r="Y25" s="56">
        <v>0.78598999537124337</v>
      </c>
      <c r="Z25" s="56">
        <v>3.1926672789024528</v>
      </c>
      <c r="AA25" s="56">
        <v>1.521769416166749</v>
      </c>
      <c r="AB25" s="56">
        <v>3.7134326726734468</v>
      </c>
      <c r="AC25" s="56">
        <v>2.8131449495133265</v>
      </c>
      <c r="AD25" s="56">
        <v>0.2954637808450673</v>
      </c>
      <c r="AE25" s="56">
        <v>1.8926295028885245</v>
      </c>
      <c r="AF25" s="56">
        <v>1.1307347667693586</v>
      </c>
      <c r="AG25" s="56">
        <v>0.70396099234041587</v>
      </c>
      <c r="AH25" s="56">
        <v>2.7057152259517099</v>
      </c>
      <c r="AI25" s="56">
        <v>0.47402912206634057</v>
      </c>
      <c r="AJ25" s="56">
        <v>0.7689909067876286</v>
      </c>
      <c r="AK25" s="56">
        <v>0.45229689636856801</v>
      </c>
      <c r="AL25" s="56">
        <v>4.2340959696907765</v>
      </c>
      <c r="AM25" s="56">
        <v>0.83638598928589047</v>
      </c>
      <c r="AN25" s="56">
        <v>1.335546704422885</v>
      </c>
      <c r="AO25" s="56">
        <v>2.6624274971101944</v>
      </c>
      <c r="AP25" s="56">
        <v>0.29170774234653057</v>
      </c>
      <c r="AQ25" s="56">
        <v>6.0619389062179296</v>
      </c>
      <c r="AR25" s="56">
        <v>1.3259283981583208</v>
      </c>
      <c r="AS25" s="56">
        <v>0.56449815010264315</v>
      </c>
      <c r="AT25" s="56">
        <v>1.811829739471019</v>
      </c>
      <c r="AU25" s="56">
        <v>0.9283937205178413</v>
      </c>
      <c r="AV25" s="56">
        <v>2.4573340918356026</v>
      </c>
      <c r="AW25" s="56">
        <v>2.8104260129103484</v>
      </c>
      <c r="AX25" s="56">
        <v>0.68752889464899369</v>
      </c>
      <c r="AY25" s="56">
        <v>1.9267721939724241</v>
      </c>
      <c r="AZ25" s="56">
        <v>1.4191048705647025</v>
      </c>
      <c r="BA25" s="56">
        <v>1.9079678646109182</v>
      </c>
      <c r="BB25" s="56">
        <v>1.4075750066884849</v>
      </c>
      <c r="BC25" s="56">
        <v>2.8952708971083516</v>
      </c>
      <c r="BD25" s="56">
        <v>0.89094874424708292</v>
      </c>
      <c r="BE25" s="56">
        <v>0.64118645449502154</v>
      </c>
      <c r="BF25" s="56">
        <v>1.9894777460342259</v>
      </c>
      <c r="BG25" s="56">
        <v>0.83950551383228378</v>
      </c>
      <c r="BH25" s="56">
        <v>0.62974211556529724</v>
      </c>
      <c r="BI25" s="56">
        <v>0.64341539137538706</v>
      </c>
      <c r="BJ25" s="56">
        <v>1.384276346573545</v>
      </c>
      <c r="BK25" s="56">
        <v>2.075697656141509</v>
      </c>
      <c r="BL25" s="56">
        <v>0.48187630394164754</v>
      </c>
      <c r="BM25" s="56">
        <v>1.848456600971941</v>
      </c>
      <c r="BN25" s="56">
        <v>3.3606380959137461</v>
      </c>
      <c r="BO25" s="56">
        <v>1.3236599847027737</v>
      </c>
      <c r="BP25" s="56">
        <v>1.1088723071231783</v>
      </c>
    </row>
    <row r="26" spans="1:68" x14ac:dyDescent="0.25">
      <c r="A26" s="9" t="s">
        <v>101</v>
      </c>
      <c r="B26" s="9" t="s">
        <v>117</v>
      </c>
      <c r="C26" s="57">
        <v>3.9205654887057468</v>
      </c>
      <c r="D26" s="57">
        <v>2.3162536705953403</v>
      </c>
      <c r="E26" s="57">
        <v>3.4809519391088313</v>
      </c>
      <c r="F26" s="57">
        <v>4.0834329845976969</v>
      </c>
      <c r="G26" s="57">
        <v>2.4493487207354931</v>
      </c>
      <c r="H26" s="57">
        <v>5.583021337440492</v>
      </c>
      <c r="I26" s="57">
        <v>6.7330480109545414</v>
      </c>
      <c r="J26" s="57">
        <v>3.5141366815287038</v>
      </c>
      <c r="K26" s="57">
        <v>1.5684326291049995</v>
      </c>
      <c r="L26" s="57">
        <v>2.6363947990134866</v>
      </c>
      <c r="M26" s="57">
        <v>1.9820236545534049</v>
      </c>
      <c r="N26" s="57">
        <v>4.621431047382945</v>
      </c>
      <c r="O26" s="57">
        <v>2.5470994441468728</v>
      </c>
      <c r="P26" s="57">
        <v>2.3583259361947819</v>
      </c>
      <c r="Q26" s="57">
        <v>2.874031570394544</v>
      </c>
      <c r="R26" s="57">
        <v>1.2089217487244699</v>
      </c>
      <c r="S26" s="57">
        <v>2.5389347002784879</v>
      </c>
      <c r="T26" s="57">
        <v>2.713173027908705</v>
      </c>
      <c r="U26" s="57">
        <v>3.740551348670841</v>
      </c>
      <c r="V26" s="57">
        <v>2.1339443151078235</v>
      </c>
      <c r="W26" s="57">
        <v>5.6764690711130008</v>
      </c>
      <c r="X26" s="57">
        <v>1.3661703794867062</v>
      </c>
      <c r="Y26" s="57">
        <v>2.8683388314367475</v>
      </c>
      <c r="Z26" s="57">
        <v>6.9735009887091355</v>
      </c>
      <c r="AA26" s="57">
        <v>3.1291899251096669</v>
      </c>
      <c r="AB26" s="57">
        <v>7.0404563307259416</v>
      </c>
      <c r="AC26" s="57">
        <v>4.5289285624893001</v>
      </c>
      <c r="AD26" s="57">
        <v>1.1408441315389135</v>
      </c>
      <c r="AE26" s="57">
        <v>7.1104423759737081</v>
      </c>
      <c r="AF26" s="57">
        <v>2.5930589620951792</v>
      </c>
      <c r="AG26" s="57">
        <v>2.156186337930996</v>
      </c>
      <c r="AH26" s="57">
        <v>3.3221590694642331</v>
      </c>
      <c r="AI26" s="57">
        <v>1.4188387072878739</v>
      </c>
      <c r="AJ26" s="57">
        <v>1.6936004946443959</v>
      </c>
      <c r="AK26" s="57">
        <v>1.0456419046252743</v>
      </c>
      <c r="AL26" s="57">
        <v>10.917410618546043</v>
      </c>
      <c r="AM26" s="57">
        <v>2.8443395624443482</v>
      </c>
      <c r="AN26" s="57">
        <v>2.5226283793802202</v>
      </c>
      <c r="AO26" s="57">
        <v>4.461195319593986</v>
      </c>
      <c r="AP26" s="57">
        <v>0.99969159837655885</v>
      </c>
      <c r="AQ26" s="57">
        <v>12.595329903184806</v>
      </c>
      <c r="AR26" s="57">
        <v>3.994473234317808</v>
      </c>
      <c r="AS26" s="57">
        <v>1.2795928486099675</v>
      </c>
      <c r="AT26" s="57">
        <v>5.3426312755037673</v>
      </c>
      <c r="AU26" s="57">
        <v>3.7042266280988909</v>
      </c>
      <c r="AV26" s="57">
        <v>8.0658998138608418</v>
      </c>
      <c r="AW26" s="57">
        <v>12.007665679664781</v>
      </c>
      <c r="AX26" s="57">
        <v>2.1681370510668625</v>
      </c>
      <c r="AY26" s="57">
        <v>5.5487901713386627</v>
      </c>
      <c r="AZ26" s="57">
        <v>3.0126206004058105</v>
      </c>
      <c r="BA26" s="57">
        <v>3.6331788867143109</v>
      </c>
      <c r="BB26" s="57">
        <v>2.8481345417692072</v>
      </c>
      <c r="BC26" s="57">
        <v>7.4270604042611934</v>
      </c>
      <c r="BD26" s="57">
        <v>2.5176107036676805</v>
      </c>
      <c r="BE26" s="57">
        <v>2.0036529539735946</v>
      </c>
      <c r="BF26" s="57">
        <v>5.1953091013588049</v>
      </c>
      <c r="BG26" s="57">
        <v>2.1840036521196677</v>
      </c>
      <c r="BH26" s="57">
        <v>1.4001476879039538</v>
      </c>
      <c r="BI26" s="57">
        <v>2.5218131061910265</v>
      </c>
      <c r="BJ26" s="57">
        <v>4.3037939040350883</v>
      </c>
      <c r="BK26" s="57">
        <v>4.9595794632780104</v>
      </c>
      <c r="BL26" s="57">
        <v>1.578557338548582</v>
      </c>
      <c r="BM26" s="57">
        <v>4.190337531478951</v>
      </c>
      <c r="BN26" s="57">
        <v>6.1920224645485034</v>
      </c>
      <c r="BO26" s="57">
        <v>1.9676053465411614</v>
      </c>
      <c r="BP26" s="57">
        <v>2.9809580687596262</v>
      </c>
    </row>
    <row r="27" spans="1:68" x14ac:dyDescent="0.25">
      <c r="A27" s="11" t="s">
        <v>102</v>
      </c>
      <c r="B27" s="11" t="s">
        <v>117</v>
      </c>
      <c r="C27" s="56">
        <v>0.68238158051347264</v>
      </c>
      <c r="D27" s="56">
        <v>1.1653936824849058</v>
      </c>
      <c r="E27" s="56">
        <v>0.91013930104013696</v>
      </c>
      <c r="F27" s="56">
        <v>0.66398347004355196</v>
      </c>
      <c r="G27" s="56">
        <v>0.75984025338705541</v>
      </c>
      <c r="H27" s="56">
        <v>1.7021029646018624</v>
      </c>
      <c r="I27" s="56">
        <v>0.99726869953706554</v>
      </c>
      <c r="J27" s="56">
        <v>1.2235646991372895</v>
      </c>
      <c r="K27" s="56">
        <v>0.56052547239295214</v>
      </c>
      <c r="L27" s="56">
        <v>0.47163791642309377</v>
      </c>
      <c r="M27" s="56">
        <v>0.4621355032551494</v>
      </c>
      <c r="N27" s="56">
        <v>0.66550880492524644</v>
      </c>
      <c r="O27" s="56">
        <v>0.65788200870552704</v>
      </c>
      <c r="P27" s="56">
        <v>0.62688831480770191</v>
      </c>
      <c r="Q27" s="56">
        <v>0.9187686854428273</v>
      </c>
      <c r="R27" s="56">
        <v>0.76577389109716587</v>
      </c>
      <c r="S27" s="56">
        <v>0.75421683031999243</v>
      </c>
      <c r="T27" s="56">
        <v>0.53944820682783146</v>
      </c>
      <c r="U27" s="56">
        <v>0.57907886435019851</v>
      </c>
      <c r="V27" s="56">
        <v>0.60731339827798658</v>
      </c>
      <c r="W27" s="56">
        <v>1.0047573254265436</v>
      </c>
      <c r="X27" s="56">
        <v>0.28219790076383378</v>
      </c>
      <c r="Y27" s="56">
        <v>0.71230020970245467</v>
      </c>
      <c r="Z27" s="56">
        <v>1.4196893399735151</v>
      </c>
      <c r="AA27" s="56">
        <v>0.46444286762702724</v>
      </c>
      <c r="AB27" s="56">
        <v>2.090005780177532</v>
      </c>
      <c r="AC27" s="56">
        <v>0.57242225838824612</v>
      </c>
      <c r="AD27" s="56">
        <v>0.3334445117691639</v>
      </c>
      <c r="AE27" s="56">
        <v>0.7417157075550046</v>
      </c>
      <c r="AF27" s="56">
        <v>0.55769807479369393</v>
      </c>
      <c r="AG27" s="56">
        <v>0.34033842085851257</v>
      </c>
      <c r="AH27" s="56">
        <v>0.3021118319248719</v>
      </c>
      <c r="AI27" s="56">
        <v>0.17466842983762898</v>
      </c>
      <c r="AJ27" s="56">
        <v>0.2640687680981284</v>
      </c>
      <c r="AK27" s="56">
        <v>0.38200112932660751</v>
      </c>
      <c r="AL27" s="56">
        <v>1.9229292005008867</v>
      </c>
      <c r="AM27" s="56">
        <v>0.85321423288541365</v>
      </c>
      <c r="AN27" s="56">
        <v>0.35627835713932682</v>
      </c>
      <c r="AO27" s="56">
        <v>1.4428914977487595</v>
      </c>
      <c r="AP27" s="56">
        <v>0.14359737055711044</v>
      </c>
      <c r="AQ27" s="56">
        <v>4.4023802815082247</v>
      </c>
      <c r="AR27" s="56">
        <v>0.54500507694736067</v>
      </c>
      <c r="AS27" s="56">
        <v>0.37760325210795515</v>
      </c>
      <c r="AT27" s="56">
        <v>1.0250405879086351</v>
      </c>
      <c r="AU27" s="56">
        <v>0.57493138899071072</v>
      </c>
      <c r="AV27" s="56">
        <v>0.85836319926848315</v>
      </c>
      <c r="AW27" s="56">
        <v>1.4995669560035694</v>
      </c>
      <c r="AX27" s="56">
        <v>0.26387658210559328</v>
      </c>
      <c r="AY27" s="56">
        <v>0.79157383208390797</v>
      </c>
      <c r="AZ27" s="56">
        <v>0.4039619229822296</v>
      </c>
      <c r="BA27" s="56">
        <v>0.69286499069021756</v>
      </c>
      <c r="BB27" s="56">
        <v>0.26257966741229899</v>
      </c>
      <c r="BC27" s="56">
        <v>1.0300660827228445</v>
      </c>
      <c r="BD27" s="56">
        <v>0.41229561191290559</v>
      </c>
      <c r="BE27" s="56">
        <v>0.34596563512230905</v>
      </c>
      <c r="BF27" s="56">
        <v>0.9375865931692845</v>
      </c>
      <c r="BG27" s="56">
        <v>0.19830244952541964</v>
      </c>
      <c r="BH27" s="56">
        <v>0.42248936107620405</v>
      </c>
      <c r="BI27" s="56">
        <v>0.33520024011435029</v>
      </c>
      <c r="BJ27" s="56">
        <v>0.81182577994715799</v>
      </c>
      <c r="BK27" s="56">
        <v>1.1035345786978024</v>
      </c>
      <c r="BL27" s="56">
        <v>0.66826706169733552</v>
      </c>
      <c r="BM27" s="56">
        <v>0.68955737147550633</v>
      </c>
      <c r="BN27" s="56">
        <v>1.0694473755676808</v>
      </c>
      <c r="BO27" s="56">
        <v>0.18276431336397009</v>
      </c>
      <c r="BP27" s="56">
        <v>0.22533389080644597</v>
      </c>
    </row>
    <row r="28" spans="1:68" x14ac:dyDescent="0.25">
      <c r="A28" s="9" t="s">
        <v>103</v>
      </c>
      <c r="B28" s="9" t="s">
        <v>117</v>
      </c>
      <c r="C28" s="57">
        <v>43.986870957504856</v>
      </c>
      <c r="D28" s="57">
        <v>20.648106579881244</v>
      </c>
      <c r="E28" s="57">
        <v>23.677683530491606</v>
      </c>
      <c r="F28" s="57">
        <v>34.748043000970611</v>
      </c>
      <c r="G28" s="57">
        <v>25.794475659957271</v>
      </c>
      <c r="H28" s="57">
        <v>32.676330327240173</v>
      </c>
      <c r="I28" s="57">
        <v>46.690208119492517</v>
      </c>
      <c r="J28" s="57">
        <v>21.07515746905138</v>
      </c>
      <c r="K28" s="57">
        <v>18.524684435594725</v>
      </c>
      <c r="L28" s="57">
        <v>17.532278100812064</v>
      </c>
      <c r="M28" s="57">
        <v>11.270222251047867</v>
      </c>
      <c r="N28" s="57">
        <v>19.698956273248545</v>
      </c>
      <c r="O28" s="57">
        <v>25.483873528505178</v>
      </c>
      <c r="P28" s="57">
        <v>24.794184350260281</v>
      </c>
      <c r="Q28" s="57">
        <v>19.234856298238586</v>
      </c>
      <c r="R28" s="57">
        <v>12.77305085489151</v>
      </c>
      <c r="S28" s="57">
        <v>21.70081612825426</v>
      </c>
      <c r="T28" s="57">
        <v>20.293675940065466</v>
      </c>
      <c r="U28" s="57">
        <v>14.584987931455961</v>
      </c>
      <c r="V28" s="57">
        <v>13.058652704135168</v>
      </c>
      <c r="W28" s="57">
        <v>43.225877677525645</v>
      </c>
      <c r="X28" s="57">
        <v>9.1838994147870618</v>
      </c>
      <c r="Y28" s="57">
        <v>19.438981080449924</v>
      </c>
      <c r="Z28" s="57">
        <v>49.066008850844312</v>
      </c>
      <c r="AA28" s="57">
        <v>47.607024165614945</v>
      </c>
      <c r="AB28" s="57">
        <v>48.505999364255047</v>
      </c>
      <c r="AC28" s="57">
        <v>37.679844231497128</v>
      </c>
      <c r="AD28" s="57">
        <v>11.388891699232683</v>
      </c>
      <c r="AE28" s="57">
        <v>30.995027853188901</v>
      </c>
      <c r="AF28" s="57">
        <v>23.525487604445335</v>
      </c>
      <c r="AG28" s="57">
        <v>14.226513079058206</v>
      </c>
      <c r="AH28" s="57">
        <v>37.99234975316724</v>
      </c>
      <c r="AI28" s="57">
        <v>12.198153477607173</v>
      </c>
      <c r="AJ28" s="57">
        <v>10.831416472933029</v>
      </c>
      <c r="AK28" s="57">
        <v>6.9621777597995314</v>
      </c>
      <c r="AL28" s="57">
        <v>68.488062851306637</v>
      </c>
      <c r="AM28" s="57">
        <v>22.455002407339194</v>
      </c>
      <c r="AN28" s="57">
        <v>22.198810330240928</v>
      </c>
      <c r="AO28" s="57">
        <v>24.425072763328341</v>
      </c>
      <c r="AP28" s="57">
        <v>10.931630846731466</v>
      </c>
      <c r="AQ28" s="57">
        <v>70.5414006591119</v>
      </c>
      <c r="AR28" s="57">
        <v>19.733240144714596</v>
      </c>
      <c r="AS28" s="57">
        <v>13.79437271662356</v>
      </c>
      <c r="AT28" s="57">
        <v>35.067783634908082</v>
      </c>
      <c r="AU28" s="57">
        <v>17.004674791729581</v>
      </c>
      <c r="AV28" s="57">
        <v>48.495027069456057</v>
      </c>
      <c r="AW28" s="57">
        <v>36.294690651610338</v>
      </c>
      <c r="AX28" s="57">
        <v>20.898866068641144</v>
      </c>
      <c r="AY28" s="57">
        <v>51.192121654080047</v>
      </c>
      <c r="AZ28" s="57">
        <v>30.747403750347473</v>
      </c>
      <c r="BA28" s="57">
        <v>21.157194515777213</v>
      </c>
      <c r="BB28" s="57">
        <v>16.909734302467623</v>
      </c>
      <c r="BC28" s="57">
        <v>50.267504476821969</v>
      </c>
      <c r="BD28" s="57">
        <v>13.611168458469573</v>
      </c>
      <c r="BE28" s="57">
        <v>9.7459112581542087</v>
      </c>
      <c r="BF28" s="57">
        <v>35.712311407289604</v>
      </c>
      <c r="BG28" s="57">
        <v>15.360488510841035</v>
      </c>
      <c r="BH28" s="57">
        <v>15.44078298342926</v>
      </c>
      <c r="BI28" s="57">
        <v>23.746198904079854</v>
      </c>
      <c r="BJ28" s="57">
        <v>20.133236581291786</v>
      </c>
      <c r="BK28" s="57">
        <v>22.067460490671625</v>
      </c>
      <c r="BL28" s="57">
        <v>22.313048144850171</v>
      </c>
      <c r="BM28" s="57">
        <v>25.506346394730457</v>
      </c>
      <c r="BN28" s="57">
        <v>38.588679828362658</v>
      </c>
      <c r="BO28" s="57">
        <v>24.013319394858716</v>
      </c>
      <c r="BP28" s="57">
        <v>13.766582924515646</v>
      </c>
    </row>
    <row r="29" spans="1:68" x14ac:dyDescent="0.25">
      <c r="A29" s="11" t="s">
        <v>104</v>
      </c>
      <c r="B29" s="11" t="s">
        <v>117</v>
      </c>
      <c r="C29" s="56">
        <v>194.41390121801513</v>
      </c>
      <c r="D29" s="56">
        <v>112.62188947000804</v>
      </c>
      <c r="E29" s="56">
        <v>113.31762993979811</v>
      </c>
      <c r="F29" s="56">
        <v>153.14048277551728</v>
      </c>
      <c r="G29" s="56">
        <v>125.66715127896235</v>
      </c>
      <c r="H29" s="56">
        <v>182.79578489838886</v>
      </c>
      <c r="I29" s="56">
        <v>237.92676293572163</v>
      </c>
      <c r="J29" s="56">
        <v>139.82471368664179</v>
      </c>
      <c r="K29" s="56">
        <v>103.05938546603053</v>
      </c>
      <c r="L29" s="56">
        <v>101.06743278254162</v>
      </c>
      <c r="M29" s="56">
        <v>75.480518538091928</v>
      </c>
      <c r="N29" s="56">
        <v>116.71941202884797</v>
      </c>
      <c r="O29" s="56">
        <v>133.31168044799492</v>
      </c>
      <c r="P29" s="56">
        <v>136.47232228487195</v>
      </c>
      <c r="Q29" s="56">
        <v>138.78830244870039</v>
      </c>
      <c r="R29" s="56">
        <v>76.98889926131821</v>
      </c>
      <c r="S29" s="56">
        <v>108.13483986544881</v>
      </c>
      <c r="T29" s="56">
        <v>128.10653179122323</v>
      </c>
      <c r="U29" s="56">
        <v>106.22169627325731</v>
      </c>
      <c r="V29" s="56">
        <v>93.513635905020337</v>
      </c>
      <c r="W29" s="56">
        <v>237.54877748508693</v>
      </c>
      <c r="X29" s="56">
        <v>69.570861948533036</v>
      </c>
      <c r="Y29" s="56">
        <v>127.20731701825312</v>
      </c>
      <c r="Z29" s="56">
        <v>289.12451812909256</v>
      </c>
      <c r="AA29" s="56">
        <v>201.93265151809987</v>
      </c>
      <c r="AB29" s="56">
        <v>243.458535579689</v>
      </c>
      <c r="AC29" s="56">
        <v>167.8526565497788</v>
      </c>
      <c r="AD29" s="56">
        <v>86.816113646597103</v>
      </c>
      <c r="AE29" s="56">
        <v>213.69993901416967</v>
      </c>
      <c r="AF29" s="56">
        <v>136.05326668668303</v>
      </c>
      <c r="AG29" s="56">
        <v>97.852569341004497</v>
      </c>
      <c r="AH29" s="56">
        <v>149.69176771174259</v>
      </c>
      <c r="AI29" s="56">
        <v>82.585848219473263</v>
      </c>
      <c r="AJ29" s="56">
        <v>74.662607953166642</v>
      </c>
      <c r="AK29" s="56">
        <v>52.879782151654723</v>
      </c>
      <c r="AL29" s="56">
        <v>348.95425709210014</v>
      </c>
      <c r="AM29" s="56">
        <v>118.21729462931327</v>
      </c>
      <c r="AN29" s="56">
        <v>104.37843243856135</v>
      </c>
      <c r="AO29" s="56">
        <v>191.89051024138743</v>
      </c>
      <c r="AP29" s="56">
        <v>75.108957689046534</v>
      </c>
      <c r="AQ29" s="56">
        <v>420.65435237824352</v>
      </c>
      <c r="AR29" s="56">
        <v>131.55771385806378</v>
      </c>
      <c r="AS29" s="56">
        <v>82.996021850825201</v>
      </c>
      <c r="AT29" s="56">
        <v>215.56338493136309</v>
      </c>
      <c r="AU29" s="56">
        <v>124.22192583110328</v>
      </c>
      <c r="AV29" s="56">
        <v>281.45259886592231</v>
      </c>
      <c r="AW29" s="56">
        <v>242.52503101171095</v>
      </c>
      <c r="AX29" s="56">
        <v>133.14514386707913</v>
      </c>
      <c r="AY29" s="56">
        <v>255.71161068435316</v>
      </c>
      <c r="AZ29" s="56">
        <v>148.24849542514858</v>
      </c>
      <c r="BA29" s="56">
        <v>132.07904016316419</v>
      </c>
      <c r="BB29" s="56">
        <v>91.099083902284534</v>
      </c>
      <c r="BC29" s="56">
        <v>253.41862658454687</v>
      </c>
      <c r="BD29" s="56">
        <v>93.24554499494559</v>
      </c>
      <c r="BE29" s="56">
        <v>72.24805811148633</v>
      </c>
      <c r="BF29" s="56">
        <v>178.94652576868026</v>
      </c>
      <c r="BG29" s="56">
        <v>98.783473282123452</v>
      </c>
      <c r="BH29" s="56">
        <v>86.210302529879129</v>
      </c>
      <c r="BI29" s="56">
        <v>152.05161547857242</v>
      </c>
      <c r="BJ29" s="56">
        <v>159.977215284735</v>
      </c>
      <c r="BK29" s="56">
        <v>154.08057697598346</v>
      </c>
      <c r="BL29" s="56">
        <v>140.3806544819995</v>
      </c>
      <c r="BM29" s="56">
        <v>150.60192373430496</v>
      </c>
      <c r="BN29" s="56">
        <v>231.09338703152704</v>
      </c>
      <c r="BO29" s="56">
        <v>151.73673885084756</v>
      </c>
      <c r="BP29" s="56">
        <v>92.128831900762648</v>
      </c>
    </row>
    <row r="30" spans="1:68" x14ac:dyDescent="0.25">
      <c r="A30" s="9" t="s">
        <v>105</v>
      </c>
      <c r="B30" s="9" t="s">
        <v>117</v>
      </c>
      <c r="C30" s="57">
        <v>156.28626930856467</v>
      </c>
      <c r="D30" s="57">
        <v>68.867318401936998</v>
      </c>
      <c r="E30" s="57">
        <v>68.200503790980036</v>
      </c>
      <c r="F30" s="57">
        <v>103.90933342373123</v>
      </c>
      <c r="G30" s="57">
        <v>57.065809695631032</v>
      </c>
      <c r="H30" s="57">
        <v>128.18362158596847</v>
      </c>
      <c r="I30" s="57">
        <v>170.81464458496507</v>
      </c>
      <c r="J30" s="57">
        <v>128.26685919991061</v>
      </c>
      <c r="K30" s="57">
        <v>83.34020534450147</v>
      </c>
      <c r="L30" s="57">
        <v>68.093102766411036</v>
      </c>
      <c r="M30" s="57">
        <v>45.269721647101242</v>
      </c>
      <c r="N30" s="57">
        <v>76.835906812227847</v>
      </c>
      <c r="O30" s="57">
        <v>117.06863429948446</v>
      </c>
      <c r="P30" s="57">
        <v>90.775860194928512</v>
      </c>
      <c r="Q30" s="57">
        <v>90.12836896707536</v>
      </c>
      <c r="R30" s="57">
        <v>77.570747001391666</v>
      </c>
      <c r="S30" s="57">
        <v>73.583840744184343</v>
      </c>
      <c r="T30" s="57">
        <v>70.166972711503632</v>
      </c>
      <c r="U30" s="57">
        <v>92.780324550948563</v>
      </c>
      <c r="V30" s="57">
        <v>54.377014212583632</v>
      </c>
      <c r="W30" s="57">
        <v>160.75585426233218</v>
      </c>
      <c r="X30" s="57">
        <v>71.109271879073646</v>
      </c>
      <c r="Y30" s="57">
        <v>120.73292427272915</v>
      </c>
      <c r="Z30" s="57">
        <v>216.70729453368796</v>
      </c>
      <c r="AA30" s="57">
        <v>116.39888762558168</v>
      </c>
      <c r="AB30" s="57">
        <v>177.79999816977588</v>
      </c>
      <c r="AC30" s="57">
        <v>107.57773940250597</v>
      </c>
      <c r="AD30" s="57">
        <v>107.23718344256613</v>
      </c>
      <c r="AE30" s="57">
        <v>150.26192460784807</v>
      </c>
      <c r="AF30" s="57">
        <v>124.68854387369774</v>
      </c>
      <c r="AG30" s="57">
        <v>79.596830060469088</v>
      </c>
      <c r="AH30" s="57">
        <v>91.450515022438935</v>
      </c>
      <c r="AI30" s="57">
        <v>95.051725892967241</v>
      </c>
      <c r="AJ30" s="57">
        <v>74.762552856971908</v>
      </c>
      <c r="AK30" s="57">
        <v>79.204127091011088</v>
      </c>
      <c r="AL30" s="57">
        <v>218.59109346967443</v>
      </c>
      <c r="AM30" s="57">
        <v>92.098715771552207</v>
      </c>
      <c r="AN30" s="57">
        <v>101.25266381944465</v>
      </c>
      <c r="AO30" s="57">
        <v>141.13744379925319</v>
      </c>
      <c r="AP30" s="57">
        <v>52.306077188283005</v>
      </c>
      <c r="AQ30" s="57">
        <v>498.06249816905563</v>
      </c>
      <c r="AR30" s="57">
        <v>110.40979367882753</v>
      </c>
      <c r="AS30" s="57">
        <v>121.14977789633616</v>
      </c>
      <c r="AT30" s="57">
        <v>196.96404211946111</v>
      </c>
      <c r="AU30" s="57">
        <v>140.10678310437675</v>
      </c>
      <c r="AV30" s="57">
        <v>264.15105617897035</v>
      </c>
      <c r="AW30" s="57">
        <v>183.13752672982687</v>
      </c>
      <c r="AX30" s="57">
        <v>78.019604549013678</v>
      </c>
      <c r="AY30" s="57">
        <v>291.71508645955106</v>
      </c>
      <c r="AZ30" s="57">
        <v>105.34402870637255</v>
      </c>
      <c r="BA30" s="57">
        <v>101.88326884784955</v>
      </c>
      <c r="BB30" s="57">
        <v>71.321945938262289</v>
      </c>
      <c r="BC30" s="57">
        <v>236.7249968911409</v>
      </c>
      <c r="BD30" s="57">
        <v>74.818453700537162</v>
      </c>
      <c r="BE30" s="57">
        <v>54.008451107950847</v>
      </c>
      <c r="BF30" s="57">
        <v>134.06052537847762</v>
      </c>
      <c r="BG30" s="57">
        <v>46.839480417460223</v>
      </c>
      <c r="BH30" s="57">
        <v>98.38623325051023</v>
      </c>
      <c r="BI30" s="57">
        <v>105.84003785367824</v>
      </c>
      <c r="BJ30" s="57">
        <v>153.04740556373287</v>
      </c>
      <c r="BK30" s="57">
        <v>117.44361608809155</v>
      </c>
      <c r="BL30" s="57">
        <v>82.575568441248848</v>
      </c>
      <c r="BM30" s="57">
        <v>88.56758981115776</v>
      </c>
      <c r="BN30" s="57">
        <v>204.36606995642555</v>
      </c>
      <c r="BO30" s="57">
        <v>95.744525432677207</v>
      </c>
      <c r="BP30" s="57">
        <v>92.853576562113886</v>
      </c>
    </row>
    <row r="31" spans="1:68" x14ac:dyDescent="0.25">
      <c r="A31" s="11" t="s">
        <v>137</v>
      </c>
      <c r="B31" s="11" t="s">
        <v>117</v>
      </c>
      <c r="C31" s="56">
        <v>41.883533603803073</v>
      </c>
      <c r="D31" s="56">
        <v>24.338499784821106</v>
      </c>
      <c r="E31" s="56">
        <v>11.52134911784916</v>
      </c>
      <c r="F31" s="56">
        <v>30.459024042911985</v>
      </c>
      <c r="G31" s="56">
        <v>8.9320427515278116</v>
      </c>
      <c r="H31" s="56">
        <v>32.491350919199796</v>
      </c>
      <c r="I31" s="56">
        <v>55.112732356503322</v>
      </c>
      <c r="J31" s="56">
        <v>33.114582943151838</v>
      </c>
      <c r="K31" s="56">
        <v>23.837439738233872</v>
      </c>
      <c r="L31" s="56">
        <v>19.363659449992333</v>
      </c>
      <c r="M31" s="56">
        <v>7.4238101473368259</v>
      </c>
      <c r="N31" s="56">
        <v>24.886745392290006</v>
      </c>
      <c r="O31" s="56">
        <v>43.076963493292666</v>
      </c>
      <c r="P31" s="56">
        <v>20.917043834351109</v>
      </c>
      <c r="Q31" s="56">
        <v>26.162115755162663</v>
      </c>
      <c r="R31" s="56">
        <v>26.166231909874877</v>
      </c>
      <c r="S31" s="56">
        <v>17.481901253273545</v>
      </c>
      <c r="T31" s="56">
        <v>14.354071089868265</v>
      </c>
      <c r="U31" s="56">
        <v>33.33137269575122</v>
      </c>
      <c r="V31" s="56">
        <v>8.5751310421373237</v>
      </c>
      <c r="W31" s="56">
        <v>111.518323847582</v>
      </c>
      <c r="X31" s="56">
        <v>36.264868194153209</v>
      </c>
      <c r="Y31" s="56">
        <v>97.703627462820592</v>
      </c>
      <c r="Z31" s="56">
        <v>168.87910649267099</v>
      </c>
      <c r="AA31" s="56">
        <v>36.383829289514793</v>
      </c>
      <c r="AB31" s="56">
        <v>107.05874609583725</v>
      </c>
      <c r="AC31" s="56">
        <v>60.65017610282932</v>
      </c>
      <c r="AD31" s="56">
        <v>104.61228373478014</v>
      </c>
      <c r="AE31" s="56">
        <v>152.39861858809124</v>
      </c>
      <c r="AF31" s="56">
        <v>46.499133913229819</v>
      </c>
      <c r="AG31" s="56">
        <v>57.316143174412836</v>
      </c>
      <c r="AH31" s="56">
        <v>37.75851110552459</v>
      </c>
      <c r="AI31" s="56">
        <v>53.589118783774602</v>
      </c>
      <c r="AJ31" s="56">
        <v>64.088596377731363</v>
      </c>
      <c r="AK31" s="56">
        <v>47.831558212371405</v>
      </c>
      <c r="AL31" s="56">
        <v>125.36542356974176</v>
      </c>
      <c r="AM31" s="56">
        <v>62.028543139228312</v>
      </c>
      <c r="AN31" s="56">
        <v>54.855804873226909</v>
      </c>
      <c r="AO31" s="56">
        <v>69.165826603059372</v>
      </c>
      <c r="AP31" s="56">
        <v>14.414437904740602</v>
      </c>
      <c r="AQ31" s="56">
        <v>421.71303161850238</v>
      </c>
      <c r="AR31" s="56">
        <v>65.977924898873326</v>
      </c>
      <c r="AS31" s="56">
        <v>107.46310353626147</v>
      </c>
      <c r="AT31" s="56">
        <v>121.90798694584389</v>
      </c>
      <c r="AU31" s="56">
        <v>86.93935229941053</v>
      </c>
      <c r="AV31" s="56">
        <v>143.7223091522161</v>
      </c>
      <c r="AW31" s="56">
        <v>99.359939916129107</v>
      </c>
      <c r="AX31" s="56">
        <v>36.10985383102124</v>
      </c>
      <c r="AY31" s="56">
        <v>188.38003912363081</v>
      </c>
      <c r="AZ31" s="56">
        <v>42.001496057302553</v>
      </c>
      <c r="BA31" s="56">
        <v>58.733486538528823</v>
      </c>
      <c r="BB31" s="56">
        <v>43.261325756158776</v>
      </c>
      <c r="BC31" s="56">
        <v>114.77587255868427</v>
      </c>
      <c r="BD31" s="56">
        <v>33.340094993313642</v>
      </c>
      <c r="BE31" s="56">
        <v>22.13362210699799</v>
      </c>
      <c r="BF31" s="56">
        <v>63.241941623358343</v>
      </c>
      <c r="BG31" s="56">
        <v>17.745764190504566</v>
      </c>
      <c r="BH31" s="56">
        <v>60.006967951674071</v>
      </c>
      <c r="BI31" s="56">
        <v>59.727477042480281</v>
      </c>
      <c r="BJ31" s="56">
        <v>75.108350426686883</v>
      </c>
      <c r="BK31" s="56">
        <v>50.679177824556611</v>
      </c>
      <c r="BL31" s="56">
        <v>42.994809243118155</v>
      </c>
      <c r="BM31" s="56">
        <v>47.646113190627425</v>
      </c>
      <c r="BN31" s="56">
        <v>93.540777888260706</v>
      </c>
      <c r="BO31" s="56">
        <v>35.735311961165735</v>
      </c>
      <c r="BP31" s="56">
        <v>59.238801089830595</v>
      </c>
    </row>
    <row r="32" spans="1:68" x14ac:dyDescent="0.25">
      <c r="A32" s="9" t="s">
        <v>138</v>
      </c>
      <c r="B32" s="9" t="s">
        <v>117</v>
      </c>
      <c r="C32" s="57">
        <v>9.0003998166180885</v>
      </c>
      <c r="D32" s="57">
        <v>6.0179085695067371</v>
      </c>
      <c r="E32" s="57">
        <v>6.7959364235881923</v>
      </c>
      <c r="F32" s="57">
        <v>9.1391325744434173</v>
      </c>
      <c r="G32" s="57">
        <v>3.9034143060345352</v>
      </c>
      <c r="H32" s="57">
        <v>11.582709390550386</v>
      </c>
      <c r="I32" s="57">
        <v>15.3665172450513</v>
      </c>
      <c r="J32" s="57">
        <v>10.390945665946125</v>
      </c>
      <c r="K32" s="57">
        <v>7.9744868325173037</v>
      </c>
      <c r="L32" s="57">
        <v>5.368115420669044</v>
      </c>
      <c r="M32" s="57">
        <v>1.6615912338032057</v>
      </c>
      <c r="N32" s="57">
        <v>8.1328983489021205</v>
      </c>
      <c r="O32" s="57">
        <v>9.1619722038256217</v>
      </c>
      <c r="P32" s="57">
        <v>5.7954403496334796</v>
      </c>
      <c r="Q32" s="57">
        <v>6.1409664529031103</v>
      </c>
      <c r="R32" s="57">
        <v>5.1940295435284352</v>
      </c>
      <c r="S32" s="57">
        <v>4.4952040401506137</v>
      </c>
      <c r="T32" s="57">
        <v>2.2013462629032463</v>
      </c>
      <c r="U32" s="57">
        <v>15.135698245710286</v>
      </c>
      <c r="V32" s="57">
        <v>3.6332912618723725</v>
      </c>
      <c r="W32" s="57">
        <v>22.452056924432188</v>
      </c>
      <c r="X32" s="57">
        <v>3.7558425466526471</v>
      </c>
      <c r="Y32" s="57">
        <v>17.999780091602457</v>
      </c>
      <c r="Z32" s="57">
        <v>17.979546116701897</v>
      </c>
      <c r="AA32" s="57">
        <v>4.353032655409951</v>
      </c>
      <c r="AB32" s="57">
        <v>24.055199778637082</v>
      </c>
      <c r="AC32" s="57">
        <v>9.0115018885100753</v>
      </c>
      <c r="AD32" s="57">
        <v>18.198637461944546</v>
      </c>
      <c r="AE32" s="57">
        <v>46.274803325523969</v>
      </c>
      <c r="AF32" s="57">
        <v>5.5921925650017457</v>
      </c>
      <c r="AG32" s="57">
        <v>7.7978951910329135</v>
      </c>
      <c r="AH32" s="57">
        <v>5.5386850292905052</v>
      </c>
      <c r="AI32" s="57">
        <v>4.5377874734319299</v>
      </c>
      <c r="AJ32" s="57">
        <v>5.174156117022215</v>
      </c>
      <c r="AK32" s="57">
        <v>6.9752294101770325</v>
      </c>
      <c r="AL32" s="57">
        <v>36.59351422345253</v>
      </c>
      <c r="AM32" s="57">
        <v>7.8044366101183646</v>
      </c>
      <c r="AN32" s="57">
        <v>8.1659893999610436</v>
      </c>
      <c r="AO32" s="57">
        <v>12.669101977633938</v>
      </c>
      <c r="AP32" s="57">
        <v>2.588681655476583</v>
      </c>
      <c r="AQ32" s="57">
        <v>92.537146468624243</v>
      </c>
      <c r="AR32" s="57">
        <v>12.620257216293663</v>
      </c>
      <c r="AS32" s="57">
        <v>18.239830261769175</v>
      </c>
      <c r="AT32" s="57">
        <v>24.684434168593388</v>
      </c>
      <c r="AU32" s="57">
        <v>19.899588555525376</v>
      </c>
      <c r="AV32" s="57">
        <v>37.323113382747501</v>
      </c>
      <c r="AW32" s="57">
        <v>23.586076063243759</v>
      </c>
      <c r="AX32" s="57">
        <v>6.1135006843519841</v>
      </c>
      <c r="AY32" s="57">
        <v>37.02868278184048</v>
      </c>
      <c r="AZ32" s="57">
        <v>6.2993341672198069</v>
      </c>
      <c r="BA32" s="57">
        <v>7.1655501339950325</v>
      </c>
      <c r="BB32" s="57">
        <v>8.1741326305775566</v>
      </c>
      <c r="BC32" s="57">
        <v>20.721446340765333</v>
      </c>
      <c r="BD32" s="57">
        <v>6.4310040670942277</v>
      </c>
      <c r="BE32" s="57">
        <v>2.6367545820485483</v>
      </c>
      <c r="BF32" s="57">
        <v>10.783410177808504</v>
      </c>
      <c r="BG32" s="57">
        <v>1.6706079655884922</v>
      </c>
      <c r="BH32" s="57">
        <v>4.9483722587538681</v>
      </c>
      <c r="BI32" s="57">
        <v>8.967409409765688</v>
      </c>
      <c r="BJ32" s="57">
        <v>10.823723263030351</v>
      </c>
      <c r="BK32" s="57">
        <v>9.6018805834245331</v>
      </c>
      <c r="BL32" s="57">
        <v>6.8978205808322164</v>
      </c>
      <c r="BM32" s="57">
        <v>9.3382721151508079</v>
      </c>
      <c r="BN32" s="57">
        <v>11.519313596834751</v>
      </c>
      <c r="BO32" s="57">
        <v>2.1874708049367286</v>
      </c>
      <c r="BP32" s="57">
        <v>11.142987511688601</v>
      </c>
    </row>
    <row r="33" spans="1:68" x14ac:dyDescent="0.25">
      <c r="A33" s="11" t="s">
        <v>106</v>
      </c>
      <c r="B33" s="11" t="s">
        <v>117</v>
      </c>
      <c r="C33" s="56">
        <v>45.310355561460035</v>
      </c>
      <c r="D33" s="56">
        <v>20.584522760190278</v>
      </c>
      <c r="E33" s="56">
        <v>33.663561161829847</v>
      </c>
      <c r="F33" s="56">
        <v>42.20090024755558</v>
      </c>
      <c r="G33" s="56">
        <v>41.433634574645396</v>
      </c>
      <c r="H33" s="56">
        <v>37.730239163715282</v>
      </c>
      <c r="I33" s="56">
        <v>43.757541962140735</v>
      </c>
      <c r="J33" s="56">
        <v>28.395418371969232</v>
      </c>
      <c r="K33" s="56">
        <v>17.255280047600507</v>
      </c>
      <c r="L33" s="56">
        <v>27.504460352105447</v>
      </c>
      <c r="M33" s="56">
        <v>15.684664490325515</v>
      </c>
      <c r="N33" s="56">
        <v>21.34971971580071</v>
      </c>
      <c r="O33" s="56">
        <v>16.540320559476839</v>
      </c>
      <c r="P33" s="56">
        <v>22.127705508677995</v>
      </c>
      <c r="Q33" s="56">
        <v>48.236419448592962</v>
      </c>
      <c r="R33" s="56">
        <v>8.3810378034209077</v>
      </c>
      <c r="S33" s="56">
        <v>20.094727866631587</v>
      </c>
      <c r="T33" s="56">
        <v>30.822722329312967</v>
      </c>
      <c r="U33" s="56">
        <v>14.76395735648574</v>
      </c>
      <c r="V33" s="56">
        <v>35.021187838589192</v>
      </c>
      <c r="W33" s="56">
        <v>63.199161666867369</v>
      </c>
      <c r="X33" s="56">
        <v>9.5163753952161567</v>
      </c>
      <c r="Y33" s="56">
        <v>22.072800726275236</v>
      </c>
      <c r="Z33" s="56">
        <v>51.84791917159702</v>
      </c>
      <c r="AA33" s="56">
        <v>51.297793320471698</v>
      </c>
      <c r="AB33" s="56">
        <v>62.799026816445171</v>
      </c>
      <c r="AC33" s="56">
        <v>29.860653777483687</v>
      </c>
      <c r="AD33" s="56">
        <v>9.7482519043939568</v>
      </c>
      <c r="AE33" s="56">
        <v>49.124693873827525</v>
      </c>
      <c r="AF33" s="56">
        <v>24.963586300355601</v>
      </c>
      <c r="AG33" s="56">
        <v>18.245451880990064</v>
      </c>
      <c r="AH33" s="56">
        <v>36.479629696375639</v>
      </c>
      <c r="AI33" s="56">
        <v>9.9616438464474548</v>
      </c>
      <c r="AJ33" s="56">
        <v>17.237812937914114</v>
      </c>
      <c r="AK33" s="56">
        <v>2.8361512771681086</v>
      </c>
      <c r="AL33" s="56">
        <v>90.773302085604868</v>
      </c>
      <c r="AM33" s="56">
        <v>23.393536149243431</v>
      </c>
      <c r="AN33" s="56">
        <v>17.147205642500168</v>
      </c>
      <c r="AO33" s="56">
        <v>21.255857313044043</v>
      </c>
      <c r="AP33" s="56">
        <v>11.488707103270139</v>
      </c>
      <c r="AQ33" s="56">
        <v>39.726685456250742</v>
      </c>
      <c r="AR33" s="56">
        <v>30.237683042995815</v>
      </c>
      <c r="AS33" s="56">
        <v>10.661528571925633</v>
      </c>
      <c r="AT33" s="56">
        <v>30.784451264444524</v>
      </c>
      <c r="AU33" s="56">
        <v>21.483755002193654</v>
      </c>
      <c r="AV33" s="56">
        <v>38.80200129418003</v>
      </c>
      <c r="AW33" s="56">
        <v>43.594291949306395</v>
      </c>
      <c r="AX33" s="56">
        <v>36.147503367339979</v>
      </c>
      <c r="AY33" s="56">
        <v>36.565667197281499</v>
      </c>
      <c r="AZ33" s="56">
        <v>25.757537107434132</v>
      </c>
      <c r="BA33" s="56">
        <v>33.086165857064657</v>
      </c>
      <c r="BB33" s="56">
        <v>21.028502884785048</v>
      </c>
      <c r="BC33" s="56">
        <v>60.327722881603187</v>
      </c>
      <c r="BD33" s="56">
        <v>7.2944919938167905</v>
      </c>
      <c r="BE33" s="56">
        <v>7.7398851974878768</v>
      </c>
      <c r="BF33" s="56">
        <v>44.220347206516173</v>
      </c>
      <c r="BG33" s="56">
        <v>21.994022283188258</v>
      </c>
      <c r="BH33" s="56">
        <v>13.754666916255564</v>
      </c>
      <c r="BI33" s="56">
        <v>27.559344633531545</v>
      </c>
      <c r="BJ33" s="56">
        <v>20.746768357598132</v>
      </c>
      <c r="BK33" s="56">
        <v>16.057643984803228</v>
      </c>
      <c r="BL33" s="56">
        <v>25.709606081386234</v>
      </c>
      <c r="BM33" s="56">
        <v>33.635090461091934</v>
      </c>
      <c r="BN33" s="56">
        <v>23.429343175693674</v>
      </c>
      <c r="BO33" s="56">
        <v>31.931349789491264</v>
      </c>
      <c r="BP33" s="56">
        <v>13.393290169031449</v>
      </c>
    </row>
    <row r="34" spans="1:68" x14ac:dyDescent="0.25">
      <c r="A34" s="9" t="s">
        <v>139</v>
      </c>
      <c r="B34" s="9" t="s">
        <v>117</v>
      </c>
      <c r="C34" s="57">
        <v>175.41439248707908</v>
      </c>
      <c r="D34" s="57">
        <v>72.878221522318938</v>
      </c>
      <c r="E34" s="57">
        <v>111.01136423443252</v>
      </c>
      <c r="F34" s="57">
        <v>139.74250390620242</v>
      </c>
      <c r="G34" s="57">
        <v>119.18388962733158</v>
      </c>
      <c r="H34" s="57">
        <v>119.10446545161051</v>
      </c>
      <c r="I34" s="57">
        <v>142.37938715192092</v>
      </c>
      <c r="J34" s="57">
        <v>107.98949273380887</v>
      </c>
      <c r="K34" s="57">
        <v>78.946510391403748</v>
      </c>
      <c r="L34" s="57">
        <v>94.60059529780456</v>
      </c>
      <c r="M34" s="57">
        <v>49.343551102108847</v>
      </c>
      <c r="N34" s="57">
        <v>67.896269100446943</v>
      </c>
      <c r="O34" s="57">
        <v>84.4609347774485</v>
      </c>
      <c r="P34" s="57">
        <v>71.312601140752889</v>
      </c>
      <c r="Q34" s="57">
        <v>147.65480317728932</v>
      </c>
      <c r="R34" s="57">
        <v>39.581222667372401</v>
      </c>
      <c r="S34" s="57">
        <v>58.86987225716377</v>
      </c>
      <c r="T34" s="57">
        <v>89.336338617691609</v>
      </c>
      <c r="U34" s="57">
        <v>70.582048041465512</v>
      </c>
      <c r="V34" s="57">
        <v>103.05739988458053</v>
      </c>
      <c r="W34" s="57">
        <v>194.95427828722964</v>
      </c>
      <c r="X34" s="57">
        <v>38.217738900855025</v>
      </c>
      <c r="Y34" s="57">
        <v>81.308334403176701</v>
      </c>
      <c r="Z34" s="57">
        <v>172.73020031556231</v>
      </c>
      <c r="AA34" s="57">
        <v>125.5912746785053</v>
      </c>
      <c r="AB34" s="57">
        <v>195.6953419892954</v>
      </c>
      <c r="AC34" s="57">
        <v>72.313342775385948</v>
      </c>
      <c r="AD34" s="57">
        <v>59.005071126404317</v>
      </c>
      <c r="AE34" s="57">
        <v>203.46410348716421</v>
      </c>
      <c r="AF34" s="57">
        <v>78.652804295366295</v>
      </c>
      <c r="AG34" s="57">
        <v>63.653514162143807</v>
      </c>
      <c r="AH34" s="57">
        <v>91.865998835533887</v>
      </c>
      <c r="AI34" s="57">
        <v>40.15167054025158</v>
      </c>
      <c r="AJ34" s="57">
        <v>57.815448244841193</v>
      </c>
      <c r="AK34" s="57">
        <v>18.011818190702211</v>
      </c>
      <c r="AL34" s="57">
        <v>255.70597152187929</v>
      </c>
      <c r="AM34" s="57">
        <v>32.105117553563304</v>
      </c>
      <c r="AN34" s="57">
        <v>22.12525187448577</v>
      </c>
      <c r="AO34" s="57">
        <v>50.271139155096101</v>
      </c>
      <c r="AP34" s="57">
        <v>15.618167418776837</v>
      </c>
      <c r="AQ34" s="57">
        <v>261.48316983058533</v>
      </c>
      <c r="AR34" s="57">
        <v>111.54485265073193</v>
      </c>
      <c r="AS34" s="57">
        <v>54.610778580624206</v>
      </c>
      <c r="AT34" s="57">
        <v>110.58371720396765</v>
      </c>
      <c r="AU34" s="57">
        <v>98.121237473544795</v>
      </c>
      <c r="AV34" s="57">
        <v>152.66781287332222</v>
      </c>
      <c r="AW34" s="57">
        <v>160.97056447011349</v>
      </c>
      <c r="AX34" s="57">
        <v>129.75747446163695</v>
      </c>
      <c r="AY34" s="57">
        <v>145.711463463847</v>
      </c>
      <c r="AZ34" s="57">
        <v>80.605055140146362</v>
      </c>
      <c r="BA34" s="57">
        <v>108.34310389039447</v>
      </c>
      <c r="BB34" s="57">
        <v>62.649054783298638</v>
      </c>
      <c r="BC34" s="57">
        <v>187.97938915919897</v>
      </c>
      <c r="BD34" s="57">
        <v>29.084392310310918</v>
      </c>
      <c r="BE34" s="57">
        <v>27.884567711175944</v>
      </c>
      <c r="BF34" s="57">
        <v>131.01500741173913</v>
      </c>
      <c r="BG34" s="57">
        <v>74.408846032960696</v>
      </c>
      <c r="BH34" s="57">
        <v>46.434655270065157</v>
      </c>
      <c r="BI34" s="57">
        <v>95.104738881335777</v>
      </c>
      <c r="BJ34" s="57">
        <v>79.702785694346474</v>
      </c>
      <c r="BK34" s="57">
        <v>51.273428879470629</v>
      </c>
      <c r="BL34" s="57">
        <v>79.549874406180436</v>
      </c>
      <c r="BM34" s="57">
        <v>93.386020659435189</v>
      </c>
      <c r="BN34" s="57">
        <v>94.314946950953797</v>
      </c>
      <c r="BO34" s="57">
        <v>91.622657584305912</v>
      </c>
      <c r="BP34" s="57">
        <v>43.3191685442359</v>
      </c>
    </row>
    <row r="35" spans="1:68" x14ac:dyDescent="0.25">
      <c r="A35" s="11" t="s">
        <v>140</v>
      </c>
      <c r="B35" s="11" t="s">
        <v>117</v>
      </c>
      <c r="C35" s="56">
        <v>180.15246698866764</v>
      </c>
      <c r="D35" s="56">
        <v>78.520926662678406</v>
      </c>
      <c r="E35" s="56">
        <v>130.42836506811975</v>
      </c>
      <c r="F35" s="56">
        <v>131.43145982733645</v>
      </c>
      <c r="G35" s="56">
        <v>93.200569963280742</v>
      </c>
      <c r="H35" s="56">
        <v>122.97514911313748</v>
      </c>
      <c r="I35" s="56">
        <v>149.13470966179753</v>
      </c>
      <c r="J35" s="56">
        <v>143.13066884036076</v>
      </c>
      <c r="K35" s="56">
        <v>133.68140901961672</v>
      </c>
      <c r="L35" s="56">
        <v>79.348805830067434</v>
      </c>
      <c r="M35" s="56">
        <v>41.199804619615286</v>
      </c>
      <c r="N35" s="56">
        <v>53.522894243954688</v>
      </c>
      <c r="O35" s="56">
        <v>123.28962827660199</v>
      </c>
      <c r="P35" s="56">
        <v>77.053203476280913</v>
      </c>
      <c r="Q35" s="56">
        <v>135.06499654918395</v>
      </c>
      <c r="R35" s="56">
        <v>57.743724664749983</v>
      </c>
      <c r="S35" s="56">
        <v>63.490735513402143</v>
      </c>
      <c r="T35" s="56">
        <v>70.105932528420837</v>
      </c>
      <c r="U35" s="56">
        <v>75.994483278639308</v>
      </c>
      <c r="V35" s="56">
        <v>79.42935746736454</v>
      </c>
      <c r="W35" s="56">
        <v>123.10684908393893</v>
      </c>
      <c r="X35" s="56">
        <v>29.082150428438862</v>
      </c>
      <c r="Y35" s="56">
        <v>60.69056226337225</v>
      </c>
      <c r="Z35" s="56">
        <v>116.64838874183798</v>
      </c>
      <c r="AA35" s="56">
        <v>53.788564977232667</v>
      </c>
      <c r="AB35" s="56">
        <v>101.73224504415647</v>
      </c>
      <c r="AC35" s="56">
        <v>34.640699669125858</v>
      </c>
      <c r="AD35" s="56">
        <v>69.906313638073428</v>
      </c>
      <c r="AE35" s="56">
        <v>124.89735862444948</v>
      </c>
      <c r="AF35" s="56">
        <v>53.201830076457689</v>
      </c>
      <c r="AG35" s="56">
        <v>31.18219518446309</v>
      </c>
      <c r="AH35" s="56">
        <v>60.020602488074601</v>
      </c>
      <c r="AI35" s="56">
        <v>34.317043274638394</v>
      </c>
      <c r="AJ35" s="56">
        <v>36.525149871104787</v>
      </c>
      <c r="AK35" s="56">
        <v>28.918291143014002</v>
      </c>
      <c r="AL35" s="56">
        <v>210.83346624742251</v>
      </c>
      <c r="AM35" s="56">
        <v>71.408800129938314</v>
      </c>
      <c r="AN35" s="56">
        <v>69.46690903910617</v>
      </c>
      <c r="AO35" s="56">
        <v>92.778517860554814</v>
      </c>
      <c r="AP35" s="56">
        <v>42.022603472404029</v>
      </c>
      <c r="AQ35" s="56">
        <v>627.46624697911727</v>
      </c>
      <c r="AR35" s="56">
        <v>108.66555992093627</v>
      </c>
      <c r="AS35" s="56">
        <v>97.830234223681003</v>
      </c>
      <c r="AT35" s="56">
        <v>133.64833421563645</v>
      </c>
      <c r="AU35" s="56">
        <v>110.14594598358907</v>
      </c>
      <c r="AV35" s="56">
        <v>173.17289359717552</v>
      </c>
      <c r="AW35" s="56">
        <v>141.29893428879586</v>
      </c>
      <c r="AX35" s="56">
        <v>90.126247242280243</v>
      </c>
      <c r="AY35" s="56">
        <v>248.35167883200913</v>
      </c>
      <c r="AZ35" s="56">
        <v>83.692893449653297</v>
      </c>
      <c r="BA35" s="56">
        <v>87.339905491173838</v>
      </c>
      <c r="BB35" s="56">
        <v>65.124141649651989</v>
      </c>
      <c r="BC35" s="56">
        <v>150.73945220775991</v>
      </c>
      <c r="BD35" s="56">
        <v>33.358273908675557</v>
      </c>
      <c r="BE35" s="56">
        <v>22.041454034621129</v>
      </c>
      <c r="BF35" s="56">
        <v>108.7549116810419</v>
      </c>
      <c r="BG35" s="56">
        <v>45.42115695868619</v>
      </c>
      <c r="BH35" s="56">
        <v>56.857114938853393</v>
      </c>
      <c r="BI35" s="56">
        <v>87.615774161980809</v>
      </c>
      <c r="BJ35" s="56">
        <v>80.256526475072832</v>
      </c>
      <c r="BK35" s="56">
        <v>40.583347852827366</v>
      </c>
      <c r="BL35" s="56">
        <v>65.779432799314492</v>
      </c>
      <c r="BM35" s="56">
        <v>69.518216649340062</v>
      </c>
      <c r="BN35" s="56">
        <v>92.348620111505056</v>
      </c>
      <c r="BO35" s="56">
        <v>68.738671872180419</v>
      </c>
      <c r="BP35" s="56">
        <v>55.5744151704438</v>
      </c>
    </row>
    <row r="36" spans="1:68" x14ac:dyDescent="0.25">
      <c r="A36" s="9" t="s">
        <v>141</v>
      </c>
      <c r="B36" s="9" t="s">
        <v>117</v>
      </c>
      <c r="C36" s="57">
        <v>100.91595496593814</v>
      </c>
      <c r="D36" s="57">
        <v>52.729554298605876</v>
      </c>
      <c r="E36" s="57">
        <v>83.032902279222341</v>
      </c>
      <c r="F36" s="57">
        <v>76.042294684641192</v>
      </c>
      <c r="G36" s="57">
        <v>63.892093833467392</v>
      </c>
      <c r="H36" s="57">
        <v>84.624871063625719</v>
      </c>
      <c r="I36" s="57">
        <v>107.63825402499414</v>
      </c>
      <c r="J36" s="57">
        <v>105.9029279063848</v>
      </c>
      <c r="K36" s="57">
        <v>87.900166489660052</v>
      </c>
      <c r="L36" s="57">
        <v>41.217429727071583</v>
      </c>
      <c r="M36" s="57">
        <v>27.390638155271162</v>
      </c>
      <c r="N36" s="57">
        <v>35.276927922934</v>
      </c>
      <c r="O36" s="57">
        <v>105.56542022592677</v>
      </c>
      <c r="P36" s="57">
        <v>53.769317274295283</v>
      </c>
      <c r="Q36" s="57">
        <v>81.911836816637191</v>
      </c>
      <c r="R36" s="57">
        <v>49.85621394420788</v>
      </c>
      <c r="S36" s="57">
        <v>40.573083627234837</v>
      </c>
      <c r="T36" s="57">
        <v>45.362579037101391</v>
      </c>
      <c r="U36" s="57">
        <v>56.95314265743918</v>
      </c>
      <c r="V36" s="57">
        <v>37.799916861789328</v>
      </c>
      <c r="W36" s="57">
        <v>113.80970689080374</v>
      </c>
      <c r="X36" s="57">
        <v>23.677437272834855</v>
      </c>
      <c r="Y36" s="57">
        <v>72.082510008494211</v>
      </c>
      <c r="Z36" s="57">
        <v>155.56788759819946</v>
      </c>
      <c r="AA36" s="57">
        <v>52.641450576271943</v>
      </c>
      <c r="AB36" s="57">
        <v>139.13340305791988</v>
      </c>
      <c r="AC36" s="57">
        <v>40.895552803687316</v>
      </c>
      <c r="AD36" s="57">
        <v>90.158919151041459</v>
      </c>
      <c r="AE36" s="57">
        <v>219.11781465882686</v>
      </c>
      <c r="AF36" s="57">
        <v>52.997015964640923</v>
      </c>
      <c r="AG36" s="57">
        <v>45.056769917388486</v>
      </c>
      <c r="AH36" s="57">
        <v>44.839629767934113</v>
      </c>
      <c r="AI36" s="57">
        <v>35.755185073608288</v>
      </c>
      <c r="AJ36" s="57">
        <v>46.899206693782475</v>
      </c>
      <c r="AK36" s="57">
        <v>35.109003382776478</v>
      </c>
      <c r="AL36" s="57">
        <v>182.20551693742942</v>
      </c>
      <c r="AM36" s="57">
        <v>47.708876555706695</v>
      </c>
      <c r="AN36" s="57">
        <v>43.401664723616925</v>
      </c>
      <c r="AO36" s="57">
        <v>77.069417112765933</v>
      </c>
      <c r="AP36" s="57">
        <v>27.465733829803835</v>
      </c>
      <c r="AQ36" s="57">
        <v>632.4675622172449</v>
      </c>
      <c r="AR36" s="57">
        <v>64.13869961041398</v>
      </c>
      <c r="AS36" s="57">
        <v>82.937966098746244</v>
      </c>
      <c r="AT36" s="57">
        <v>112.70470076954911</v>
      </c>
      <c r="AU36" s="57">
        <v>64.696600882399309</v>
      </c>
      <c r="AV36" s="57">
        <v>133.74743267778385</v>
      </c>
      <c r="AW36" s="57">
        <v>108.35817003003949</v>
      </c>
      <c r="AX36" s="57">
        <v>48.662656782567389</v>
      </c>
      <c r="AY36" s="57">
        <v>183.32757947112813</v>
      </c>
      <c r="AZ36" s="57">
        <v>42.436442506092085</v>
      </c>
      <c r="BA36" s="57">
        <v>44.192823742544277</v>
      </c>
      <c r="BB36" s="57">
        <v>47.793067588110596</v>
      </c>
      <c r="BC36" s="57">
        <v>94.807265776701257</v>
      </c>
      <c r="BD36" s="57">
        <v>26.084079757645718</v>
      </c>
      <c r="BE36" s="57">
        <v>13.177236107035112</v>
      </c>
      <c r="BF36" s="57">
        <v>55.830693546278184</v>
      </c>
      <c r="BG36" s="57">
        <v>22.265210014806858</v>
      </c>
      <c r="BH36" s="57">
        <v>38.682500211152579</v>
      </c>
      <c r="BI36" s="57">
        <v>54.76461735949345</v>
      </c>
      <c r="BJ36" s="57">
        <v>48.580518014354197</v>
      </c>
      <c r="BK36" s="57">
        <v>27.059426930933693</v>
      </c>
      <c r="BL36" s="57">
        <v>50.510556089969249</v>
      </c>
      <c r="BM36" s="57">
        <v>41.1828356060537</v>
      </c>
      <c r="BN36" s="57">
        <v>53.961296005170524</v>
      </c>
      <c r="BO36" s="57">
        <v>33.348710734566694</v>
      </c>
      <c r="BP36" s="57">
        <v>51.010394488446778</v>
      </c>
    </row>
    <row r="37" spans="1:68" x14ac:dyDescent="0.25">
      <c r="A37" s="11" t="s">
        <v>142</v>
      </c>
      <c r="B37" s="11" t="s">
        <v>117</v>
      </c>
      <c r="C37" s="56">
        <v>31.812321668142733</v>
      </c>
      <c r="D37" s="56">
        <v>20.057624412241534</v>
      </c>
      <c r="E37" s="56">
        <v>39.558904183624428</v>
      </c>
      <c r="F37" s="56">
        <v>31.083612748095895</v>
      </c>
      <c r="G37" s="56">
        <v>24.341054524582333</v>
      </c>
      <c r="H37" s="56">
        <v>39.56602890315223</v>
      </c>
      <c r="I37" s="56">
        <v>46.8825654800278</v>
      </c>
      <c r="J37" s="56">
        <v>44.49675012422194</v>
      </c>
      <c r="K37" s="56">
        <v>30.44291835729911</v>
      </c>
      <c r="L37" s="56">
        <v>15.827857296866011</v>
      </c>
      <c r="M37" s="56">
        <v>11.923110023532132</v>
      </c>
      <c r="N37" s="56">
        <v>15.110597006638971</v>
      </c>
      <c r="O37" s="56">
        <v>51.246946446779432</v>
      </c>
      <c r="P37" s="56">
        <v>22.355384974118653</v>
      </c>
      <c r="Q37" s="56">
        <v>35.968307273222152</v>
      </c>
      <c r="R37" s="56">
        <v>20.322172751656602</v>
      </c>
      <c r="S37" s="56">
        <v>18.550802369459223</v>
      </c>
      <c r="T37" s="56">
        <v>18.4283624628372</v>
      </c>
      <c r="U37" s="56">
        <v>25.810321438495947</v>
      </c>
      <c r="V37" s="56">
        <v>13.252157095425751</v>
      </c>
      <c r="W37" s="56">
        <v>42.007360250094102</v>
      </c>
      <c r="X37" s="56">
        <v>10.854502256745629</v>
      </c>
      <c r="Y37" s="56">
        <v>29.561188629818634</v>
      </c>
      <c r="Z37" s="56">
        <v>68.055343817130293</v>
      </c>
      <c r="AA37" s="56">
        <v>19.893140056598636</v>
      </c>
      <c r="AB37" s="56">
        <v>71.666864800765495</v>
      </c>
      <c r="AC37" s="56">
        <v>20.195782482004716</v>
      </c>
      <c r="AD37" s="56">
        <v>38.586780791331051</v>
      </c>
      <c r="AE37" s="56">
        <v>121.23456016783582</v>
      </c>
      <c r="AF37" s="56">
        <v>21.490435895764534</v>
      </c>
      <c r="AG37" s="56">
        <v>25.810814494721701</v>
      </c>
      <c r="AH37" s="56">
        <v>18.401881654429257</v>
      </c>
      <c r="AI37" s="56">
        <v>18.135926978917567</v>
      </c>
      <c r="AJ37" s="56">
        <v>18.291639689043411</v>
      </c>
      <c r="AK37" s="56">
        <v>17.150278337816534</v>
      </c>
      <c r="AL37" s="56">
        <v>88.52646755057448</v>
      </c>
      <c r="AM37" s="56">
        <v>18.430643470164949</v>
      </c>
      <c r="AN37" s="56">
        <v>17.181242931611433</v>
      </c>
      <c r="AO37" s="56">
        <v>35.282037096594237</v>
      </c>
      <c r="AP37" s="56">
        <v>14.808447707912947</v>
      </c>
      <c r="AQ37" s="56">
        <v>306.03855049292997</v>
      </c>
      <c r="AR37" s="56">
        <v>29.686558850575977</v>
      </c>
      <c r="AS37" s="56">
        <v>43.576564873986619</v>
      </c>
      <c r="AT37" s="56">
        <v>52.912005649884044</v>
      </c>
      <c r="AU37" s="56">
        <v>22.969986584846257</v>
      </c>
      <c r="AV37" s="56">
        <v>58.3750586617764</v>
      </c>
      <c r="AW37" s="56">
        <v>56.037807465751442</v>
      </c>
      <c r="AX37" s="56">
        <v>24.095412610166893</v>
      </c>
      <c r="AY37" s="56">
        <v>74.624898723545485</v>
      </c>
      <c r="AZ37" s="56">
        <v>14.442877580328792</v>
      </c>
      <c r="BA37" s="56">
        <v>17.345330925665856</v>
      </c>
      <c r="BB37" s="56">
        <v>20.742247316180833</v>
      </c>
      <c r="BC37" s="56">
        <v>36.525486678862542</v>
      </c>
      <c r="BD37" s="56">
        <v>12.394703836557241</v>
      </c>
      <c r="BE37" s="56">
        <v>4.8673254260109298</v>
      </c>
      <c r="BF37" s="56">
        <v>19.41568602201977</v>
      </c>
      <c r="BG37" s="56">
        <v>7.6242199111429088</v>
      </c>
      <c r="BH37" s="56">
        <v>14.993175499818401</v>
      </c>
      <c r="BI37" s="56">
        <v>26.706882759463323</v>
      </c>
      <c r="BJ37" s="56">
        <v>17.66007485810287</v>
      </c>
      <c r="BK37" s="56">
        <v>11.699109045656213</v>
      </c>
      <c r="BL37" s="56">
        <v>22.280686857538914</v>
      </c>
      <c r="BM37" s="56">
        <v>16.179004690373532</v>
      </c>
      <c r="BN37" s="56">
        <v>19.400787120270891</v>
      </c>
      <c r="BO37" s="56">
        <v>11.324965301093554</v>
      </c>
      <c r="BP37" s="56">
        <v>26.978126335858775</v>
      </c>
    </row>
    <row r="38" spans="1:68" x14ac:dyDescent="0.25">
      <c r="A38" s="9" t="s">
        <v>252</v>
      </c>
      <c r="B38" s="9" t="s">
        <v>117</v>
      </c>
      <c r="C38" s="57">
        <v>0.2612021524853495</v>
      </c>
      <c r="D38" s="57">
        <v>0.27357858879022851</v>
      </c>
      <c r="E38" s="57">
        <v>0.7422036823418644</v>
      </c>
      <c r="F38" s="57">
        <v>0.59793697107272015</v>
      </c>
      <c r="G38" s="57">
        <v>0.26400859207196031</v>
      </c>
      <c r="H38" s="57">
        <v>0.90939366786532783</v>
      </c>
      <c r="I38" s="57">
        <v>0.80299181988457791</v>
      </c>
      <c r="J38" s="57">
        <v>0.39709815784963604</v>
      </c>
      <c r="K38" s="57">
        <v>0.30277894918553794</v>
      </c>
      <c r="L38" s="57">
        <v>0.37098894611649758</v>
      </c>
      <c r="M38" s="57">
        <v>0.252265003148886</v>
      </c>
      <c r="N38" s="57">
        <v>0.40851009969527879</v>
      </c>
      <c r="O38" s="57">
        <v>0.34016144563194267</v>
      </c>
      <c r="P38" s="57">
        <v>0.3715221091896494</v>
      </c>
      <c r="Q38" s="57">
        <v>0.44369770851402351</v>
      </c>
      <c r="R38" s="57">
        <v>0.29576710499136705</v>
      </c>
      <c r="S38" s="57">
        <v>0.48676321605271983</v>
      </c>
      <c r="T38" s="57">
        <v>0.25748717965720935</v>
      </c>
      <c r="U38" s="57">
        <v>1.114107246459848</v>
      </c>
      <c r="V38" s="57">
        <v>0.25775575525759525</v>
      </c>
      <c r="W38" s="57">
        <v>0.6934547572155233</v>
      </c>
      <c r="X38" s="57">
        <v>0.22302122655544834</v>
      </c>
      <c r="Y38" s="57">
        <v>0.54846988061872926</v>
      </c>
      <c r="Z38" s="57">
        <v>1.4228905172747868</v>
      </c>
      <c r="AA38" s="57">
        <v>0.21569986600912919</v>
      </c>
      <c r="AB38" s="57">
        <v>1.5920529032566793</v>
      </c>
      <c r="AC38" s="57">
        <v>0.31220333943524864</v>
      </c>
      <c r="AD38" s="57">
        <v>0.44392808237580905</v>
      </c>
      <c r="AE38" s="57">
        <v>6.6245601370525318</v>
      </c>
      <c r="AF38" s="57">
        <v>0.24253937235208731</v>
      </c>
      <c r="AG38" s="57">
        <v>0.81913251821662203</v>
      </c>
      <c r="AH38" s="57">
        <v>0.2596442751712621</v>
      </c>
      <c r="AI38" s="57">
        <v>0.31247198411506399</v>
      </c>
      <c r="AJ38" s="57">
        <v>0.18472054607275476</v>
      </c>
      <c r="AK38" s="57">
        <v>0.1599021067236196</v>
      </c>
      <c r="AL38" s="57">
        <v>2.7582795184915128</v>
      </c>
      <c r="AM38" s="57">
        <v>0.21528210824905228</v>
      </c>
      <c r="AN38" s="57">
        <v>0.24483857181482788</v>
      </c>
      <c r="AO38" s="57">
        <v>0.72862299273358677</v>
      </c>
      <c r="AP38" s="57">
        <v>0.54886528829947157</v>
      </c>
      <c r="AQ38" s="57">
        <v>8.1401441328773778</v>
      </c>
      <c r="AR38" s="57">
        <v>1.515100090073606</v>
      </c>
      <c r="AS38" s="57">
        <v>0.6238335208359912</v>
      </c>
      <c r="AT38" s="57">
        <v>0.78313570922433173</v>
      </c>
      <c r="AU38" s="57">
        <v>0.46829193248486767</v>
      </c>
      <c r="AV38" s="57">
        <v>1.2687593816436424</v>
      </c>
      <c r="AW38" s="57">
        <v>1.4225781372018751</v>
      </c>
      <c r="AX38" s="57">
        <v>0.58752700961460014</v>
      </c>
      <c r="AY38" s="57">
        <v>0.65009213587444137</v>
      </c>
      <c r="AZ38" s="57">
        <v>0.13227040594931233</v>
      </c>
      <c r="BA38" s="57">
        <v>0.18172988970931872</v>
      </c>
      <c r="BB38" s="57">
        <v>0.552573448752953</v>
      </c>
      <c r="BC38" s="57">
        <v>0.72634632266934396</v>
      </c>
      <c r="BD38" s="57">
        <v>0.27385443058448827</v>
      </c>
      <c r="BE38" s="57" t="s">
        <v>326</v>
      </c>
      <c r="BF38" s="57">
        <v>0.31265342776602789</v>
      </c>
      <c r="BG38" s="57">
        <v>8.8448777308736765E-2</v>
      </c>
      <c r="BH38" s="57">
        <v>0.15798234376986861</v>
      </c>
      <c r="BI38" s="57">
        <v>0.67277255805640945</v>
      </c>
      <c r="BJ38" s="57">
        <v>0.20722173341136105</v>
      </c>
      <c r="BK38" s="57">
        <v>0.32810442616438235</v>
      </c>
      <c r="BL38" s="57">
        <v>0.44588312569531185</v>
      </c>
      <c r="BM38" s="57">
        <v>0.39237278718367313</v>
      </c>
      <c r="BN38" s="57">
        <v>0.24146868557385318</v>
      </c>
      <c r="BO38" s="57">
        <v>0.10377735030132823</v>
      </c>
      <c r="BP38" s="57">
        <v>0.69448791779489949</v>
      </c>
    </row>
    <row r="39" spans="1:68" x14ac:dyDescent="0.25">
      <c r="A39" s="1" t="s">
        <v>253</v>
      </c>
      <c r="B39" s="1" t="s">
        <v>117</v>
      </c>
      <c r="C39" s="66">
        <v>0.73149200007900494</v>
      </c>
      <c r="D39" s="66">
        <v>2.2206484607150894</v>
      </c>
      <c r="E39" s="66">
        <v>3.3470097591314958</v>
      </c>
      <c r="F39" s="66">
        <v>0.34695912263497591</v>
      </c>
      <c r="G39" s="66">
        <v>2.1943111419499992</v>
      </c>
      <c r="H39" s="56" t="s">
        <v>326</v>
      </c>
      <c r="I39" s="56" t="s">
        <v>326</v>
      </c>
      <c r="J39" s="66">
        <v>3.6708154454596116</v>
      </c>
      <c r="K39" s="66">
        <v>2.3768262012107155</v>
      </c>
      <c r="L39" s="56" t="s">
        <v>326</v>
      </c>
      <c r="M39" s="56" t="s">
        <v>326</v>
      </c>
      <c r="N39" s="66">
        <v>0.27398081807258484</v>
      </c>
      <c r="O39" s="66">
        <v>0.33360185472483889</v>
      </c>
      <c r="P39" s="56" t="s">
        <v>326</v>
      </c>
      <c r="Q39" s="56" t="s">
        <v>326</v>
      </c>
      <c r="R39" s="66">
        <v>1.1909044195662271</v>
      </c>
      <c r="S39" s="56" t="s">
        <v>326</v>
      </c>
      <c r="T39" s="66">
        <v>1.3551336472002682</v>
      </c>
      <c r="U39" s="66">
        <v>2.0619375402444593</v>
      </c>
      <c r="V39" s="66">
        <v>0.40277834638412846</v>
      </c>
      <c r="W39" s="66">
        <v>2.2099749732424958</v>
      </c>
      <c r="X39" s="56" t="s">
        <v>326</v>
      </c>
      <c r="Y39" s="56" t="s">
        <v>326</v>
      </c>
      <c r="Z39" s="56" t="s">
        <v>326</v>
      </c>
      <c r="AA39" s="66">
        <v>0.35820979022923</v>
      </c>
      <c r="AB39" s="66">
        <v>0.11234570682042164</v>
      </c>
      <c r="AC39" s="56" t="s">
        <v>326</v>
      </c>
      <c r="AD39" s="66">
        <v>0.3594478508281867</v>
      </c>
      <c r="AE39" s="56" t="s">
        <v>326</v>
      </c>
      <c r="AF39" s="56" t="s">
        <v>326</v>
      </c>
      <c r="AG39" s="56" t="s">
        <v>326</v>
      </c>
      <c r="AH39" s="56" t="s">
        <v>326</v>
      </c>
      <c r="AI39" s="56" t="s">
        <v>326</v>
      </c>
      <c r="AJ39" s="56" t="s">
        <v>326</v>
      </c>
      <c r="AK39" s="56" t="s">
        <v>326</v>
      </c>
      <c r="AL39" s="56" t="s">
        <v>326</v>
      </c>
      <c r="AM39" s="56" t="s">
        <v>326</v>
      </c>
      <c r="AN39" s="56" t="s">
        <v>326</v>
      </c>
      <c r="AO39" s="56" t="s">
        <v>326</v>
      </c>
      <c r="AP39" s="56" t="s">
        <v>326</v>
      </c>
      <c r="AQ39" s="56" t="s">
        <v>326</v>
      </c>
      <c r="AR39" s="56" t="s">
        <v>326</v>
      </c>
      <c r="AS39" s="56" t="s">
        <v>326</v>
      </c>
      <c r="AT39" s="56" t="s">
        <v>326</v>
      </c>
      <c r="AU39" s="56" t="s">
        <v>326</v>
      </c>
      <c r="AV39" s="66">
        <v>0.63240276640848703</v>
      </c>
      <c r="AW39" s="56" t="s">
        <v>326</v>
      </c>
      <c r="AX39" s="56" t="s">
        <v>326</v>
      </c>
      <c r="AY39" s="56" t="s">
        <v>326</v>
      </c>
      <c r="AZ39" s="66">
        <v>0.13730631417585459</v>
      </c>
      <c r="BA39" s="66">
        <v>0.29004435514048182</v>
      </c>
      <c r="BB39" s="56" t="s">
        <v>326</v>
      </c>
      <c r="BC39" s="66">
        <v>1.3191402441354045</v>
      </c>
      <c r="BD39" s="56" t="s">
        <v>326</v>
      </c>
      <c r="BE39" s="66">
        <v>0.10757561385328332</v>
      </c>
      <c r="BF39" s="56" t="s">
        <v>326</v>
      </c>
      <c r="BG39" s="56" t="s">
        <v>326</v>
      </c>
      <c r="BH39" s="66">
        <v>0.75992267500300537</v>
      </c>
      <c r="BI39" s="56" t="s">
        <v>326</v>
      </c>
      <c r="BJ39" s="66">
        <v>1.1018463305081909</v>
      </c>
      <c r="BK39" s="66">
        <v>0.26310044293499973</v>
      </c>
      <c r="BL39" s="56" t="s">
        <v>326</v>
      </c>
      <c r="BM39" s="66">
        <v>0.65481975276020921</v>
      </c>
      <c r="BN39" s="56" t="s">
        <v>326</v>
      </c>
      <c r="BO39" s="56" t="s">
        <v>326</v>
      </c>
      <c r="BP39" s="56" t="s">
        <v>326</v>
      </c>
    </row>
    <row r="40" spans="1:68" x14ac:dyDescent="0.25">
      <c r="A40" s="9" t="s">
        <v>107</v>
      </c>
      <c r="B40" s="9" t="s">
        <v>117</v>
      </c>
      <c r="C40" s="57">
        <v>10.596688836177195</v>
      </c>
      <c r="D40" s="57">
        <v>5.4081383922156592</v>
      </c>
      <c r="E40" s="57">
        <v>6.6956692273152054</v>
      </c>
      <c r="F40" s="57">
        <v>8.8650294666480178</v>
      </c>
      <c r="G40" s="57">
        <v>8.6724162002799918</v>
      </c>
      <c r="H40" s="57">
        <v>9.1895200572885081</v>
      </c>
      <c r="I40" s="57">
        <v>9.9252297771578011</v>
      </c>
      <c r="J40" s="57">
        <v>8.9021671827676485</v>
      </c>
      <c r="K40" s="57">
        <v>4.3003699782001856</v>
      </c>
      <c r="L40" s="57">
        <v>3.9829101219074903</v>
      </c>
      <c r="M40" s="57">
        <v>3.5544611650288127</v>
      </c>
      <c r="N40" s="57">
        <v>4.9529035095718346</v>
      </c>
      <c r="O40" s="57">
        <v>3.3765458498066225</v>
      </c>
      <c r="P40" s="57">
        <v>7.2145474783565238</v>
      </c>
      <c r="Q40" s="57">
        <v>8.8224636392297295</v>
      </c>
      <c r="R40" s="57">
        <v>2.4288632277934532</v>
      </c>
      <c r="S40" s="57">
        <v>3.3074665073201261</v>
      </c>
      <c r="T40" s="57">
        <v>5.3310447125495699</v>
      </c>
      <c r="U40" s="57">
        <v>5.0664027956561251</v>
      </c>
      <c r="V40" s="57">
        <v>4.6883865017926194</v>
      </c>
      <c r="W40" s="57">
        <v>11.564878423328096</v>
      </c>
      <c r="X40" s="57">
        <v>1.5521693472238534</v>
      </c>
      <c r="Y40" s="57">
        <v>5.3283169759761959</v>
      </c>
      <c r="Z40" s="57">
        <v>15.357636766950034</v>
      </c>
      <c r="AA40" s="57">
        <v>9.6615690136381591</v>
      </c>
      <c r="AB40" s="57">
        <v>18.389314529081226</v>
      </c>
      <c r="AC40" s="57">
        <v>3.6617708533912925</v>
      </c>
      <c r="AD40" s="57">
        <v>3.5939109886912997</v>
      </c>
      <c r="AE40" s="57">
        <v>17.028740197718591</v>
      </c>
      <c r="AF40" s="57">
        <v>7.6069940278899919</v>
      </c>
      <c r="AG40" s="57">
        <v>3.7310516232538955</v>
      </c>
      <c r="AH40" s="57">
        <v>6.4545209050551442</v>
      </c>
      <c r="AI40" s="57">
        <v>2.5062985834728364</v>
      </c>
      <c r="AJ40" s="57">
        <v>2.5672354812825064</v>
      </c>
      <c r="AK40" s="57">
        <v>1.4246233952172944</v>
      </c>
      <c r="AL40" s="57">
        <v>26.166928266360838</v>
      </c>
      <c r="AM40" s="57">
        <v>3.2365609564387623</v>
      </c>
      <c r="AN40" s="57">
        <v>3.7058003087559341</v>
      </c>
      <c r="AO40" s="57">
        <v>7.0281969363260046</v>
      </c>
      <c r="AP40" s="57">
        <v>2.6980840804659709</v>
      </c>
      <c r="AQ40" s="57">
        <v>31.088374408727809</v>
      </c>
      <c r="AR40" s="57">
        <v>6.8607374099165774</v>
      </c>
      <c r="AS40" s="57">
        <v>4.8693174516649078</v>
      </c>
      <c r="AT40" s="57">
        <v>12.283930017838635</v>
      </c>
      <c r="AU40" s="57">
        <v>5.7696566822216608</v>
      </c>
      <c r="AV40" s="57">
        <v>12.188568284125974</v>
      </c>
      <c r="AW40" s="57">
        <v>16.787639728378917</v>
      </c>
      <c r="AX40" s="57">
        <v>3.1871206388212032</v>
      </c>
      <c r="AY40" s="57">
        <v>12.960320836961085</v>
      </c>
      <c r="AZ40" s="57">
        <v>5.4539460995337397</v>
      </c>
      <c r="BA40" s="57">
        <v>3.8173092358618201</v>
      </c>
      <c r="BB40" s="57">
        <v>5.1987882292987546</v>
      </c>
      <c r="BC40" s="57">
        <v>12.80497206120868</v>
      </c>
      <c r="BD40" s="57">
        <v>1.6877560394794149</v>
      </c>
      <c r="BE40" s="57">
        <v>0.96578232830886435</v>
      </c>
      <c r="BF40" s="57">
        <v>7.6313716094823016</v>
      </c>
      <c r="BG40" s="57">
        <v>2.9902576680371413</v>
      </c>
      <c r="BH40" s="57">
        <v>1.7851152152956069</v>
      </c>
      <c r="BI40" s="57">
        <v>7.5534091646426296</v>
      </c>
      <c r="BJ40" s="57">
        <v>4.9040972101140063</v>
      </c>
      <c r="BK40" s="57">
        <v>3.0080953390252438</v>
      </c>
      <c r="BL40" s="57">
        <v>9.8218486507852099</v>
      </c>
      <c r="BM40" s="57">
        <v>6.2966975617387133</v>
      </c>
      <c r="BN40" s="57">
        <v>3.6333307886847175</v>
      </c>
      <c r="BO40" s="57">
        <v>5.0879516884883165</v>
      </c>
      <c r="BP40" s="57">
        <v>5.1605280501310986</v>
      </c>
    </row>
    <row r="41" spans="1:68" x14ac:dyDescent="0.25">
      <c r="A41" s="11" t="s">
        <v>108</v>
      </c>
      <c r="B41" s="11" t="s">
        <v>117</v>
      </c>
      <c r="C41" s="56">
        <v>38.149730306786601</v>
      </c>
      <c r="D41" s="56">
        <v>22.338713507332436</v>
      </c>
      <c r="E41" s="56">
        <v>36.398740107531111</v>
      </c>
      <c r="F41" s="56">
        <v>32.739503884780255</v>
      </c>
      <c r="G41" s="56">
        <v>37.855792613295094</v>
      </c>
      <c r="H41" s="56">
        <v>41.816731663442539</v>
      </c>
      <c r="I41" s="56">
        <v>48.23769392591192</v>
      </c>
      <c r="J41" s="56">
        <v>33.993191745898891</v>
      </c>
      <c r="K41" s="56">
        <v>18.085123975306086</v>
      </c>
      <c r="L41" s="56">
        <v>13.11888764748408</v>
      </c>
      <c r="M41" s="56">
        <v>11.226794211542718</v>
      </c>
      <c r="N41" s="56">
        <v>20.224356117277804</v>
      </c>
      <c r="O41" s="56">
        <v>11.873977944368169</v>
      </c>
      <c r="P41" s="56">
        <v>29.983569457440044</v>
      </c>
      <c r="Q41" s="56">
        <v>32.95781067833336</v>
      </c>
      <c r="R41" s="56">
        <v>8.9988913817838014</v>
      </c>
      <c r="S41" s="56">
        <v>11.380884789682948</v>
      </c>
      <c r="T41" s="56">
        <v>18.717045545919646</v>
      </c>
      <c r="U41" s="56">
        <v>21.362578121000869</v>
      </c>
      <c r="V41" s="56">
        <v>13.629237687718081</v>
      </c>
      <c r="W41" s="56">
        <v>35.689113511191437</v>
      </c>
      <c r="X41" s="56">
        <v>5.744890242310241</v>
      </c>
      <c r="Y41" s="56">
        <v>20.505971540670075</v>
      </c>
      <c r="Z41" s="56">
        <v>53.687140671187983</v>
      </c>
      <c r="AA41" s="56">
        <v>35.095782970927871</v>
      </c>
      <c r="AB41" s="56">
        <v>83.449672982852036</v>
      </c>
      <c r="AC41" s="56">
        <v>15.187509932921586</v>
      </c>
      <c r="AD41" s="56">
        <v>13.95989738230373</v>
      </c>
      <c r="AE41" s="56">
        <v>59.537332363889362</v>
      </c>
      <c r="AF41" s="56">
        <v>26.605863199771878</v>
      </c>
      <c r="AG41" s="56">
        <v>16.543285038035886</v>
      </c>
      <c r="AH41" s="56">
        <v>18.68326966578806</v>
      </c>
      <c r="AI41" s="56">
        <v>11.568129084416599</v>
      </c>
      <c r="AJ41" s="56">
        <v>9.0750062664450724</v>
      </c>
      <c r="AK41" s="56">
        <v>6.5883940399044789</v>
      </c>
      <c r="AL41" s="56">
        <v>119.52258976522249</v>
      </c>
      <c r="AM41" s="56">
        <v>14.019851557084392</v>
      </c>
      <c r="AN41" s="56">
        <v>12.174637008265472</v>
      </c>
      <c r="AO41" s="56">
        <v>42.0644917661891</v>
      </c>
      <c r="AP41" s="56">
        <v>10.625101432216058</v>
      </c>
      <c r="AQ41" s="56">
        <v>139.8079770467665</v>
      </c>
      <c r="AR41" s="56">
        <v>18.019126231051757</v>
      </c>
      <c r="AS41" s="56">
        <v>20.137051530369632</v>
      </c>
      <c r="AT41" s="56">
        <v>61.38881754482356</v>
      </c>
      <c r="AU41" s="56">
        <v>13.805063318386104</v>
      </c>
      <c r="AV41" s="56">
        <v>41.910384150846554</v>
      </c>
      <c r="AW41" s="56">
        <v>66.94682431271292</v>
      </c>
      <c r="AX41" s="56">
        <v>12.127585999339903</v>
      </c>
      <c r="AY41" s="56">
        <v>56.079761365560202</v>
      </c>
      <c r="AZ41" s="56">
        <v>16.686189231324651</v>
      </c>
      <c r="BA41" s="56">
        <v>14.432200383440353</v>
      </c>
      <c r="BB41" s="56">
        <v>17.228321047399461</v>
      </c>
      <c r="BC41" s="56">
        <v>36.86140179279311</v>
      </c>
      <c r="BD41" s="56">
        <v>8.1413946393339121</v>
      </c>
      <c r="BE41" s="56">
        <v>4.0494692604895377</v>
      </c>
      <c r="BF41" s="56">
        <v>21.611260785292856</v>
      </c>
      <c r="BG41" s="56">
        <v>9.6603486483611878</v>
      </c>
      <c r="BH41" s="56">
        <v>6.3781078607196156</v>
      </c>
      <c r="BI41" s="56">
        <v>30.13151694365699</v>
      </c>
      <c r="BJ41" s="56">
        <v>19.651238993209784</v>
      </c>
      <c r="BK41" s="56">
        <v>10.206335121164118</v>
      </c>
      <c r="BL41" s="56">
        <v>36.609207460494737</v>
      </c>
      <c r="BM41" s="56">
        <v>20.621906971398854</v>
      </c>
      <c r="BN41" s="56">
        <v>13.706240213761642</v>
      </c>
      <c r="BO41" s="56">
        <v>14.298088521027614</v>
      </c>
      <c r="BP41" s="56">
        <v>27.082783972582185</v>
      </c>
    </row>
    <row r="42" spans="1:68" x14ac:dyDescent="0.25">
      <c r="A42" s="9" t="s">
        <v>109</v>
      </c>
      <c r="B42" s="9" t="s">
        <v>117</v>
      </c>
      <c r="C42" s="57">
        <v>54.407573668844279</v>
      </c>
      <c r="D42" s="57">
        <v>34.32271867939</v>
      </c>
      <c r="E42" s="57">
        <v>67.912067408884397</v>
      </c>
      <c r="F42" s="57">
        <v>54.90005618794077</v>
      </c>
      <c r="G42" s="57">
        <v>60.498295698305895</v>
      </c>
      <c r="H42" s="57">
        <v>64.599144650167375</v>
      </c>
      <c r="I42" s="57">
        <v>73.602226698733759</v>
      </c>
      <c r="J42" s="57">
        <v>49.491697695472993</v>
      </c>
      <c r="K42" s="57">
        <v>35.597136249269099</v>
      </c>
      <c r="L42" s="57">
        <v>21.403095652354384</v>
      </c>
      <c r="M42" s="57">
        <v>17.284498394936364</v>
      </c>
      <c r="N42" s="57">
        <v>26.729867131452963</v>
      </c>
      <c r="O42" s="57">
        <v>23.06119117419372</v>
      </c>
      <c r="P42" s="57">
        <v>41.246654845119416</v>
      </c>
      <c r="Q42" s="57">
        <v>57.271963617483813</v>
      </c>
      <c r="R42" s="57">
        <v>16.175794929545813</v>
      </c>
      <c r="S42" s="57">
        <v>24.493908287753165</v>
      </c>
      <c r="T42" s="57">
        <v>32.403646327655707</v>
      </c>
      <c r="U42" s="57">
        <v>35.846854010712867</v>
      </c>
      <c r="V42" s="57">
        <v>23.127812724836623</v>
      </c>
      <c r="W42" s="57">
        <v>53.53806236776478</v>
      </c>
      <c r="X42" s="57">
        <v>11.916703311771666</v>
      </c>
      <c r="Y42" s="57">
        <v>30.123017692765025</v>
      </c>
      <c r="Z42" s="57">
        <v>89.872757999789442</v>
      </c>
      <c r="AA42" s="57">
        <v>45.069754479798512</v>
      </c>
      <c r="AB42" s="57">
        <v>131.86623149723442</v>
      </c>
      <c r="AC42" s="57">
        <v>25.286252961711547</v>
      </c>
      <c r="AD42" s="57">
        <v>25.969264628765938</v>
      </c>
      <c r="AE42" s="57">
        <v>136.32816741972417</v>
      </c>
      <c r="AF42" s="57">
        <v>33.936614206113312</v>
      </c>
      <c r="AG42" s="57">
        <v>32.854584200910587</v>
      </c>
      <c r="AH42" s="57">
        <v>27.156729759730069</v>
      </c>
      <c r="AI42" s="57">
        <v>22.587739285331416</v>
      </c>
      <c r="AJ42" s="57">
        <v>16.335637744089965</v>
      </c>
      <c r="AK42" s="57">
        <v>12.483855373605751</v>
      </c>
      <c r="AL42" s="57">
        <v>152.4842292875594</v>
      </c>
      <c r="AM42" s="57">
        <v>23.131781082954586</v>
      </c>
      <c r="AN42" s="57">
        <v>20.293688819371962</v>
      </c>
      <c r="AO42" s="57">
        <v>72.54798634162897</v>
      </c>
      <c r="AP42" s="57">
        <v>23.356421986142276</v>
      </c>
      <c r="AQ42" s="57">
        <v>295.44281922099901</v>
      </c>
      <c r="AR42" s="57">
        <v>32.072091003397979</v>
      </c>
      <c r="AS42" s="57">
        <v>38.862483501699117</v>
      </c>
      <c r="AT42" s="57">
        <v>90.158220687394703</v>
      </c>
      <c r="AU42" s="57">
        <v>21.981833767315774</v>
      </c>
      <c r="AV42" s="57">
        <v>69.875168835553254</v>
      </c>
      <c r="AW42" s="57">
        <v>108.94347299345341</v>
      </c>
      <c r="AX42" s="57">
        <v>18.422121996237284</v>
      </c>
      <c r="AY42" s="57">
        <v>88.772789010899672</v>
      </c>
      <c r="AZ42" s="57">
        <v>22.859722235747906</v>
      </c>
      <c r="BA42" s="57">
        <v>28.269971879495898</v>
      </c>
      <c r="BB42" s="57">
        <v>27.06057656466599</v>
      </c>
      <c r="BC42" s="57">
        <v>50.103987906868497</v>
      </c>
      <c r="BD42" s="57">
        <v>13.435855566660035</v>
      </c>
      <c r="BE42" s="57">
        <v>6.4902857546921382</v>
      </c>
      <c r="BF42" s="57">
        <v>30.807994720310568</v>
      </c>
      <c r="BG42" s="57">
        <v>15.413514515861108</v>
      </c>
      <c r="BH42" s="57">
        <v>12.409666975306145</v>
      </c>
      <c r="BI42" s="57">
        <v>50.793405658548139</v>
      </c>
      <c r="BJ42" s="57">
        <v>28.185273333198456</v>
      </c>
      <c r="BK42" s="57">
        <v>14.742279770876129</v>
      </c>
      <c r="BL42" s="57">
        <v>45.755445630047639</v>
      </c>
      <c r="BM42" s="57">
        <v>27.692444017753697</v>
      </c>
      <c r="BN42" s="57">
        <v>22.283169546407176</v>
      </c>
      <c r="BO42" s="57">
        <v>22.016476445404368</v>
      </c>
      <c r="BP42" s="57">
        <v>41.02466313407978</v>
      </c>
    </row>
    <row r="43" spans="1:68" x14ac:dyDescent="0.25">
      <c r="A43" s="11" t="s">
        <v>110</v>
      </c>
      <c r="B43" s="11" t="s">
        <v>117</v>
      </c>
      <c r="C43" s="56">
        <v>33.026162326733996</v>
      </c>
      <c r="D43" s="56">
        <v>27.726637222942706</v>
      </c>
      <c r="E43" s="56">
        <v>70.119831522241995</v>
      </c>
      <c r="F43" s="56">
        <v>43.015876240619924</v>
      </c>
      <c r="G43" s="56">
        <v>37.007768571504265</v>
      </c>
      <c r="H43" s="56">
        <v>50.115673520086702</v>
      </c>
      <c r="I43" s="56">
        <v>59.902543820153234</v>
      </c>
      <c r="J43" s="56">
        <v>38.617205124602059</v>
      </c>
      <c r="K43" s="56">
        <v>30.470761752722158</v>
      </c>
      <c r="L43" s="56">
        <v>20.345205794554804</v>
      </c>
      <c r="M43" s="56">
        <v>14.26121864108802</v>
      </c>
      <c r="N43" s="56">
        <v>18.144101374653978</v>
      </c>
      <c r="O43" s="56">
        <v>27.864969031565273</v>
      </c>
      <c r="P43" s="56">
        <v>32.220547585296359</v>
      </c>
      <c r="Q43" s="56">
        <v>48.398890188990521</v>
      </c>
      <c r="R43" s="56">
        <v>17.698918655260833</v>
      </c>
      <c r="S43" s="56">
        <v>30.183218636610682</v>
      </c>
      <c r="T43" s="56">
        <v>26.18405360755504</v>
      </c>
      <c r="U43" s="56">
        <v>23.973830864887326</v>
      </c>
      <c r="V43" s="56">
        <v>16.482820564409923</v>
      </c>
      <c r="W43" s="56">
        <v>46.013455184193127</v>
      </c>
      <c r="X43" s="56">
        <v>17.651641064873491</v>
      </c>
      <c r="Y43" s="56">
        <v>27.356304878304634</v>
      </c>
      <c r="Z43" s="56">
        <v>78.646421104829571</v>
      </c>
      <c r="AA43" s="56">
        <v>33.047379324819445</v>
      </c>
      <c r="AB43" s="56">
        <v>125.04573429565218</v>
      </c>
      <c r="AC43" s="56">
        <v>25.177372737729165</v>
      </c>
      <c r="AD43" s="56">
        <v>20.316040917370334</v>
      </c>
      <c r="AE43" s="56">
        <v>127.8046408393938</v>
      </c>
      <c r="AF43" s="56">
        <v>21.757586954649291</v>
      </c>
      <c r="AG43" s="56">
        <v>44.167226936614973</v>
      </c>
      <c r="AH43" s="56">
        <v>27.464325544816138</v>
      </c>
      <c r="AI43" s="56">
        <v>31.452929182828299</v>
      </c>
      <c r="AJ43" s="56">
        <v>15.637086842307626</v>
      </c>
      <c r="AK43" s="56">
        <v>11.731927999356241</v>
      </c>
      <c r="AL43" s="56">
        <v>115.29383643532564</v>
      </c>
      <c r="AM43" s="56">
        <v>20.608384718906894</v>
      </c>
      <c r="AN43" s="56">
        <v>18.412592590439033</v>
      </c>
      <c r="AO43" s="56">
        <v>61.084291224183353</v>
      </c>
      <c r="AP43" s="56">
        <v>23.820042196383422</v>
      </c>
      <c r="AQ43" s="56">
        <v>322.05704705571509</v>
      </c>
      <c r="AR43" s="56">
        <v>35.825242990632191</v>
      </c>
      <c r="AS43" s="56">
        <v>41.418085501212005</v>
      </c>
      <c r="AT43" s="56">
        <v>69.086876753061631</v>
      </c>
      <c r="AU43" s="56">
        <v>14.888793756730525</v>
      </c>
      <c r="AV43" s="56">
        <v>49.806635463865767</v>
      </c>
      <c r="AW43" s="56">
        <v>64.420429893476452</v>
      </c>
      <c r="AX43" s="56">
        <v>16.092284986291492</v>
      </c>
      <c r="AY43" s="56">
        <v>57.887066258410435</v>
      </c>
      <c r="AZ43" s="56">
        <v>16.15571724506529</v>
      </c>
      <c r="BA43" s="56">
        <v>28.893178846817669</v>
      </c>
      <c r="BB43" s="56">
        <v>22.729997032307189</v>
      </c>
      <c r="BC43" s="56">
        <v>39.674585787743091</v>
      </c>
      <c r="BD43" s="56">
        <v>12.059596080256737</v>
      </c>
      <c r="BE43" s="56">
        <v>4.7099830971732199</v>
      </c>
      <c r="BF43" s="56">
        <v>23.274431470198365</v>
      </c>
      <c r="BG43" s="56">
        <v>12.118851319133036</v>
      </c>
      <c r="BH43" s="56">
        <v>13.683768395825279</v>
      </c>
      <c r="BI43" s="56">
        <v>51.608852509153216</v>
      </c>
      <c r="BJ43" s="56">
        <v>16.979537130744323</v>
      </c>
      <c r="BK43" s="56">
        <v>13.542035158919511</v>
      </c>
      <c r="BL43" s="56">
        <v>38.077826090714197</v>
      </c>
      <c r="BM43" s="56">
        <v>16.990889736675761</v>
      </c>
      <c r="BN43" s="56">
        <v>16.997822072233998</v>
      </c>
      <c r="BO43" s="56">
        <v>16.692703930122953</v>
      </c>
      <c r="BP43" s="56">
        <v>33.6413518202936</v>
      </c>
    </row>
    <row r="44" spans="1:68" x14ac:dyDescent="0.25">
      <c r="A44" s="9" t="s">
        <v>111</v>
      </c>
      <c r="B44" s="9" t="s">
        <v>117</v>
      </c>
      <c r="C44" s="57">
        <v>10.213096357904282</v>
      </c>
      <c r="D44" s="57">
        <v>9.8757598095094377</v>
      </c>
      <c r="E44" s="57">
        <v>23.76053375884851</v>
      </c>
      <c r="F44" s="57">
        <v>15.022891635086646</v>
      </c>
      <c r="G44" s="57">
        <v>10.027490838315408</v>
      </c>
      <c r="H44" s="57">
        <v>19.111049157581007</v>
      </c>
      <c r="I44" s="57">
        <v>21.928002258777617</v>
      </c>
      <c r="J44" s="57">
        <v>16.304850862612742</v>
      </c>
      <c r="K44" s="57">
        <v>12.182965242334806</v>
      </c>
      <c r="L44" s="57">
        <v>7.9642456966875246</v>
      </c>
      <c r="M44" s="57">
        <v>4.6607480335159011</v>
      </c>
      <c r="N44" s="57">
        <v>5.5221633504425549</v>
      </c>
      <c r="O44" s="57">
        <v>13.396230849873744</v>
      </c>
      <c r="P44" s="57">
        <v>10.541701871362989</v>
      </c>
      <c r="Q44" s="57">
        <v>19.472805866796968</v>
      </c>
      <c r="R44" s="57">
        <v>9.3079113147261534</v>
      </c>
      <c r="S44" s="57">
        <v>12.387019428613403</v>
      </c>
      <c r="T44" s="57">
        <v>8.3886718634644062</v>
      </c>
      <c r="U44" s="57">
        <v>8.9525738662723189</v>
      </c>
      <c r="V44" s="57">
        <v>4.9326725276850434</v>
      </c>
      <c r="W44" s="57">
        <v>15.752671805077934</v>
      </c>
      <c r="X44" s="57">
        <v>9.1353353168528795</v>
      </c>
      <c r="Y44" s="57">
        <v>11.316409885348474</v>
      </c>
      <c r="Z44" s="57">
        <v>28.284013988565864</v>
      </c>
      <c r="AA44" s="57">
        <v>8.8864929140512494</v>
      </c>
      <c r="AB44" s="57">
        <v>42.391168236608145</v>
      </c>
      <c r="AC44" s="57">
        <v>8.3185972750531345</v>
      </c>
      <c r="AD44" s="57">
        <v>9.3126394594504465</v>
      </c>
      <c r="AE44" s="57">
        <v>57.16436607493123</v>
      </c>
      <c r="AF44" s="57">
        <v>9.1576907191150809</v>
      </c>
      <c r="AG44" s="57">
        <v>17.027116652319844</v>
      </c>
      <c r="AH44" s="57">
        <v>8.9862929056858185</v>
      </c>
      <c r="AI44" s="57">
        <v>12.164713936379957</v>
      </c>
      <c r="AJ44" s="57">
        <v>6.9365013267725786</v>
      </c>
      <c r="AK44" s="57">
        <v>5.2832270567711674</v>
      </c>
      <c r="AL44" s="57">
        <v>38.337532364014962</v>
      </c>
      <c r="AM44" s="57">
        <v>7.2603313281841411</v>
      </c>
      <c r="AN44" s="57">
        <v>6.6312396463552554</v>
      </c>
      <c r="AO44" s="57">
        <v>19.323282353254164</v>
      </c>
      <c r="AP44" s="57">
        <v>8.8836626834396188</v>
      </c>
      <c r="AQ44" s="57">
        <v>178.48468434331735</v>
      </c>
      <c r="AR44" s="57">
        <v>16.136280109281977</v>
      </c>
      <c r="AS44" s="57">
        <v>23.589270247387525</v>
      </c>
      <c r="AT44" s="57">
        <v>22.768890149134773</v>
      </c>
      <c r="AU44" s="57">
        <v>4.9124626714958683</v>
      </c>
      <c r="AV44" s="57">
        <v>16.000782405831348</v>
      </c>
      <c r="AW44" s="57">
        <v>20.568061021853289</v>
      </c>
      <c r="AX44" s="57">
        <v>5.2370596693580582</v>
      </c>
      <c r="AY44" s="57">
        <v>22.045780220074114</v>
      </c>
      <c r="AZ44" s="57">
        <v>4.7575331121563842</v>
      </c>
      <c r="BA44" s="57">
        <v>10.112861455174919</v>
      </c>
      <c r="BB44" s="57">
        <v>8.3876966385077374</v>
      </c>
      <c r="BC44" s="57">
        <v>12.443749760309473</v>
      </c>
      <c r="BD44" s="57">
        <v>4.5068387911608898</v>
      </c>
      <c r="BE44" s="57">
        <v>1.5362051807761277</v>
      </c>
      <c r="BF44" s="57">
        <v>7.4556391987355486</v>
      </c>
      <c r="BG44" s="57">
        <v>3.4830786317139268</v>
      </c>
      <c r="BH44" s="57">
        <v>6.6246487893308599</v>
      </c>
      <c r="BI44" s="57">
        <v>17.805921657001509</v>
      </c>
      <c r="BJ44" s="57">
        <v>4.8698698024145735</v>
      </c>
      <c r="BK44" s="57">
        <v>4.5515755456300795</v>
      </c>
      <c r="BL44" s="57">
        <v>13.72210524334124</v>
      </c>
      <c r="BM44" s="57">
        <v>4.9474694438714399</v>
      </c>
      <c r="BN44" s="57">
        <v>5.7748852531081569</v>
      </c>
      <c r="BO44" s="57">
        <v>4.5821153840720221</v>
      </c>
      <c r="BP44" s="57">
        <v>13.43956945317435</v>
      </c>
    </row>
    <row r="45" spans="1:68" x14ac:dyDescent="0.25">
      <c r="A45" s="11" t="s">
        <v>112</v>
      </c>
      <c r="B45" s="11" t="s">
        <v>117</v>
      </c>
      <c r="C45" s="56">
        <v>0.89024471632546021</v>
      </c>
      <c r="D45" s="56">
        <v>0.88097841055970527</v>
      </c>
      <c r="E45" s="56">
        <v>2.3925249900056489</v>
      </c>
      <c r="F45" s="56">
        <v>1.8761731556779033</v>
      </c>
      <c r="G45" s="56">
        <v>0.94578274196021483</v>
      </c>
      <c r="H45" s="56">
        <v>2.2621620499591422</v>
      </c>
      <c r="I45" s="56">
        <v>2.1097520249243207</v>
      </c>
      <c r="J45" s="56">
        <v>1.2216332095554954</v>
      </c>
      <c r="K45" s="56">
        <v>1.0851092312508197</v>
      </c>
      <c r="L45" s="56">
        <v>0.85714668677511852</v>
      </c>
      <c r="M45" s="56">
        <v>0.48535583659146719</v>
      </c>
      <c r="N45" s="56">
        <v>0.628291458746429</v>
      </c>
      <c r="O45" s="56">
        <v>1.4177717813730406</v>
      </c>
      <c r="P45" s="56">
        <v>0.95988278522067516</v>
      </c>
      <c r="Q45" s="56">
        <v>1.8437434855970862</v>
      </c>
      <c r="R45" s="56">
        <v>0.80978233975600311</v>
      </c>
      <c r="S45" s="56">
        <v>1.2318173529622771</v>
      </c>
      <c r="T45" s="56">
        <v>0.83062119579593563</v>
      </c>
      <c r="U45" s="56">
        <v>1.714284499159785</v>
      </c>
      <c r="V45" s="56">
        <v>0.49176780292791467</v>
      </c>
      <c r="W45" s="56">
        <v>1.478787025087948</v>
      </c>
      <c r="X45" s="56">
        <v>0.96264475608434319</v>
      </c>
      <c r="Y45" s="56">
        <v>1.3495879380555793</v>
      </c>
      <c r="Z45" s="56">
        <v>3.6110741479787469</v>
      </c>
      <c r="AA45" s="56">
        <v>0.6104870095572742</v>
      </c>
      <c r="AB45" s="56">
        <v>5.0634905818286455</v>
      </c>
      <c r="AC45" s="56">
        <v>0.73372609314586656</v>
      </c>
      <c r="AD45" s="56">
        <v>1.2291784098889513</v>
      </c>
      <c r="AE45" s="56">
        <v>15.337656221282407</v>
      </c>
      <c r="AF45" s="56">
        <v>0.82924955559802072</v>
      </c>
      <c r="AG45" s="56">
        <v>2.3029143631463174</v>
      </c>
      <c r="AH45" s="56">
        <v>0.85679050653831668</v>
      </c>
      <c r="AI45" s="56">
        <v>1.3405368689673867</v>
      </c>
      <c r="AJ45" s="56">
        <v>0.62727367213083096</v>
      </c>
      <c r="AK45" s="56">
        <v>0.50802148510160527</v>
      </c>
      <c r="AL45" s="56">
        <v>6.1764512124973336</v>
      </c>
      <c r="AM45" s="56">
        <v>0.50377379422760671</v>
      </c>
      <c r="AN45" s="56">
        <v>0.52287177906797577</v>
      </c>
      <c r="AO45" s="56">
        <v>1.8002991195035698</v>
      </c>
      <c r="AP45" s="56">
        <v>1.4539322272668533</v>
      </c>
      <c r="AQ45" s="56">
        <v>21.480506947199636</v>
      </c>
      <c r="AR45" s="56">
        <v>2.9071937948944675</v>
      </c>
      <c r="AS45" s="56">
        <v>2.727472773454263</v>
      </c>
      <c r="AT45" s="56">
        <v>3.008815681965292</v>
      </c>
      <c r="AU45" s="56">
        <v>0.62303076115645084</v>
      </c>
      <c r="AV45" s="56">
        <v>2.5691191700443428</v>
      </c>
      <c r="AW45" s="56">
        <v>2.3090756105517141</v>
      </c>
      <c r="AX45" s="56">
        <v>0.4925322637958901</v>
      </c>
      <c r="AY45" s="56">
        <v>1.8875678483919018</v>
      </c>
      <c r="AZ45" s="56">
        <v>0.22424469027442603</v>
      </c>
      <c r="BA45" s="56">
        <v>0.56541679157592506</v>
      </c>
      <c r="BB45" s="56">
        <v>1.2878218960068082</v>
      </c>
      <c r="BC45" s="56">
        <v>1.2303191824628239</v>
      </c>
      <c r="BD45" s="56">
        <v>0.66109801935070611</v>
      </c>
      <c r="BE45" s="56">
        <v>0.11532663847110475</v>
      </c>
      <c r="BF45" s="56">
        <v>0.80223349036768454</v>
      </c>
      <c r="BG45" s="56">
        <v>0.22673886985857994</v>
      </c>
      <c r="BH45" s="56">
        <v>0.47182331462765953</v>
      </c>
      <c r="BI45" s="56">
        <v>2.0379645527775363</v>
      </c>
      <c r="BJ45" s="56">
        <v>0.43346301525751912</v>
      </c>
      <c r="BK45" s="56">
        <v>0.52619937307251941</v>
      </c>
      <c r="BL45" s="56">
        <v>1.5140520267903195</v>
      </c>
      <c r="BM45" s="56">
        <v>0.64677426749560352</v>
      </c>
      <c r="BN45" s="56">
        <v>0.49123597478873154</v>
      </c>
      <c r="BO45" s="56">
        <v>0.26441261360114776</v>
      </c>
      <c r="BP45" s="56">
        <v>1.6987138674721383</v>
      </c>
    </row>
    <row r="46" spans="1:68" x14ac:dyDescent="0.25">
      <c r="A46" s="9" t="s">
        <v>144</v>
      </c>
      <c r="B46" s="9" t="s">
        <v>117</v>
      </c>
      <c r="C46" s="57">
        <v>1.3588114154063338</v>
      </c>
      <c r="D46" s="57">
        <v>1.5475540373705821</v>
      </c>
      <c r="E46" s="57">
        <v>3.9569312432907089</v>
      </c>
      <c r="F46" s="57">
        <v>2.6387938473389565</v>
      </c>
      <c r="G46" s="57">
        <v>1.8282706418066059</v>
      </c>
      <c r="H46" s="57">
        <v>2.9714020096627904</v>
      </c>
      <c r="I46" s="57">
        <v>3.4591744061761132</v>
      </c>
      <c r="J46" s="57">
        <v>2.4853951457672272</v>
      </c>
      <c r="K46" s="57">
        <v>1.3249885254210616</v>
      </c>
      <c r="L46" s="57">
        <v>1.189522908530757</v>
      </c>
      <c r="M46" s="57">
        <v>0.7053008884906824</v>
      </c>
      <c r="N46" s="57">
        <v>0.70056045333347905</v>
      </c>
      <c r="O46" s="57">
        <v>1.9103163789720095</v>
      </c>
      <c r="P46" s="57">
        <v>1.7274741539062939</v>
      </c>
      <c r="Q46" s="57">
        <v>3.3752702374138766</v>
      </c>
      <c r="R46" s="57">
        <v>1.3321156545739394</v>
      </c>
      <c r="S46" s="57">
        <v>1.685302308556317</v>
      </c>
      <c r="T46" s="57">
        <v>1.2377605049198315</v>
      </c>
      <c r="U46" s="57">
        <v>1.5322828709003919</v>
      </c>
      <c r="V46" s="57">
        <v>0.57912329872081514</v>
      </c>
      <c r="W46" s="57">
        <v>1.4410813099730608</v>
      </c>
      <c r="X46" s="57">
        <v>1.5504284388642213</v>
      </c>
      <c r="Y46" s="57">
        <v>1.7673686142904099</v>
      </c>
      <c r="Z46" s="57">
        <v>4.1984561750608931</v>
      </c>
      <c r="AA46" s="57">
        <v>1.4721246865669981</v>
      </c>
      <c r="AB46" s="57">
        <v>7.3047327897152705</v>
      </c>
      <c r="AC46" s="57">
        <v>0.95897906204974548</v>
      </c>
      <c r="AD46" s="57">
        <v>1.2894918774887756</v>
      </c>
      <c r="AE46" s="57">
        <v>16.403451473416375</v>
      </c>
      <c r="AF46" s="57">
        <v>1.9153621910661403</v>
      </c>
      <c r="AG46" s="57">
        <v>3.0630508545429556</v>
      </c>
      <c r="AH46" s="57">
        <v>1.2279806296535205</v>
      </c>
      <c r="AI46" s="57">
        <v>2.7242638727554382</v>
      </c>
      <c r="AJ46" s="57">
        <v>1.0800833540082309</v>
      </c>
      <c r="AK46" s="57">
        <v>0.72910791731268576</v>
      </c>
      <c r="AL46" s="57">
        <v>8.5351942872689346</v>
      </c>
      <c r="AM46" s="57">
        <v>0.82513769690149341</v>
      </c>
      <c r="AN46" s="57">
        <v>0.73518166303737931</v>
      </c>
      <c r="AO46" s="57">
        <v>3.1449021664957639</v>
      </c>
      <c r="AP46" s="57">
        <v>2.0794942570443715</v>
      </c>
      <c r="AQ46" s="57">
        <v>35.605527116836107</v>
      </c>
      <c r="AR46" s="57">
        <v>2.9283599928694999</v>
      </c>
      <c r="AS46" s="57">
        <v>5.4730956495517331</v>
      </c>
      <c r="AT46" s="57">
        <v>3.6039829796064184</v>
      </c>
      <c r="AU46" s="57">
        <v>0.47343058844979952</v>
      </c>
      <c r="AV46" s="57">
        <v>2.10399675800904</v>
      </c>
      <c r="AW46" s="57">
        <v>3.0788149589479583</v>
      </c>
      <c r="AX46" s="57">
        <v>0.67413994229615826</v>
      </c>
      <c r="AY46" s="57">
        <v>2.9472321845030272</v>
      </c>
      <c r="AZ46" s="57">
        <v>0.42245031754531392</v>
      </c>
      <c r="BA46" s="57">
        <v>0.95797911788202628</v>
      </c>
      <c r="BB46" s="57">
        <v>1.389484736565894</v>
      </c>
      <c r="BC46" s="57">
        <v>1.7098043860546646</v>
      </c>
      <c r="BD46" s="57">
        <v>0.61343148238017642</v>
      </c>
      <c r="BE46" s="57">
        <v>0.10716009705250706</v>
      </c>
      <c r="BF46" s="57">
        <v>0.99617979887391006</v>
      </c>
      <c r="BG46" s="57">
        <v>0.4272218355964551</v>
      </c>
      <c r="BH46" s="57">
        <v>0.90833134338224575</v>
      </c>
      <c r="BI46" s="57">
        <v>3.1166227962166055</v>
      </c>
      <c r="BJ46" s="57">
        <v>0.46392909434857799</v>
      </c>
      <c r="BK46" s="57">
        <v>0.51912696080909193</v>
      </c>
      <c r="BL46" s="57">
        <v>2.7802474882737456</v>
      </c>
      <c r="BM46" s="57">
        <v>0.66638335416779748</v>
      </c>
      <c r="BN46" s="57">
        <v>0.61269364993590747</v>
      </c>
      <c r="BO46" s="57">
        <v>0.46351708250732077</v>
      </c>
      <c r="BP46" s="57">
        <v>2.7109951828788703</v>
      </c>
    </row>
    <row r="47" spans="1:68" x14ac:dyDescent="0.25">
      <c r="A47" s="11" t="s">
        <v>145</v>
      </c>
      <c r="B47" s="11" t="s">
        <v>117</v>
      </c>
      <c r="C47" s="56">
        <v>8.2410106576254666E-2</v>
      </c>
      <c r="D47" s="56">
        <v>0.13648131640823169</v>
      </c>
      <c r="E47" s="56">
        <v>0.34316731265344608</v>
      </c>
      <c r="F47" s="56">
        <v>0.32291112014885298</v>
      </c>
      <c r="G47" s="56">
        <v>8.6486988726984543E-2</v>
      </c>
      <c r="H47" s="56">
        <v>0.33027609941398728</v>
      </c>
      <c r="I47" s="56">
        <v>0.34195931284025816</v>
      </c>
      <c r="J47" s="56">
        <v>0.10929891601738477</v>
      </c>
      <c r="K47" s="56" t="s">
        <v>326</v>
      </c>
      <c r="L47" s="56">
        <v>6.6931916056437418E-2</v>
      </c>
      <c r="M47" s="56" t="s">
        <v>326</v>
      </c>
      <c r="N47" s="56">
        <v>6.5288455259668851E-2</v>
      </c>
      <c r="O47" s="56">
        <v>0.16258298046280281</v>
      </c>
      <c r="P47" s="56">
        <v>0.15557028846499038</v>
      </c>
      <c r="Q47" s="56">
        <v>0.26061943922154213</v>
      </c>
      <c r="R47" s="56">
        <v>7.2967977476568177E-2</v>
      </c>
      <c r="S47" s="56">
        <v>0.17456119224881056</v>
      </c>
      <c r="T47" s="56">
        <v>7.5532695699822419E-2</v>
      </c>
      <c r="U47" s="56">
        <v>0.23807176712375019</v>
      </c>
      <c r="V47" s="56" t="s">
        <v>326</v>
      </c>
      <c r="W47" s="56" t="s">
        <v>326</v>
      </c>
      <c r="X47" s="56">
        <v>0.24986449570158237</v>
      </c>
      <c r="Y47" s="56">
        <v>0.18972618227922325</v>
      </c>
      <c r="Z47" s="56">
        <v>0.55161786861137607</v>
      </c>
      <c r="AA47" s="56">
        <v>5.7487851865030609E-2</v>
      </c>
      <c r="AB47" s="56">
        <v>1.047786916693227</v>
      </c>
      <c r="AC47" s="56">
        <v>8.5856281438671037E-2</v>
      </c>
      <c r="AD47" s="56">
        <v>0.10244768591350689</v>
      </c>
      <c r="AE47" s="56">
        <v>4.7039029031700856</v>
      </c>
      <c r="AF47" s="56">
        <v>0.1158974055851542</v>
      </c>
      <c r="AG47" s="56">
        <v>0.60361783493386822</v>
      </c>
      <c r="AH47" s="56">
        <v>9.3480294461591007E-2</v>
      </c>
      <c r="AI47" s="56">
        <v>0.37997181950253101</v>
      </c>
      <c r="AJ47" s="56">
        <v>5.7088030540714346E-2</v>
      </c>
      <c r="AK47" s="56">
        <v>4.6458764491461635E-2</v>
      </c>
      <c r="AL47" s="56">
        <v>1.4903008187758315</v>
      </c>
      <c r="AM47" s="56" t="s">
        <v>326</v>
      </c>
      <c r="AN47" s="56" t="s">
        <v>326</v>
      </c>
      <c r="AO47" s="56">
        <v>0.28793642104565176</v>
      </c>
      <c r="AP47" s="56">
        <v>0.442650234491133</v>
      </c>
      <c r="AQ47" s="56">
        <v>8.7029337321212079</v>
      </c>
      <c r="AR47" s="56">
        <v>1.0396788762080817</v>
      </c>
      <c r="AS47" s="56">
        <v>0.60488581668039121</v>
      </c>
      <c r="AT47" s="56">
        <v>0.47106485930114522</v>
      </c>
      <c r="AU47" s="56" t="s">
        <v>326</v>
      </c>
      <c r="AV47" s="56">
        <v>0.24361333374336389</v>
      </c>
      <c r="AW47" s="56">
        <v>0.37680534224926576</v>
      </c>
      <c r="AX47" s="56" t="s">
        <v>326</v>
      </c>
      <c r="AY47" s="56">
        <v>0.14610683634438001</v>
      </c>
      <c r="AZ47" s="56" t="s">
        <v>326</v>
      </c>
      <c r="BA47" s="56" t="s">
        <v>326</v>
      </c>
      <c r="BB47" s="56">
        <v>0.13580645451742993</v>
      </c>
      <c r="BC47" s="56">
        <v>0.12592182735553914</v>
      </c>
      <c r="BD47" s="56" t="s">
        <v>326</v>
      </c>
      <c r="BE47" s="56" t="s">
        <v>326</v>
      </c>
      <c r="BF47" s="56">
        <v>0.10513472288163392</v>
      </c>
      <c r="BG47" s="56" t="s">
        <v>326</v>
      </c>
      <c r="BH47" s="56" t="s">
        <v>326</v>
      </c>
      <c r="BI47" s="56">
        <v>0.55442866406795754</v>
      </c>
      <c r="BJ47" s="56" t="s">
        <v>326</v>
      </c>
      <c r="BK47" s="56" t="s">
        <v>326</v>
      </c>
      <c r="BL47" s="56">
        <v>0.29733636033051042</v>
      </c>
      <c r="BM47" s="56" t="s">
        <v>326</v>
      </c>
      <c r="BN47" s="56" t="s">
        <v>326</v>
      </c>
      <c r="BO47" s="56" t="s">
        <v>326</v>
      </c>
      <c r="BP47" s="56">
        <v>0.35603783123282012</v>
      </c>
    </row>
    <row r="48" spans="1:68" x14ac:dyDescent="0.25">
      <c r="A48" s="9" t="s">
        <v>113</v>
      </c>
      <c r="B48" s="9" t="s">
        <v>117</v>
      </c>
      <c r="C48" s="57">
        <v>0.7226660504329272</v>
      </c>
      <c r="D48" s="57">
        <v>0.37460951932008041</v>
      </c>
      <c r="E48" s="57">
        <v>0.96866713060363963</v>
      </c>
      <c r="F48" s="57">
        <v>1.1004483880527403</v>
      </c>
      <c r="G48" s="57">
        <v>1.3984496761179945</v>
      </c>
      <c r="H48" s="57">
        <v>0.88413844963264099</v>
      </c>
      <c r="I48" s="57">
        <v>0.87635216251887282</v>
      </c>
      <c r="J48" s="57">
        <v>0.64538780154466013</v>
      </c>
      <c r="K48" s="57">
        <v>0.55732560085111826</v>
      </c>
      <c r="L48" s="57">
        <v>0.35878055614166776</v>
      </c>
      <c r="M48" s="57">
        <v>0.49676861127074384</v>
      </c>
      <c r="N48" s="57">
        <v>0.5284373325263434</v>
      </c>
      <c r="O48" s="57">
        <v>0.28291377956795982</v>
      </c>
      <c r="P48" s="57">
        <v>0.96081739144750034</v>
      </c>
      <c r="Q48" s="57">
        <v>0.9263077436948628</v>
      </c>
      <c r="R48" s="57">
        <v>0.15849330592472832</v>
      </c>
      <c r="S48" s="57">
        <v>0.22458859720589819</v>
      </c>
      <c r="T48" s="57">
        <v>0.40419346480966195</v>
      </c>
      <c r="U48" s="57">
        <v>0.42294022745588317</v>
      </c>
      <c r="V48" s="57">
        <v>0.49129563176035834</v>
      </c>
      <c r="W48" s="57">
        <v>1.1486126788417845</v>
      </c>
      <c r="X48" s="57">
        <v>8.1497717911661202E-2</v>
      </c>
      <c r="Y48" s="57">
        <v>0.41721918024630111</v>
      </c>
      <c r="Z48" s="57">
        <v>1.8747619764556915</v>
      </c>
      <c r="AA48" s="57">
        <v>0.95533482428292649</v>
      </c>
      <c r="AB48" s="57">
        <v>1.8029587591793608</v>
      </c>
      <c r="AC48" s="57">
        <v>0.36806785375882128</v>
      </c>
      <c r="AD48" s="57">
        <v>0.20186358220626194</v>
      </c>
      <c r="AE48" s="57">
        <v>1.3259329552249586</v>
      </c>
      <c r="AF48" s="57">
        <v>0.61403834290047221</v>
      </c>
      <c r="AG48" s="57">
        <v>0.28687594494105401</v>
      </c>
      <c r="AH48" s="57">
        <v>0.68448526244733265</v>
      </c>
      <c r="AI48" s="57">
        <v>0.18066519414028384</v>
      </c>
      <c r="AJ48" s="57">
        <v>0.19505527147738921</v>
      </c>
      <c r="AK48" s="57">
        <v>0.11856964761963008</v>
      </c>
      <c r="AL48" s="57">
        <v>2.1848827617092428</v>
      </c>
      <c r="AM48" s="57">
        <v>0.35714232885413555</v>
      </c>
      <c r="AN48" s="57">
        <v>0.3158472617535128</v>
      </c>
      <c r="AO48" s="57">
        <v>0.36694812800130461</v>
      </c>
      <c r="AP48" s="57">
        <v>0.28602809071431534</v>
      </c>
      <c r="AQ48" s="57">
        <v>4.4245537198846501</v>
      </c>
      <c r="AR48" s="57">
        <v>0.56997651175629394</v>
      </c>
      <c r="AS48" s="57">
        <v>0.43821789355261476</v>
      </c>
      <c r="AT48" s="57">
        <v>1.6343157356108937</v>
      </c>
      <c r="AU48" s="57">
        <v>0.42822190019100287</v>
      </c>
      <c r="AV48" s="57">
        <v>1.4506381023711357</v>
      </c>
      <c r="AW48" s="57">
        <v>1.6500650099743286</v>
      </c>
      <c r="AX48" s="57">
        <v>0.26437534296784493</v>
      </c>
      <c r="AY48" s="57">
        <v>1.161516007405974</v>
      </c>
      <c r="AZ48" s="57">
        <v>0.4938595920146639</v>
      </c>
      <c r="BA48" s="57">
        <v>0.2097993485509981</v>
      </c>
      <c r="BB48" s="57">
        <v>0.47926526575157752</v>
      </c>
      <c r="BC48" s="57">
        <v>1.47198417374848</v>
      </c>
      <c r="BD48" s="57">
        <v>0.12254243188401984</v>
      </c>
      <c r="BE48" s="57">
        <v>9.4990611561514796E-2</v>
      </c>
      <c r="BF48" s="57">
        <v>0.82885286979129513</v>
      </c>
      <c r="BG48" s="57">
        <v>0.27588378069276343</v>
      </c>
      <c r="BH48" s="57">
        <v>0.18184013054934164</v>
      </c>
      <c r="BI48" s="57">
        <v>0.50477917865562527</v>
      </c>
      <c r="BJ48" s="57">
        <v>0.37532631905246394</v>
      </c>
      <c r="BK48" s="57">
        <v>0.39429570328267233</v>
      </c>
      <c r="BL48" s="57">
        <v>0.93199132292374176</v>
      </c>
      <c r="BM48" s="57">
        <v>0.54778171931124586</v>
      </c>
      <c r="BN48" s="57">
        <v>0.26213511832137526</v>
      </c>
      <c r="BO48" s="57">
        <v>0.4304386861717916</v>
      </c>
      <c r="BP48" s="57">
        <v>0.55388469497381265</v>
      </c>
    </row>
    <row r="49" spans="1:68" x14ac:dyDescent="0.25">
      <c r="A49" s="11" t="s">
        <v>114</v>
      </c>
      <c r="B49" s="11" t="s">
        <v>117</v>
      </c>
      <c r="C49" s="56">
        <v>8.2323561710111175</v>
      </c>
      <c r="D49" s="56">
        <v>5.4744258104205379</v>
      </c>
      <c r="E49" s="56">
        <v>12.62066386653124</v>
      </c>
      <c r="F49" s="56">
        <v>10.954289808893012</v>
      </c>
      <c r="G49" s="56">
        <v>10.969000471764376</v>
      </c>
      <c r="H49" s="56">
        <v>10.255442635059401</v>
      </c>
      <c r="I49" s="56">
        <v>10.301803884903086</v>
      </c>
      <c r="J49" s="56">
        <v>7.4040813706376314</v>
      </c>
      <c r="K49" s="56">
        <v>5.7522548879692179</v>
      </c>
      <c r="L49" s="56">
        <v>4.422887027166011</v>
      </c>
      <c r="M49" s="56">
        <v>3.643550018117756</v>
      </c>
      <c r="N49" s="56">
        <v>4.0820067813616401</v>
      </c>
      <c r="O49" s="56">
        <v>4.3442411322559664</v>
      </c>
      <c r="P49" s="56">
        <v>7.2676709498763703</v>
      </c>
      <c r="Q49" s="56">
        <v>11.169347073889785</v>
      </c>
      <c r="R49" s="56">
        <v>2.382692956288929</v>
      </c>
      <c r="S49" s="56">
        <v>5.2493984565063929</v>
      </c>
      <c r="T49" s="56">
        <v>5.6050385008723866</v>
      </c>
      <c r="U49" s="56">
        <v>4.9917124436733058</v>
      </c>
      <c r="V49" s="56">
        <v>4.1665945530456661</v>
      </c>
      <c r="W49" s="56">
        <v>10.829364266816089</v>
      </c>
      <c r="X49" s="56">
        <v>2.7256891576422868</v>
      </c>
      <c r="Y49" s="56">
        <v>4.7027040300767622</v>
      </c>
      <c r="Z49" s="56">
        <v>15.986840979130948</v>
      </c>
      <c r="AA49" s="56">
        <v>8.5502034187131315</v>
      </c>
      <c r="AB49" s="56">
        <v>25.139284458509881</v>
      </c>
      <c r="AC49" s="56">
        <v>3.8050614424969722</v>
      </c>
      <c r="AD49" s="56">
        <v>2.9774848380408137</v>
      </c>
      <c r="AE49" s="56">
        <v>22.183880168189727</v>
      </c>
      <c r="AF49" s="56">
        <v>5.9529458297333919</v>
      </c>
      <c r="AG49" s="56">
        <v>7.0312753042499123</v>
      </c>
      <c r="AH49" s="56">
        <v>6.6245048673966203</v>
      </c>
      <c r="AI49" s="56">
        <v>3.6978850802086773</v>
      </c>
      <c r="AJ49" s="56">
        <v>2.4917066293496926</v>
      </c>
      <c r="AK49" s="56">
        <v>1.5658821957939291</v>
      </c>
      <c r="AL49" s="56">
        <v>27.189891464977332</v>
      </c>
      <c r="AM49" s="56">
        <v>3.7875946620878884</v>
      </c>
      <c r="AN49" s="56">
        <v>3.3600957085250944</v>
      </c>
      <c r="AO49" s="56">
        <v>10.933593676862326</v>
      </c>
      <c r="AP49" s="56">
        <v>5.438306273625197</v>
      </c>
      <c r="AQ49" s="56">
        <v>57.788784444334006</v>
      </c>
      <c r="AR49" s="56">
        <v>8.1996098642770594</v>
      </c>
      <c r="AS49" s="56">
        <v>6.2764763224736422</v>
      </c>
      <c r="AT49" s="56">
        <v>14.006117720851869</v>
      </c>
      <c r="AU49" s="56">
        <v>3.2398853602624027</v>
      </c>
      <c r="AV49" s="56">
        <v>10.889515360410217</v>
      </c>
      <c r="AW49" s="56">
        <v>16.83366243359465</v>
      </c>
      <c r="AX49" s="56">
        <v>3.4494384271557879</v>
      </c>
      <c r="AY49" s="56">
        <v>10.742491669073608</v>
      </c>
      <c r="AZ49" s="56">
        <v>3.1790643503184493</v>
      </c>
      <c r="BA49" s="56">
        <v>5.2477069748821519</v>
      </c>
      <c r="BB49" s="56">
        <v>4.6774695132161748</v>
      </c>
      <c r="BC49" s="56">
        <v>9.1596201636590688</v>
      </c>
      <c r="BD49" s="56">
        <v>1.8163693723563044</v>
      </c>
      <c r="BE49" s="56">
        <v>0.73807376637435196</v>
      </c>
      <c r="BF49" s="56">
        <v>5.283450097905197</v>
      </c>
      <c r="BG49" s="56">
        <v>2.9080840991378403</v>
      </c>
      <c r="BH49" s="56">
        <v>2.0489812098384252</v>
      </c>
      <c r="BI49" s="56">
        <v>9.4019152989799313</v>
      </c>
      <c r="BJ49" s="56">
        <v>3.2197145478865492</v>
      </c>
      <c r="BK49" s="56">
        <v>2.6749274956509086</v>
      </c>
      <c r="BL49" s="56">
        <v>9.5322875158525733</v>
      </c>
      <c r="BM49" s="56">
        <v>4.0097970895691484</v>
      </c>
      <c r="BN49" s="56">
        <v>2.6260719608833791</v>
      </c>
      <c r="BO49" s="56">
        <v>3.4708591186477191</v>
      </c>
      <c r="BP49" s="56">
        <v>6.1594197189023578</v>
      </c>
    </row>
    <row r="50" spans="1:68" x14ac:dyDescent="0.25">
      <c r="A50" s="9" t="s">
        <v>115</v>
      </c>
      <c r="B50" s="9" t="s">
        <v>117</v>
      </c>
      <c r="C50" s="57">
        <v>9.4875888710204617</v>
      </c>
      <c r="D50" s="57">
        <v>7.5536525529681864</v>
      </c>
      <c r="E50" s="57">
        <v>19.65632949106492</v>
      </c>
      <c r="F50" s="57">
        <v>15.425618379346862</v>
      </c>
      <c r="G50" s="57">
        <v>12.076360744286626</v>
      </c>
      <c r="H50" s="57">
        <v>13.313139140227436</v>
      </c>
      <c r="I50" s="57">
        <v>15.421031464259659</v>
      </c>
      <c r="J50" s="57">
        <v>9.7246369304871543</v>
      </c>
      <c r="K50" s="57">
        <v>7.5727764884342035</v>
      </c>
      <c r="L50" s="57">
        <v>7.3520279673514377</v>
      </c>
      <c r="M50" s="57">
        <v>4.2241580072549558</v>
      </c>
      <c r="N50" s="57">
        <v>4.374669453926928</v>
      </c>
      <c r="O50" s="57">
        <v>8.2360069775837967</v>
      </c>
      <c r="P50" s="57">
        <v>9.3072273742380052</v>
      </c>
      <c r="Q50" s="57">
        <v>15.777919750127852</v>
      </c>
      <c r="R50" s="57">
        <v>4.2530109062917232</v>
      </c>
      <c r="S50" s="57">
        <v>10.121120940236379</v>
      </c>
      <c r="T50" s="57">
        <v>8.3065111330541352</v>
      </c>
      <c r="U50" s="57">
        <v>5.7350751196371252</v>
      </c>
      <c r="V50" s="57">
        <v>4.73713128121185</v>
      </c>
      <c r="W50" s="57">
        <v>12.663180071233921</v>
      </c>
      <c r="X50" s="57">
        <v>5.9133400627277304</v>
      </c>
      <c r="Y50" s="57">
        <v>6.9290749134593197</v>
      </c>
      <c r="Z50" s="57">
        <v>18.585855453764029</v>
      </c>
      <c r="AA50" s="57">
        <v>11.309279284788978</v>
      </c>
      <c r="AB50" s="57">
        <v>39.55996583873192</v>
      </c>
      <c r="AC50" s="57">
        <v>4.7699609819825284</v>
      </c>
      <c r="AD50" s="57">
        <v>3.9857063907217891</v>
      </c>
      <c r="AE50" s="57">
        <v>39.067230327789517</v>
      </c>
      <c r="AF50" s="57">
        <v>7.7561035891382355</v>
      </c>
      <c r="AG50" s="57">
        <v>12.771270848212579</v>
      </c>
      <c r="AH50" s="57">
        <v>8.9285800761374503</v>
      </c>
      <c r="AI50" s="57">
        <v>9.0803662812297912</v>
      </c>
      <c r="AJ50" s="57">
        <v>3.759668123707117</v>
      </c>
      <c r="AK50" s="57">
        <v>2.084885883841427</v>
      </c>
      <c r="AL50" s="57">
        <v>37.38453489841055</v>
      </c>
      <c r="AM50" s="57">
        <v>4.8982005139524158</v>
      </c>
      <c r="AN50" s="57">
        <v>4.3198352138759919</v>
      </c>
      <c r="AO50" s="57">
        <v>16.669326995668047</v>
      </c>
      <c r="AP50" s="57">
        <v>8.5170462300148468</v>
      </c>
      <c r="AQ50" s="57">
        <v>99.899513326794803</v>
      </c>
      <c r="AR50" s="57">
        <v>13.894224295058203</v>
      </c>
      <c r="AS50" s="57">
        <v>12.554422298511964</v>
      </c>
      <c r="AT50" s="57">
        <v>15.594489122912094</v>
      </c>
      <c r="AU50" s="57">
        <v>3.1783167052534353</v>
      </c>
      <c r="AV50" s="57">
        <v>10.794673349213866</v>
      </c>
      <c r="AW50" s="57">
        <v>18.573101670807702</v>
      </c>
      <c r="AX50" s="57">
        <v>5.1756756793383349</v>
      </c>
      <c r="AY50" s="57">
        <v>12.429425061627397</v>
      </c>
      <c r="AZ50" s="57">
        <v>3.5986824050180646</v>
      </c>
      <c r="BA50" s="57">
        <v>8.0871546836814812</v>
      </c>
      <c r="BB50" s="57">
        <v>5.7788550232704576</v>
      </c>
      <c r="BC50" s="57">
        <v>9.6827860447927208</v>
      </c>
      <c r="BD50" s="57">
        <v>2.312911643683019</v>
      </c>
      <c r="BE50" s="57">
        <v>1.0434359724092559</v>
      </c>
      <c r="BF50" s="57">
        <v>5.8417998949710057</v>
      </c>
      <c r="BG50" s="57">
        <v>4.7303306387265698</v>
      </c>
      <c r="BH50" s="57">
        <v>2.9811062126740553</v>
      </c>
      <c r="BI50" s="57">
        <v>14.707459291928279</v>
      </c>
      <c r="BJ50" s="57">
        <v>3.322248522886083</v>
      </c>
      <c r="BK50" s="57">
        <v>2.8786448384378684</v>
      </c>
      <c r="BL50" s="57">
        <v>12.988233717798739</v>
      </c>
      <c r="BM50" s="57">
        <v>3.8664416943040409</v>
      </c>
      <c r="BN50" s="57">
        <v>3.2792633256204655</v>
      </c>
      <c r="BO50" s="57">
        <v>4.030082530279274</v>
      </c>
      <c r="BP50" s="57">
        <v>8.1053543429808439</v>
      </c>
    </row>
    <row r="51" spans="1:68" x14ac:dyDescent="0.25">
      <c r="A51" s="11" t="s">
        <v>116</v>
      </c>
      <c r="B51" s="11" t="s">
        <v>117</v>
      </c>
      <c r="C51" s="56">
        <v>4.6106284206943533</v>
      </c>
      <c r="D51" s="56">
        <v>4.5797405878155679</v>
      </c>
      <c r="E51" s="56">
        <v>10.948913618073759</v>
      </c>
      <c r="F51" s="56">
        <v>8.451224907364713</v>
      </c>
      <c r="G51" s="56">
        <v>6.1350048485215876</v>
      </c>
      <c r="H51" s="56">
        <v>7.6536050071519712</v>
      </c>
      <c r="I51" s="56">
        <v>8.9431315618660712</v>
      </c>
      <c r="J51" s="56">
        <v>6.546851043624244</v>
      </c>
      <c r="K51" s="56">
        <v>4.6073976253584377</v>
      </c>
      <c r="L51" s="56">
        <v>4.0146363356497261</v>
      </c>
      <c r="M51" s="56">
        <v>2.0890181037888285</v>
      </c>
      <c r="N51" s="56">
        <v>2.1206264259082879</v>
      </c>
      <c r="O51" s="56">
        <v>5.5048829854365193</v>
      </c>
      <c r="P51" s="56">
        <v>5.0216310854930448</v>
      </c>
      <c r="Q51" s="56">
        <v>8.4988108648471457</v>
      </c>
      <c r="R51" s="56">
        <v>3.4742930801865994</v>
      </c>
      <c r="S51" s="56">
        <v>5.1909494268702039</v>
      </c>
      <c r="T51" s="56">
        <v>4.3274682049276096</v>
      </c>
      <c r="U51" s="56">
        <v>3.8068938880379077</v>
      </c>
      <c r="V51" s="56">
        <v>2.1722818394397025</v>
      </c>
      <c r="W51" s="56">
        <v>5.8829189586384931</v>
      </c>
      <c r="X51" s="56">
        <v>4.438168835391636</v>
      </c>
      <c r="Y51" s="56">
        <v>4.6977674637602878</v>
      </c>
      <c r="Z51" s="56">
        <v>11.347182451430243</v>
      </c>
      <c r="AA51" s="56">
        <v>4.629319329156079</v>
      </c>
      <c r="AB51" s="56">
        <v>21.255328193756679</v>
      </c>
      <c r="AC51" s="56">
        <v>2.4529867145079565</v>
      </c>
      <c r="AD51" s="56">
        <v>2.9683227157927115</v>
      </c>
      <c r="AE51" s="56">
        <v>30.909116077806008</v>
      </c>
      <c r="AF51" s="56">
        <v>4.3370511763594068</v>
      </c>
      <c r="AG51" s="56">
        <v>7.5760808395302872</v>
      </c>
      <c r="AH51" s="56">
        <v>3.9527315655034818</v>
      </c>
      <c r="AI51" s="56">
        <v>6.8837915227960931</v>
      </c>
      <c r="AJ51" s="56">
        <v>2.6991576999390077</v>
      </c>
      <c r="AK51" s="56">
        <v>1.6510986861588461</v>
      </c>
      <c r="AL51" s="56">
        <v>19.350970342004693</v>
      </c>
      <c r="AM51" s="56">
        <v>2.5899117260622022</v>
      </c>
      <c r="AN51" s="56">
        <v>2.3094642125124651</v>
      </c>
      <c r="AO51" s="56">
        <v>9.0490276150177049</v>
      </c>
      <c r="AP51" s="56">
        <v>5.1629620952559083</v>
      </c>
      <c r="AQ51" s="56">
        <v>79.749582907360903</v>
      </c>
      <c r="AR51" s="56">
        <v>8.1199371290942466</v>
      </c>
      <c r="AS51" s="56">
        <v>11.627376915136683</v>
      </c>
      <c r="AT51" s="56">
        <v>9.5743997292960401</v>
      </c>
      <c r="AU51" s="56">
        <v>1.6436251429989546</v>
      </c>
      <c r="AV51" s="56">
        <v>6.0035185319010616</v>
      </c>
      <c r="AW51" s="56">
        <v>9.2076174178077714</v>
      </c>
      <c r="AX51" s="56">
        <v>2.4695299097296513</v>
      </c>
      <c r="AY51" s="56">
        <v>7.8403846856931327</v>
      </c>
      <c r="AZ51" s="56">
        <v>1.7260232828178661</v>
      </c>
      <c r="BA51" s="56">
        <v>3.9397772792240535</v>
      </c>
      <c r="BB51" s="56">
        <v>3.5106365960983941</v>
      </c>
      <c r="BC51" s="56">
        <v>4.6781116681042532</v>
      </c>
      <c r="BD51" s="56">
        <v>1.4725659698052551</v>
      </c>
      <c r="BE51" s="56">
        <v>0.57144329826200968</v>
      </c>
      <c r="BF51" s="56">
        <v>2.9037179615115041</v>
      </c>
      <c r="BG51" s="56">
        <v>1.8897783273307858</v>
      </c>
      <c r="BH51" s="56">
        <v>2.3449450185665981</v>
      </c>
      <c r="BI51" s="56">
        <v>8.9139168046274371</v>
      </c>
      <c r="BJ51" s="56">
        <v>1.8110940860641755</v>
      </c>
      <c r="BK51" s="56">
        <v>1.5340551421270543</v>
      </c>
      <c r="BL51" s="56">
        <v>6.8524311372894777</v>
      </c>
      <c r="BM51" s="56">
        <v>2.0379983591815596</v>
      </c>
      <c r="BN51" s="56">
        <v>2.0714247709793403</v>
      </c>
      <c r="BO51" s="56">
        <v>1.5330243002104555</v>
      </c>
      <c r="BP51" s="56">
        <v>5.7575035082803092</v>
      </c>
    </row>
    <row r="52" spans="1:68" x14ac:dyDescent="0.25">
      <c r="A52" s="9" t="s">
        <v>254</v>
      </c>
      <c r="B52" s="9" t="s">
        <v>117</v>
      </c>
      <c r="C52" s="57">
        <v>0.43509499947742247</v>
      </c>
      <c r="D52" s="57">
        <v>0.72128559920951429</v>
      </c>
      <c r="E52" s="57">
        <v>2.1863794387450919</v>
      </c>
      <c r="F52" s="57">
        <v>1.4831885103886011</v>
      </c>
      <c r="G52" s="57">
        <v>1.5531596008185731</v>
      </c>
      <c r="H52" s="57">
        <v>1.8599207972255924</v>
      </c>
      <c r="I52" s="57">
        <v>1.952302057599713</v>
      </c>
      <c r="J52" s="57">
        <v>0.8904672257383861</v>
      </c>
      <c r="K52" s="57">
        <v>0.54623630350066266</v>
      </c>
      <c r="L52" s="57">
        <v>0.43861831644753763</v>
      </c>
      <c r="M52" s="57">
        <v>0.36932812824982852</v>
      </c>
      <c r="N52" s="57">
        <v>0.62807536648953355</v>
      </c>
      <c r="O52" s="57">
        <v>0.55572108083359306</v>
      </c>
      <c r="P52" s="57">
        <v>1.2879545848311214</v>
      </c>
      <c r="Q52" s="57">
        <v>1.761749340059779</v>
      </c>
      <c r="R52" s="57">
        <v>0.30344563709736805</v>
      </c>
      <c r="S52" s="57">
        <v>0.78599893050925007</v>
      </c>
      <c r="T52" s="57">
        <v>0.7461018395923309</v>
      </c>
      <c r="U52" s="57">
        <v>0.71817350753865483</v>
      </c>
      <c r="V52" s="57">
        <v>0.3510453056031031</v>
      </c>
      <c r="W52" s="57">
        <v>0.75521284168556491</v>
      </c>
      <c r="X52" s="57">
        <v>0.5147764965378917</v>
      </c>
      <c r="Y52" s="57">
        <v>0.67621101083379631</v>
      </c>
      <c r="Z52" s="57">
        <v>2.138572669898791</v>
      </c>
      <c r="AA52" s="57">
        <v>1.19479972256662</v>
      </c>
      <c r="AB52" s="57">
        <v>4.7836005839065443</v>
      </c>
      <c r="AC52" s="57">
        <v>0.55932888499366662</v>
      </c>
      <c r="AD52" s="57">
        <v>0.38152895364415118</v>
      </c>
      <c r="AE52" s="57">
        <v>5.5520160143265027</v>
      </c>
      <c r="AF52" s="57">
        <v>1.1241952128832542</v>
      </c>
      <c r="AG52" s="57">
        <v>1.7659104032545776</v>
      </c>
      <c r="AH52" s="57">
        <v>0.67183946386541149</v>
      </c>
      <c r="AI52" s="57">
        <v>1.2909574830591999</v>
      </c>
      <c r="AJ52" s="57">
        <v>0.25006810377989674</v>
      </c>
      <c r="AK52" s="57">
        <v>0.22054311967325407</v>
      </c>
      <c r="AL52" s="57">
        <v>5.9004392337082381</v>
      </c>
      <c r="AM52" s="57">
        <v>0.36100030744331879</v>
      </c>
      <c r="AN52" s="57">
        <v>0.30104232747317283</v>
      </c>
      <c r="AO52" s="57">
        <v>2.4048592606478194</v>
      </c>
      <c r="AP52" s="57">
        <v>0.78097703313805866</v>
      </c>
      <c r="AQ52" s="57">
        <v>11.224406790400602</v>
      </c>
      <c r="AR52" s="57">
        <v>1.1705117704293142</v>
      </c>
      <c r="AS52" s="57">
        <v>1.7672892914719154</v>
      </c>
      <c r="AT52" s="57">
        <v>2.8023501489697096</v>
      </c>
      <c r="AU52" s="57">
        <v>0.15253916129649012</v>
      </c>
      <c r="AV52" s="57">
        <v>1.1187100231887199</v>
      </c>
      <c r="AW52" s="57">
        <v>2.6415189683530609</v>
      </c>
      <c r="AX52" s="57">
        <v>0.40415314104444877</v>
      </c>
      <c r="AY52" s="57">
        <v>1.3441052531056932</v>
      </c>
      <c r="AZ52" s="57">
        <v>0.25132140762670768</v>
      </c>
      <c r="BA52" s="57">
        <v>0.44284068020992057</v>
      </c>
      <c r="BB52" s="57">
        <v>0.68747285366334665</v>
      </c>
      <c r="BC52" s="57">
        <v>0.94895331937854954</v>
      </c>
      <c r="BD52" s="57">
        <v>0.1818589028547431</v>
      </c>
      <c r="BE52" s="57" t="s">
        <v>326</v>
      </c>
      <c r="BF52" s="57">
        <v>0.50174823122349854</v>
      </c>
      <c r="BG52" s="57">
        <v>0.12300919045079059</v>
      </c>
      <c r="BH52" s="57">
        <v>0.13832982329742019</v>
      </c>
      <c r="BI52" s="57">
        <v>2.2378240054397587</v>
      </c>
      <c r="BJ52" s="57">
        <v>0.21637537731330728</v>
      </c>
      <c r="BK52" s="57">
        <v>0.22219389480926105</v>
      </c>
      <c r="BL52" s="57">
        <v>2.4919208459403452</v>
      </c>
      <c r="BM52" s="57">
        <v>0.32528579179251915</v>
      </c>
      <c r="BN52" s="57">
        <v>0.19541804827836631</v>
      </c>
      <c r="BO52" s="57">
        <v>0.14086269489461731</v>
      </c>
      <c r="BP52" s="57">
        <v>1.84866074567153</v>
      </c>
    </row>
    <row r="53" spans="1:68" x14ac:dyDescent="0.25">
      <c r="A53" s="11" t="s">
        <v>255</v>
      </c>
      <c r="B53" s="11" t="s">
        <v>117</v>
      </c>
      <c r="C53" s="56">
        <v>0.45303033485488092</v>
      </c>
      <c r="D53" s="56">
        <v>0.72240072124011001</v>
      </c>
      <c r="E53" s="56">
        <v>1.8442994491878761</v>
      </c>
      <c r="F53" s="56">
        <v>1.4546697555063159</v>
      </c>
      <c r="G53" s="56">
        <v>1.2075832680985155</v>
      </c>
      <c r="H53" s="56">
        <v>1.6997595407127104</v>
      </c>
      <c r="I53" s="56">
        <v>1.6823160070538197</v>
      </c>
      <c r="J53" s="56">
        <v>0.66918753553806887</v>
      </c>
      <c r="K53" s="56">
        <v>0.37127037056166445</v>
      </c>
      <c r="L53" s="56">
        <v>0.46789559977723894</v>
      </c>
      <c r="M53" s="56">
        <v>0.18452253261949036</v>
      </c>
      <c r="N53" s="56">
        <v>0.49117223433122581</v>
      </c>
      <c r="O53" s="56">
        <v>0.53714607216054422</v>
      </c>
      <c r="P53" s="56">
        <v>1.0278239636178315</v>
      </c>
      <c r="Q53" s="56">
        <v>1.5270189084528203</v>
      </c>
      <c r="R53" s="56">
        <v>0.28692914159289556</v>
      </c>
      <c r="S53" s="56">
        <v>0.81070407492266927</v>
      </c>
      <c r="T53" s="56">
        <v>0.66318341973538286</v>
      </c>
      <c r="U53" s="56">
        <v>0.48166329234385641</v>
      </c>
      <c r="V53" s="56">
        <v>0.25351906583940459</v>
      </c>
      <c r="W53" s="56">
        <v>0.54824420401932017</v>
      </c>
      <c r="X53" s="56">
        <v>0.68561509357455963</v>
      </c>
      <c r="Y53" s="56">
        <v>0.66191858587945307</v>
      </c>
      <c r="Z53" s="56">
        <v>1.6428434217907648</v>
      </c>
      <c r="AA53" s="56">
        <v>0.86084672778726035</v>
      </c>
      <c r="AB53" s="56">
        <v>4.4026839238859345</v>
      </c>
      <c r="AC53" s="56">
        <v>0.46445314458981501</v>
      </c>
      <c r="AD53" s="56">
        <v>0.24612121599561215</v>
      </c>
      <c r="AE53" s="56">
        <v>7.023328152097859</v>
      </c>
      <c r="AF53" s="56">
        <v>0.85616914416290157</v>
      </c>
      <c r="AG53" s="56">
        <v>1.7595618292421857</v>
      </c>
      <c r="AH53" s="56">
        <v>0.60595087103622658</v>
      </c>
      <c r="AI53" s="56">
        <v>1.6026515262633763</v>
      </c>
      <c r="AJ53" s="56">
        <v>0.23500498393766653</v>
      </c>
      <c r="AK53" s="56">
        <v>0.20321426868719988</v>
      </c>
      <c r="AL53" s="56">
        <v>5.2641781505393164</v>
      </c>
      <c r="AM53" s="56">
        <v>0.24810806342613675</v>
      </c>
      <c r="AN53" s="56">
        <v>0.22416611185570456</v>
      </c>
      <c r="AO53" s="56">
        <v>2.5451075032317774</v>
      </c>
      <c r="AP53" s="56">
        <v>0.56788825399832432</v>
      </c>
      <c r="AQ53" s="56">
        <v>12.437723907533401</v>
      </c>
      <c r="AR53" s="56">
        <v>1.375166541935271</v>
      </c>
      <c r="AS53" s="56">
        <v>1.8508126210551954</v>
      </c>
      <c r="AT53" s="56">
        <v>2.5013160268298753</v>
      </c>
      <c r="AU53" s="56">
        <v>0.11356570228234879</v>
      </c>
      <c r="AV53" s="56">
        <v>0.75842758577012148</v>
      </c>
      <c r="AW53" s="56">
        <v>2.1923316680619771</v>
      </c>
      <c r="AX53" s="56">
        <v>0.38705503675450365</v>
      </c>
      <c r="AY53" s="56">
        <v>1.019070415253654</v>
      </c>
      <c r="AZ53" s="56">
        <v>0.10098768608361777</v>
      </c>
      <c r="BA53" s="56">
        <v>0.46412061114231851</v>
      </c>
      <c r="BB53" s="56">
        <v>0.52416736956306564</v>
      </c>
      <c r="BC53" s="56">
        <v>0.74742911804876266</v>
      </c>
      <c r="BD53" s="56">
        <v>0.18142066025546669</v>
      </c>
      <c r="BE53" s="56" t="s">
        <v>326</v>
      </c>
      <c r="BF53" s="56">
        <v>0.46028156017806404</v>
      </c>
      <c r="BG53" s="56">
        <v>0.1558442479314415</v>
      </c>
      <c r="BH53" s="56">
        <v>0.18812268802619644</v>
      </c>
      <c r="BI53" s="56">
        <v>2.167956724776515</v>
      </c>
      <c r="BJ53" s="56">
        <v>0.17555563039658822</v>
      </c>
      <c r="BK53" s="56">
        <v>0.22408833747577622</v>
      </c>
      <c r="BL53" s="56">
        <v>1.5576664860414802</v>
      </c>
      <c r="BM53" s="56">
        <v>0.28032827413095757</v>
      </c>
      <c r="BN53" s="56">
        <v>0.15558655432295521</v>
      </c>
      <c r="BO53" s="56">
        <v>0.22063839295912566</v>
      </c>
      <c r="BP53" s="56">
        <v>1.6060322079408624</v>
      </c>
    </row>
    <row r="54" spans="1:68" x14ac:dyDescent="0.25">
      <c r="A54" s="9" t="s">
        <v>256</v>
      </c>
      <c r="B54" s="9" t="s">
        <v>117</v>
      </c>
      <c r="C54" s="57">
        <v>0.12925825828885545</v>
      </c>
      <c r="D54" s="57">
        <v>0.29596459826626237</v>
      </c>
      <c r="E54" s="57">
        <v>0.91492200976875049</v>
      </c>
      <c r="F54" s="57">
        <v>0.64223015369668179</v>
      </c>
      <c r="G54" s="57">
        <v>0.33501914171324226</v>
      </c>
      <c r="H54" s="57">
        <v>0.72623580458229009</v>
      </c>
      <c r="I54" s="57">
        <v>0.62280278423504021</v>
      </c>
      <c r="J54" s="57">
        <v>0.28945050362728808</v>
      </c>
      <c r="K54" s="57">
        <v>0.13389965470975226</v>
      </c>
      <c r="L54" s="57">
        <v>0.2272134574430674</v>
      </c>
      <c r="M54" s="57">
        <v>9.2562152967138239E-2</v>
      </c>
      <c r="N54" s="57">
        <v>0.11962173499184332</v>
      </c>
      <c r="O54" s="57">
        <v>0.31735370161282112</v>
      </c>
      <c r="P54" s="57">
        <v>0.3735229786360873</v>
      </c>
      <c r="Q54" s="57">
        <v>0.54449423378294781</v>
      </c>
      <c r="R54" s="57">
        <v>0.17485538169240622</v>
      </c>
      <c r="S54" s="57">
        <v>0.54743759190964281</v>
      </c>
      <c r="T54" s="57">
        <v>0.24606590362199807</v>
      </c>
      <c r="U54" s="57">
        <v>0.11911916717076017</v>
      </c>
      <c r="V54" s="57">
        <v>7.756781642649517E-2</v>
      </c>
      <c r="W54" s="57">
        <v>0.22671092220145697</v>
      </c>
      <c r="X54" s="57">
        <v>0.46239062754204918</v>
      </c>
      <c r="Y54" s="57">
        <v>0.29936615823965429</v>
      </c>
      <c r="Z54" s="57">
        <v>0.75356146865269702</v>
      </c>
      <c r="AA54" s="57">
        <v>0.22792132067184467</v>
      </c>
      <c r="AB54" s="57">
        <v>2.3025149045934272</v>
      </c>
      <c r="AC54" s="57">
        <v>0.24299322925261166</v>
      </c>
      <c r="AD54" s="57">
        <v>9.7746459430062271E-2</v>
      </c>
      <c r="AE54" s="57">
        <v>3.5651112929178255</v>
      </c>
      <c r="AF54" s="57">
        <v>0.31755257927743002</v>
      </c>
      <c r="AG54" s="57">
        <v>1.3316374664768049</v>
      </c>
      <c r="AH54" s="57">
        <v>0.30337521223078667</v>
      </c>
      <c r="AI54" s="57">
        <v>1.299596916555102</v>
      </c>
      <c r="AJ54" s="57">
        <v>0.14843677252607471</v>
      </c>
      <c r="AK54" s="57">
        <v>8.3327302889617538E-2</v>
      </c>
      <c r="AL54" s="57">
        <v>2.3329233024719236</v>
      </c>
      <c r="AM54" s="57">
        <v>8.1305270912671604E-2</v>
      </c>
      <c r="AN54" s="57">
        <v>0.11272545433930008</v>
      </c>
      <c r="AO54" s="57">
        <v>1.0479207415943341</v>
      </c>
      <c r="AP54" s="57">
        <v>0.50334600481359271</v>
      </c>
      <c r="AQ54" s="57">
        <v>13.278030272612057</v>
      </c>
      <c r="AR54" s="57">
        <v>1.1992183935486254</v>
      </c>
      <c r="AS54" s="57">
        <v>1.3302493592048341</v>
      </c>
      <c r="AT54" s="57">
        <v>1.0673104924902053</v>
      </c>
      <c r="AU54" s="57" t="s">
        <v>326</v>
      </c>
      <c r="AV54" s="57">
        <v>0.26203109437918132</v>
      </c>
      <c r="AW54" s="57">
        <v>0.48108732149706984</v>
      </c>
      <c r="AX54" s="57">
        <v>0.12248352425732618</v>
      </c>
      <c r="AY54" s="57">
        <v>0.3558941662397973</v>
      </c>
      <c r="AZ54" s="57" t="s">
        <v>326</v>
      </c>
      <c r="BA54" s="57">
        <v>0.20752983282540668</v>
      </c>
      <c r="BB54" s="57">
        <v>0.14892281859974027</v>
      </c>
      <c r="BC54" s="57">
        <v>0.30586192842600296</v>
      </c>
      <c r="BD54" s="57" t="s">
        <v>326</v>
      </c>
      <c r="BE54" s="57" t="s">
        <v>326</v>
      </c>
      <c r="BF54" s="57">
        <v>0.15021130685418052</v>
      </c>
      <c r="BG54" s="57" t="s">
        <v>326</v>
      </c>
      <c r="BH54" s="57">
        <v>0.12121768012824824</v>
      </c>
      <c r="BI54" s="57">
        <v>1.1825860937819566</v>
      </c>
      <c r="BJ54" s="57" t="s">
        <v>326</v>
      </c>
      <c r="BK54" s="57">
        <v>8.9420198379789859E-2</v>
      </c>
      <c r="BL54" s="57">
        <v>0.59515837986283571</v>
      </c>
      <c r="BM54" s="57" t="s">
        <v>326</v>
      </c>
      <c r="BN54" s="57" t="s">
        <v>326</v>
      </c>
      <c r="BO54" s="57">
        <v>0.13542505627043699</v>
      </c>
      <c r="BP54" s="57">
        <v>0.85204855349053155</v>
      </c>
    </row>
    <row r="55" spans="1:68" x14ac:dyDescent="0.25">
      <c r="A55" s="11" t="s">
        <v>257</v>
      </c>
      <c r="B55" s="11" t="s">
        <v>117</v>
      </c>
      <c r="C55" s="56">
        <v>0.1455017701304826</v>
      </c>
      <c r="D55" s="56">
        <v>8.838111885605264E-2</v>
      </c>
      <c r="E55" s="56">
        <v>0.21588196318563629</v>
      </c>
      <c r="F55" s="56">
        <v>0.27868196489307812</v>
      </c>
      <c r="G55" s="56">
        <v>0.32008020805467463</v>
      </c>
      <c r="H55" s="56">
        <v>0.16135903414323938</v>
      </c>
      <c r="I55" s="56">
        <v>0.24271228289864089</v>
      </c>
      <c r="J55" s="56" t="s">
        <v>326</v>
      </c>
      <c r="K55" s="56">
        <v>0.11800840656208918</v>
      </c>
      <c r="L55" s="56">
        <v>5.5282850050213474E-2</v>
      </c>
      <c r="M55" s="56">
        <v>0.10573230002292426</v>
      </c>
      <c r="N55" s="56">
        <v>9.6454642919914971E-2</v>
      </c>
      <c r="O55" s="56">
        <v>6.9636724578518938E-2</v>
      </c>
      <c r="P55" s="56">
        <v>0.14169836073219577</v>
      </c>
      <c r="Q55" s="56">
        <v>0.22940128652450481</v>
      </c>
      <c r="R55" s="56">
        <v>4.9636641697273262E-2</v>
      </c>
      <c r="S55" s="56">
        <v>6.5515454227837722E-2</v>
      </c>
      <c r="T55" s="56" t="s">
        <v>326</v>
      </c>
      <c r="U55" s="56">
        <v>9.5676625360959527E-2</v>
      </c>
      <c r="V55" s="56">
        <v>0.10198871687250322</v>
      </c>
      <c r="W55" s="56">
        <v>0.32424812357889937</v>
      </c>
      <c r="X55" s="56">
        <v>4.3238010805497648E-2</v>
      </c>
      <c r="Y55" s="56" t="s">
        <v>326</v>
      </c>
      <c r="Z55" s="56">
        <v>0.52607970443226737</v>
      </c>
      <c r="AA55" s="56">
        <v>0.18033656171641749</v>
      </c>
      <c r="AB55" s="56">
        <v>0.92071166246912273</v>
      </c>
      <c r="AC55" s="56" t="s">
        <v>326</v>
      </c>
      <c r="AD55" s="56">
        <v>5.4989271280942345E-2</v>
      </c>
      <c r="AE55" s="56">
        <v>0.33359270914324463</v>
      </c>
      <c r="AF55" s="56">
        <v>0.11452250822647873</v>
      </c>
      <c r="AG55" s="56">
        <v>0.14455634367183087</v>
      </c>
      <c r="AH55" s="56">
        <v>0.12686294578246735</v>
      </c>
      <c r="AI55" s="56" t="s">
        <v>326</v>
      </c>
      <c r="AJ55" s="56" t="s">
        <v>326</v>
      </c>
      <c r="AK55" s="56" t="s">
        <v>326</v>
      </c>
      <c r="AL55" s="56">
        <v>0.72470791116582634</v>
      </c>
      <c r="AM55" s="56">
        <v>8.1735909089590719E-2</v>
      </c>
      <c r="AN55" s="56">
        <v>7.4303540226944326E-2</v>
      </c>
      <c r="AO55" s="56">
        <v>0.14779216071902893</v>
      </c>
      <c r="AP55" s="56">
        <v>0.17611477912697521</v>
      </c>
      <c r="AQ55" s="56">
        <v>2.5054107623682693</v>
      </c>
      <c r="AR55" s="56">
        <v>0.2420195334862569</v>
      </c>
      <c r="AS55" s="56">
        <v>0.14634132055995641</v>
      </c>
      <c r="AT55" s="56">
        <v>0.38508640478966794</v>
      </c>
      <c r="AU55" s="56">
        <v>0.12981424538652292</v>
      </c>
      <c r="AV55" s="56">
        <v>0.37538775961133125</v>
      </c>
      <c r="AW55" s="56">
        <v>0.33388295413267965</v>
      </c>
      <c r="AX55" s="56">
        <v>5.9079380025952366E-2</v>
      </c>
      <c r="AY55" s="56">
        <v>0.1623441209799534</v>
      </c>
      <c r="AZ55" s="56">
        <v>9.7331252025912154E-2</v>
      </c>
      <c r="BA55" s="56" t="s">
        <v>326</v>
      </c>
      <c r="BB55" s="56">
        <v>0.12217167642909268</v>
      </c>
      <c r="BC55" s="56">
        <v>0.28952885563025399</v>
      </c>
      <c r="BD55" s="56" t="s">
        <v>326</v>
      </c>
      <c r="BE55" s="56" t="s">
        <v>326</v>
      </c>
      <c r="BF55" s="56">
        <v>0.14718347106690879</v>
      </c>
      <c r="BG55" s="56" t="s">
        <v>326</v>
      </c>
      <c r="BH55" s="56" t="s">
        <v>326</v>
      </c>
      <c r="BI55" s="56">
        <v>0.16939892866805217</v>
      </c>
      <c r="BJ55" s="56" t="s">
        <v>326</v>
      </c>
      <c r="BK55" s="56">
        <v>9.7620821386099274E-2</v>
      </c>
      <c r="BL55" s="56">
        <v>0.21677774902408392</v>
      </c>
      <c r="BM55" s="56" t="s">
        <v>326</v>
      </c>
      <c r="BN55" s="56" t="s">
        <v>326</v>
      </c>
      <c r="BO55" s="56">
        <v>7.8851479666291552E-2</v>
      </c>
      <c r="BP55" s="56">
        <v>0.10064196874119236</v>
      </c>
    </row>
    <row r="56" spans="1:68" x14ac:dyDescent="0.25">
      <c r="A56" s="9" t="s">
        <v>258</v>
      </c>
      <c r="B56" s="9" t="s">
        <v>117</v>
      </c>
      <c r="C56" s="57">
        <v>0.31477720560783912</v>
      </c>
      <c r="D56" s="57">
        <v>0.21795373167567719</v>
      </c>
      <c r="E56" s="57">
        <v>0.45028362649729375</v>
      </c>
      <c r="F56" s="57">
        <v>0.53410406170955727</v>
      </c>
      <c r="G56" s="57">
        <v>0.66332284487437532</v>
      </c>
      <c r="H56" s="57">
        <v>0.42612454515321763</v>
      </c>
      <c r="I56" s="57">
        <v>0.51709066614939836</v>
      </c>
      <c r="J56" s="57">
        <v>0.32897044618825733</v>
      </c>
      <c r="K56" s="57">
        <v>0.24492981121953575</v>
      </c>
      <c r="L56" s="57">
        <v>0.12410379604679829</v>
      </c>
      <c r="M56" s="57">
        <v>0.14462600384696811</v>
      </c>
      <c r="N56" s="57">
        <v>0.25113337684711845</v>
      </c>
      <c r="O56" s="57">
        <v>0.14626841432755278</v>
      </c>
      <c r="P56" s="57">
        <v>0.39514432534714522</v>
      </c>
      <c r="Q56" s="57">
        <v>0.31164588050512426</v>
      </c>
      <c r="R56" s="57">
        <v>7.6408789277978076E-2</v>
      </c>
      <c r="S56" s="57">
        <v>0.19730235528549028</v>
      </c>
      <c r="T56" s="57">
        <v>0.16974589535725845</v>
      </c>
      <c r="U56" s="57">
        <v>0.27468136566253543</v>
      </c>
      <c r="V56" s="57">
        <v>0.12943464471209859</v>
      </c>
      <c r="W56" s="57">
        <v>0.52669772854104246</v>
      </c>
      <c r="X56" s="57">
        <v>9.0540132329671535E-2</v>
      </c>
      <c r="Y56" s="57">
        <v>0.2139245099493107</v>
      </c>
      <c r="Z56" s="57">
        <v>0.5543445575103344</v>
      </c>
      <c r="AA56" s="57">
        <v>0.51645363415488454</v>
      </c>
      <c r="AB56" s="57">
        <v>1.6210691612038486</v>
      </c>
      <c r="AC56" s="57">
        <v>0.10097909446841237</v>
      </c>
      <c r="AD56" s="57">
        <v>0.13810784493572958</v>
      </c>
      <c r="AE56" s="57">
        <v>1.4863410962126047</v>
      </c>
      <c r="AF56" s="57">
        <v>0.30989948634836872</v>
      </c>
      <c r="AG56" s="57">
        <v>0.35754826644107229</v>
      </c>
      <c r="AH56" s="57">
        <v>0.23233787446012483</v>
      </c>
      <c r="AI56" s="57">
        <v>0.11320760839030689</v>
      </c>
      <c r="AJ56" s="57">
        <v>6.4155904268006186E-2</v>
      </c>
      <c r="AK56" s="57">
        <v>6.0877468791323254E-2</v>
      </c>
      <c r="AL56" s="57">
        <v>2.012250673392137</v>
      </c>
      <c r="AM56" s="57">
        <v>0.13629187102462736</v>
      </c>
      <c r="AN56" s="57">
        <v>0.11808612022874687</v>
      </c>
      <c r="AO56" s="57">
        <v>0.43497763456465177</v>
      </c>
      <c r="AP56" s="57">
        <v>0.18523019401553892</v>
      </c>
      <c r="AQ56" s="57">
        <v>4.7442518173965595</v>
      </c>
      <c r="AR56" s="57">
        <v>0.48425494521373041</v>
      </c>
      <c r="AS56" s="57">
        <v>0.38775907261572012</v>
      </c>
      <c r="AT56" s="57">
        <v>1.0133015153998246</v>
      </c>
      <c r="AU56" s="57">
        <v>0.21070774907141682</v>
      </c>
      <c r="AV56" s="57">
        <v>0.70798057536621528</v>
      </c>
      <c r="AW56" s="57">
        <v>0.88978978745970561</v>
      </c>
      <c r="AX56" s="57">
        <v>8.5651084183350809E-2</v>
      </c>
      <c r="AY56" s="57">
        <v>0.49904358920444863</v>
      </c>
      <c r="AZ56" s="57">
        <v>0.10789492898036672</v>
      </c>
      <c r="BA56" s="57">
        <v>0.10592022888694516</v>
      </c>
      <c r="BB56" s="57">
        <v>0.29543844018026733</v>
      </c>
      <c r="BC56" s="57">
        <v>0.52047411539101796</v>
      </c>
      <c r="BD56" s="57" t="s">
        <v>326</v>
      </c>
      <c r="BE56" s="57" t="s">
        <v>326</v>
      </c>
      <c r="BF56" s="57">
        <v>0.23886979511689768</v>
      </c>
      <c r="BG56" s="57">
        <v>7.5699182933829628E-2</v>
      </c>
      <c r="BH56" s="57">
        <v>6.7258626681782549E-2</v>
      </c>
      <c r="BI56" s="57">
        <v>0.50852758829647438</v>
      </c>
      <c r="BJ56" s="57">
        <v>0.10456745978085753</v>
      </c>
      <c r="BK56" s="57">
        <v>0.14771904295617355</v>
      </c>
      <c r="BL56" s="57">
        <v>0.7254534327110429</v>
      </c>
      <c r="BM56" s="57">
        <v>0.195569440437252</v>
      </c>
      <c r="BN56" s="57" t="s">
        <v>326</v>
      </c>
      <c r="BO56" s="57">
        <v>9.5733139822720068E-2</v>
      </c>
      <c r="BP56" s="57">
        <v>0.38514441542244571</v>
      </c>
    </row>
    <row r="57" spans="1:68" x14ac:dyDescent="0.25">
      <c r="A57" s="11" t="s">
        <v>259</v>
      </c>
      <c r="B57" s="11" t="s">
        <v>117</v>
      </c>
      <c r="C57" s="56">
        <v>0.43269918830170168</v>
      </c>
      <c r="D57" s="56">
        <v>0.44286287076009806</v>
      </c>
      <c r="E57" s="56">
        <v>1.2807726584601251</v>
      </c>
      <c r="F57" s="56">
        <v>0.9574046215193468</v>
      </c>
      <c r="G57" s="56">
        <v>0.99063721204776745</v>
      </c>
      <c r="H57" s="56">
        <v>1.195230204311462</v>
      </c>
      <c r="I57" s="56">
        <v>1.2305861112571697</v>
      </c>
      <c r="J57" s="56">
        <v>0.69817022368872084</v>
      </c>
      <c r="K57" s="56">
        <v>0.27009260395349322</v>
      </c>
      <c r="L57" s="56">
        <v>0.23248420091387381</v>
      </c>
      <c r="M57" s="56">
        <v>0.19997990401479809</v>
      </c>
      <c r="N57" s="56">
        <v>0.42660178529255155</v>
      </c>
      <c r="O57" s="56">
        <v>0.26108777241620235</v>
      </c>
      <c r="P57" s="56">
        <v>0.86351737069855838</v>
      </c>
      <c r="Q57" s="56">
        <v>0.95786344739742291</v>
      </c>
      <c r="R57" s="56">
        <v>0.14711164095474316</v>
      </c>
      <c r="S57" s="56">
        <v>0.35599637563270226</v>
      </c>
      <c r="T57" s="56">
        <v>0.30071522093479086</v>
      </c>
      <c r="U57" s="56">
        <v>0.57967355841908541</v>
      </c>
      <c r="V57" s="56">
        <v>0.1479675332517949</v>
      </c>
      <c r="W57" s="56">
        <v>0.54709021940554481</v>
      </c>
      <c r="X57" s="56">
        <v>0.1970227294686154</v>
      </c>
      <c r="Y57" s="56">
        <v>0.37058321212337453</v>
      </c>
      <c r="Z57" s="56">
        <v>1.6322982004468645</v>
      </c>
      <c r="AA57" s="56">
        <v>0.73119332491952205</v>
      </c>
      <c r="AB57" s="56">
        <v>2.9636048715878802</v>
      </c>
      <c r="AC57" s="56">
        <v>0.25243357039190228</v>
      </c>
      <c r="AD57" s="56">
        <v>0.25952873314025349</v>
      </c>
      <c r="AE57" s="56">
        <v>3.4504322506711711</v>
      </c>
      <c r="AF57" s="56">
        <v>0.71107432644375512</v>
      </c>
      <c r="AG57" s="56">
        <v>0.81608714129866566</v>
      </c>
      <c r="AH57" s="56">
        <v>0.3055549912394328</v>
      </c>
      <c r="AI57" s="56">
        <v>0.51773725784271318</v>
      </c>
      <c r="AJ57" s="56">
        <v>0.13205377066012447</v>
      </c>
      <c r="AK57" s="56">
        <v>0.14127931886528777</v>
      </c>
      <c r="AL57" s="56">
        <v>3.4950984011001967</v>
      </c>
      <c r="AM57" s="56">
        <v>0.26195562954820334</v>
      </c>
      <c r="AN57" s="56">
        <v>0.23098444300371263</v>
      </c>
      <c r="AO57" s="56">
        <v>1.307918235375122</v>
      </c>
      <c r="AP57" s="56">
        <v>0.39574222340603948</v>
      </c>
      <c r="AQ57" s="56">
        <v>7.4705452526619007</v>
      </c>
      <c r="AR57" s="56">
        <v>0.72239887922362378</v>
      </c>
      <c r="AS57" s="56">
        <v>0.89782274619872193</v>
      </c>
      <c r="AT57" s="56">
        <v>1.9883523018679281</v>
      </c>
      <c r="AU57" s="56">
        <v>0.20171693709058933</v>
      </c>
      <c r="AV57" s="56">
        <v>0.97789412726614589</v>
      </c>
      <c r="AW57" s="56">
        <v>1.5466589884942337</v>
      </c>
      <c r="AX57" s="56">
        <v>0.18894075192879353</v>
      </c>
      <c r="AY57" s="56">
        <v>1.0070399205271223</v>
      </c>
      <c r="AZ57" s="56">
        <v>0.17795870075588624</v>
      </c>
      <c r="BA57" s="56">
        <v>0.20180257921110345</v>
      </c>
      <c r="BB57" s="56">
        <v>0.36635604199595606</v>
      </c>
      <c r="BC57" s="56">
        <v>0.72745152393824375</v>
      </c>
      <c r="BD57" s="56">
        <v>9.1317510810443064E-2</v>
      </c>
      <c r="BE57" s="56" t="s">
        <v>326</v>
      </c>
      <c r="BF57" s="56">
        <v>0.39237625189547704</v>
      </c>
      <c r="BG57" s="56">
        <v>0.11231717990075379</v>
      </c>
      <c r="BH57" s="56">
        <v>8.3052736202117367E-2</v>
      </c>
      <c r="BI57" s="56">
        <v>1.1415118932113435</v>
      </c>
      <c r="BJ57" s="56">
        <v>0.17419061445331016</v>
      </c>
      <c r="BK57" s="56">
        <v>0.17615366843505295</v>
      </c>
      <c r="BL57" s="56">
        <v>1.6326586204077496</v>
      </c>
      <c r="BM57" s="56">
        <v>0.30746844898615194</v>
      </c>
      <c r="BN57" s="56">
        <v>0.10165164239465775</v>
      </c>
      <c r="BO57" s="56">
        <v>0.19153841829816703</v>
      </c>
      <c r="BP57" s="56">
        <v>1.0784929627247408</v>
      </c>
    </row>
    <row r="100" spans="1:4" ht="15.75" x14ac:dyDescent="0.25">
      <c r="A100" s="68" t="s">
        <v>147</v>
      </c>
      <c r="B100" s="68"/>
      <c r="C100" s="68"/>
      <c r="D100" s="68"/>
    </row>
  </sheetData>
  <autoFilter ref="A2:B2"/>
  <mergeCells count="1">
    <mergeCell ref="A100:D10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6"/>
  <sheetViews>
    <sheetView zoomScale="70" zoomScaleNormal="70" workbookViewId="0"/>
  </sheetViews>
  <sheetFormatPr baseColWidth="10" defaultRowHeight="15" x14ac:dyDescent="0.25"/>
  <cols>
    <col min="1" max="1" width="23.42578125" customWidth="1"/>
    <col min="2" max="2" width="21" bestFit="1" customWidth="1"/>
    <col min="3" max="68" width="24.5703125" bestFit="1" customWidth="1"/>
  </cols>
  <sheetData>
    <row r="1" spans="1:68" ht="15.75" x14ac:dyDescent="0.25">
      <c r="C1" s="41" t="s">
        <v>403</v>
      </c>
      <c r="D1" s="41" t="s">
        <v>404</v>
      </c>
      <c r="E1" s="41" t="s">
        <v>405</v>
      </c>
      <c r="F1" s="41" t="s">
        <v>406</v>
      </c>
      <c r="G1" s="41" t="s">
        <v>407</v>
      </c>
      <c r="H1" s="41" t="s">
        <v>408</v>
      </c>
      <c r="I1" s="41" t="s">
        <v>409</v>
      </c>
      <c r="J1" s="41" t="s">
        <v>410</v>
      </c>
      <c r="K1" s="41" t="s">
        <v>411</v>
      </c>
      <c r="L1" s="41" t="s">
        <v>412</v>
      </c>
      <c r="M1" s="41" t="s">
        <v>413</v>
      </c>
      <c r="N1" s="41" t="s">
        <v>414</v>
      </c>
      <c r="O1" s="41" t="s">
        <v>415</v>
      </c>
      <c r="P1" s="41" t="s">
        <v>416</v>
      </c>
      <c r="Q1" s="41" t="s">
        <v>417</v>
      </c>
      <c r="R1" s="42" t="s">
        <v>418</v>
      </c>
      <c r="S1" s="42" t="s">
        <v>419</v>
      </c>
      <c r="T1" s="42" t="s">
        <v>420</v>
      </c>
      <c r="U1" s="42" t="s">
        <v>421</v>
      </c>
      <c r="V1" s="42" t="s">
        <v>422</v>
      </c>
      <c r="W1" s="42" t="s">
        <v>423</v>
      </c>
      <c r="X1" s="42" t="s">
        <v>424</v>
      </c>
      <c r="Y1" s="42" t="s">
        <v>425</v>
      </c>
      <c r="Z1" s="42" t="s">
        <v>426</v>
      </c>
      <c r="AA1" s="42" t="s">
        <v>427</v>
      </c>
      <c r="AB1" s="42" t="s">
        <v>428</v>
      </c>
      <c r="AC1" s="42" t="s">
        <v>429</v>
      </c>
      <c r="AD1" s="42" t="s">
        <v>430</v>
      </c>
      <c r="AE1" s="42" t="s">
        <v>431</v>
      </c>
      <c r="AF1" s="42" t="s">
        <v>432</v>
      </c>
      <c r="AG1" s="42" t="s">
        <v>433</v>
      </c>
      <c r="AH1" s="42" t="s">
        <v>434</v>
      </c>
      <c r="AI1" s="42" t="s">
        <v>435</v>
      </c>
      <c r="AJ1" s="42" t="s">
        <v>436</v>
      </c>
      <c r="AK1" s="42" t="s">
        <v>437</v>
      </c>
      <c r="AL1" s="42" t="s">
        <v>438</v>
      </c>
      <c r="AM1" s="42" t="s">
        <v>439</v>
      </c>
      <c r="AN1" s="42" t="s">
        <v>440</v>
      </c>
      <c r="AO1" s="42" t="s">
        <v>441</v>
      </c>
      <c r="AP1" s="42" t="s">
        <v>442</v>
      </c>
      <c r="AQ1" s="42" t="s">
        <v>443</v>
      </c>
      <c r="AR1" s="42" t="s">
        <v>444</v>
      </c>
      <c r="AS1" s="42" t="s">
        <v>445</v>
      </c>
      <c r="AT1" s="42" t="s">
        <v>446</v>
      </c>
      <c r="AU1" s="42" t="s">
        <v>447</v>
      </c>
      <c r="AV1" s="42" t="s">
        <v>448</v>
      </c>
      <c r="AW1" s="42" t="s">
        <v>449</v>
      </c>
      <c r="AX1" s="42" t="s">
        <v>450</v>
      </c>
      <c r="AY1" s="42" t="s">
        <v>451</v>
      </c>
      <c r="AZ1" s="42" t="s">
        <v>452</v>
      </c>
      <c r="BA1" s="42" t="s">
        <v>453</v>
      </c>
      <c r="BB1" s="42" t="s">
        <v>454</v>
      </c>
      <c r="BC1" s="42" t="s">
        <v>455</v>
      </c>
      <c r="BD1" s="42" t="s">
        <v>456</v>
      </c>
      <c r="BE1" s="42" t="s">
        <v>457</v>
      </c>
      <c r="BF1" s="42" t="s">
        <v>458</v>
      </c>
      <c r="BG1" s="42" t="s">
        <v>459</v>
      </c>
      <c r="BH1" s="42" t="s">
        <v>460</v>
      </c>
      <c r="BI1" s="42" t="s">
        <v>461</v>
      </c>
      <c r="BJ1" s="42" t="s">
        <v>462</v>
      </c>
      <c r="BK1" s="42" t="s">
        <v>463</v>
      </c>
      <c r="BL1" s="42" t="s">
        <v>464</v>
      </c>
      <c r="BM1" s="42" t="s">
        <v>465</v>
      </c>
      <c r="BN1" s="42" t="s">
        <v>466</v>
      </c>
      <c r="BO1" s="42" t="s">
        <v>467</v>
      </c>
      <c r="BP1" s="42" t="s">
        <v>468</v>
      </c>
    </row>
    <row r="2" spans="1:68" x14ac:dyDescent="0.25">
      <c r="A2" s="13" t="s">
        <v>1</v>
      </c>
      <c r="B2" s="5" t="s">
        <v>135</v>
      </c>
      <c r="C2" s="20" t="s">
        <v>336</v>
      </c>
      <c r="D2" s="5" t="s">
        <v>337</v>
      </c>
      <c r="E2" s="5" t="s">
        <v>338</v>
      </c>
      <c r="F2" s="5" t="s">
        <v>339</v>
      </c>
      <c r="G2" s="5" t="s">
        <v>340</v>
      </c>
      <c r="H2" s="5" t="s">
        <v>341</v>
      </c>
      <c r="I2" s="5" t="s">
        <v>342</v>
      </c>
      <c r="J2" s="5" t="s">
        <v>343</v>
      </c>
      <c r="K2" s="5" t="s">
        <v>344</v>
      </c>
      <c r="L2" s="5" t="s">
        <v>345</v>
      </c>
      <c r="M2" s="5" t="s">
        <v>346</v>
      </c>
      <c r="N2" s="5" t="s">
        <v>347</v>
      </c>
      <c r="O2" s="5" t="s">
        <v>348</v>
      </c>
      <c r="P2" s="5" t="s">
        <v>349</v>
      </c>
      <c r="Q2" s="5" t="s">
        <v>350</v>
      </c>
      <c r="R2" s="5" t="s">
        <v>351</v>
      </c>
      <c r="S2" s="5" t="s">
        <v>352</v>
      </c>
      <c r="T2" s="5" t="s">
        <v>353</v>
      </c>
      <c r="U2" s="5" t="s">
        <v>354</v>
      </c>
      <c r="V2" s="5" t="s">
        <v>355</v>
      </c>
      <c r="W2" s="5" t="s">
        <v>356</v>
      </c>
      <c r="X2" s="5" t="s">
        <v>357</v>
      </c>
      <c r="Y2" s="5" t="s">
        <v>358</v>
      </c>
      <c r="Z2" s="5" t="s">
        <v>359</v>
      </c>
      <c r="AA2" s="5" t="s">
        <v>360</v>
      </c>
      <c r="AB2" s="5" t="s">
        <v>361</v>
      </c>
      <c r="AC2" s="5" t="s">
        <v>362</v>
      </c>
      <c r="AD2" s="5" t="s">
        <v>363</v>
      </c>
      <c r="AE2" s="5" t="s">
        <v>364</v>
      </c>
      <c r="AF2" s="5" t="s">
        <v>365</v>
      </c>
      <c r="AG2" s="5" t="s">
        <v>366</v>
      </c>
      <c r="AH2" s="5" t="s">
        <v>367</v>
      </c>
      <c r="AI2" s="5" t="s">
        <v>368</v>
      </c>
      <c r="AJ2" s="5" t="s">
        <v>369</v>
      </c>
      <c r="AK2" s="5" t="s">
        <v>370</v>
      </c>
      <c r="AL2" s="5" t="s">
        <v>371</v>
      </c>
      <c r="AM2" s="5" t="s">
        <v>372</v>
      </c>
      <c r="AN2" s="5" t="s">
        <v>373</v>
      </c>
      <c r="AO2" s="5" t="s">
        <v>374</v>
      </c>
      <c r="AP2" s="5" t="s">
        <v>375</v>
      </c>
      <c r="AQ2" s="5" t="s">
        <v>376</v>
      </c>
      <c r="AR2" s="5" t="s">
        <v>377</v>
      </c>
      <c r="AS2" s="5" t="s">
        <v>378</v>
      </c>
      <c r="AT2" s="5" t="s">
        <v>379</v>
      </c>
      <c r="AU2" s="5" t="s">
        <v>380</v>
      </c>
      <c r="AV2" s="5" t="s">
        <v>381</v>
      </c>
      <c r="AW2" s="5" t="s">
        <v>382</v>
      </c>
      <c r="AX2" s="5" t="s">
        <v>383</v>
      </c>
      <c r="AY2" s="5" t="s">
        <v>384</v>
      </c>
      <c r="AZ2" s="5" t="s">
        <v>385</v>
      </c>
      <c r="BA2" s="5" t="s">
        <v>386</v>
      </c>
      <c r="BB2" s="5" t="s">
        <v>387</v>
      </c>
      <c r="BC2" s="5" t="s">
        <v>388</v>
      </c>
      <c r="BD2" s="5" t="s">
        <v>389</v>
      </c>
      <c r="BE2" s="5" t="s">
        <v>390</v>
      </c>
      <c r="BF2" s="5" t="s">
        <v>391</v>
      </c>
      <c r="BG2" s="5" t="s">
        <v>392</v>
      </c>
      <c r="BH2" s="5" t="s">
        <v>393</v>
      </c>
      <c r="BI2" s="5" t="s">
        <v>394</v>
      </c>
      <c r="BJ2" s="5" t="s">
        <v>395</v>
      </c>
      <c r="BK2" s="5" t="s">
        <v>396</v>
      </c>
      <c r="BL2" s="5" t="s">
        <v>397</v>
      </c>
      <c r="BM2" s="5" t="s">
        <v>398</v>
      </c>
      <c r="BN2" s="5" t="s">
        <v>399</v>
      </c>
      <c r="BO2" s="5" t="s">
        <v>400</v>
      </c>
      <c r="BP2" s="5" t="s">
        <v>401</v>
      </c>
    </row>
    <row r="3" spans="1:68" x14ac:dyDescent="0.25">
      <c r="A3" s="9" t="s">
        <v>328</v>
      </c>
      <c r="B3" s="9" t="s">
        <v>122</v>
      </c>
      <c r="C3" s="47">
        <v>2.0186110343022095</v>
      </c>
      <c r="D3" s="47">
        <v>1.8126002895755962</v>
      </c>
      <c r="E3" s="47">
        <v>2.1211519317659957</v>
      </c>
      <c r="F3" s="47">
        <v>1.8023258136109837</v>
      </c>
      <c r="G3" s="47">
        <v>1.708290280953165</v>
      </c>
      <c r="H3" s="47">
        <v>1.1582300273056492</v>
      </c>
      <c r="I3" s="47">
        <v>2.2318526177125309</v>
      </c>
      <c r="J3" s="47">
        <v>2.0955178467869433</v>
      </c>
      <c r="K3" s="47">
        <v>1.6311271535767655</v>
      </c>
      <c r="L3" s="47">
        <v>1.6172631257557735</v>
      </c>
      <c r="M3" s="47">
        <v>1.7283468631455516</v>
      </c>
      <c r="N3" s="47">
        <v>2.1630835396736594</v>
      </c>
      <c r="O3" s="47">
        <v>1.6541283091962127</v>
      </c>
      <c r="P3" s="47">
        <v>1.5938200663410074</v>
      </c>
      <c r="Q3" s="47">
        <v>1.9673494317851754</v>
      </c>
      <c r="R3" s="47">
        <v>1.7610401331993109</v>
      </c>
      <c r="S3" s="47">
        <v>1.5697836486373229</v>
      </c>
      <c r="T3" s="47">
        <v>1.537851293666179</v>
      </c>
      <c r="U3" s="47">
        <v>1.8646898629033879</v>
      </c>
      <c r="V3" s="47">
        <v>2.3029796793853379</v>
      </c>
      <c r="W3" s="47">
        <v>2.2593584966984581</v>
      </c>
      <c r="X3" s="47">
        <v>2.2772285047091092</v>
      </c>
      <c r="Y3" s="47">
        <v>2.3418538869504846</v>
      </c>
      <c r="Z3" s="47">
        <v>2.5376498804744978</v>
      </c>
      <c r="AA3" s="47">
        <v>1.9853014554072079</v>
      </c>
      <c r="AB3" s="47">
        <v>2.3746119491693221</v>
      </c>
      <c r="AC3" s="47">
        <v>3.1248172063420618</v>
      </c>
      <c r="AD3" s="47">
        <v>2.5327853530037738</v>
      </c>
      <c r="AE3" s="47">
        <v>2.6434985881590518</v>
      </c>
      <c r="AF3" s="47">
        <v>2.6115566798472414</v>
      </c>
      <c r="AG3" s="47">
        <v>2.395421975190092</v>
      </c>
      <c r="AH3" s="47">
        <v>2.4695684070756703</v>
      </c>
      <c r="AI3" s="47">
        <v>1.9304780851728214</v>
      </c>
      <c r="AJ3" s="47">
        <v>2.322195825870693</v>
      </c>
      <c r="AK3" s="47">
        <v>1.6725887135576969</v>
      </c>
      <c r="AL3" s="47">
        <v>2.6802437117376785</v>
      </c>
      <c r="AM3" s="47">
        <v>1.9907707503535896</v>
      </c>
      <c r="AN3" s="47">
        <v>2.1789667049206782</v>
      </c>
      <c r="AO3" s="47">
        <v>2.6556368934478964</v>
      </c>
      <c r="AP3" s="47">
        <v>2.4935409059208022</v>
      </c>
      <c r="AQ3" s="47">
        <v>1.815227778629801</v>
      </c>
      <c r="AR3" s="47">
        <v>2.5436098542683845</v>
      </c>
      <c r="AS3" s="47">
        <v>2.1159678919617102</v>
      </c>
      <c r="AT3" s="47">
        <v>2.3704616470477426</v>
      </c>
      <c r="AU3" s="47">
        <v>2.0243836830653499</v>
      </c>
      <c r="AV3" s="47">
        <v>1.6065109621049196</v>
      </c>
      <c r="AW3" s="47">
        <v>2.6226127371316275</v>
      </c>
      <c r="AX3" s="47">
        <v>2.3945410055155429</v>
      </c>
      <c r="AY3" s="47">
        <v>2.4335428862940516</v>
      </c>
      <c r="AZ3" s="47">
        <v>1.6438930793586393</v>
      </c>
      <c r="BA3" s="47">
        <v>1.9381164177652919</v>
      </c>
      <c r="BB3" s="47">
        <v>2.3525439400162789</v>
      </c>
      <c r="BC3" s="47">
        <v>2.6424682137657385</v>
      </c>
      <c r="BD3" s="47">
        <v>1.6291627631593493</v>
      </c>
      <c r="BE3" s="47">
        <v>2.4538066535458749</v>
      </c>
      <c r="BF3" s="47">
        <v>2.4805812773417966</v>
      </c>
      <c r="BG3" s="47">
        <v>2.3307428376888115</v>
      </c>
      <c r="BH3" s="47">
        <v>2.2135160410444978</v>
      </c>
      <c r="BI3" s="47">
        <v>2.3026341317162391</v>
      </c>
      <c r="BJ3" s="47">
        <v>2.1813484083471577</v>
      </c>
      <c r="BK3" s="47">
        <v>2.4950981735910402</v>
      </c>
      <c r="BL3" s="47">
        <v>2.3406778337564682</v>
      </c>
      <c r="BM3" s="47">
        <v>2.363943898214325</v>
      </c>
      <c r="BN3" s="47">
        <v>2.1850536947645489</v>
      </c>
      <c r="BO3" s="47">
        <v>2.6983211545916741</v>
      </c>
      <c r="BP3" s="47">
        <v>2.0827924696879005</v>
      </c>
    </row>
    <row r="4" spans="1:68" x14ac:dyDescent="0.25">
      <c r="A4" s="11" t="s">
        <v>119</v>
      </c>
      <c r="B4" s="11" t="s">
        <v>122</v>
      </c>
      <c r="C4" s="46">
        <v>1.5107057007684694</v>
      </c>
      <c r="D4" s="46">
        <v>1.1226772558908205</v>
      </c>
      <c r="E4" s="46">
        <v>1.1248043011993927</v>
      </c>
      <c r="F4" s="46">
        <v>1.1648018078287103</v>
      </c>
      <c r="G4" s="46">
        <v>1.4010464717298265</v>
      </c>
      <c r="H4" s="46">
        <v>1.5329584492949919</v>
      </c>
      <c r="I4" s="46">
        <v>2.3420689058047377</v>
      </c>
      <c r="J4" s="46">
        <v>1.7428767387060007</v>
      </c>
      <c r="K4" s="46">
        <v>1.0853646221334916</v>
      </c>
      <c r="L4" s="46">
        <v>0.73537621937496522</v>
      </c>
      <c r="M4" s="46">
        <v>2.4364167465501643</v>
      </c>
      <c r="N4" s="46">
        <v>1.5381778691220604</v>
      </c>
      <c r="O4" s="46">
        <v>1.5678134404250552</v>
      </c>
      <c r="P4" s="46">
        <v>1.8276770725842717</v>
      </c>
      <c r="Q4" s="46">
        <v>1.786551207199472</v>
      </c>
      <c r="R4" s="46">
        <v>1.080959047103069</v>
      </c>
      <c r="S4" s="46">
        <v>0.95404511348485133</v>
      </c>
      <c r="T4" s="46">
        <v>0.64840464584237367</v>
      </c>
      <c r="U4" s="46">
        <v>0.96267614977701488</v>
      </c>
      <c r="V4" s="46">
        <v>1.1658960697952421</v>
      </c>
      <c r="W4" s="46">
        <v>1.6420468122035612</v>
      </c>
      <c r="X4" s="46">
        <v>0.92479841980544508</v>
      </c>
      <c r="Y4" s="46">
        <v>1.2662779477961754</v>
      </c>
      <c r="Z4" s="46">
        <v>1.5962963599372677</v>
      </c>
      <c r="AA4" s="46">
        <v>1.0383693305877788</v>
      </c>
      <c r="AB4" s="46">
        <v>1.9800861692916387</v>
      </c>
      <c r="AC4" s="46">
        <v>1.8280951473730922</v>
      </c>
      <c r="AD4" s="46">
        <v>0.95584970692610383</v>
      </c>
      <c r="AE4" s="46">
        <v>1.020489249257079</v>
      </c>
      <c r="AF4" s="46">
        <v>2.0489630141224207</v>
      </c>
      <c r="AG4" s="46">
        <v>1.2074081675252606</v>
      </c>
      <c r="AH4" s="46">
        <v>1.4530441663839064</v>
      </c>
      <c r="AI4" s="46">
        <v>0.8528960044432401</v>
      </c>
      <c r="AJ4" s="46">
        <v>0.74938958437088521</v>
      </c>
      <c r="AK4" s="46">
        <v>0.9013430608048878</v>
      </c>
      <c r="AL4" s="46">
        <v>1.9904899135552854</v>
      </c>
      <c r="AM4" s="46">
        <v>1.2059422530391952</v>
      </c>
      <c r="AN4" s="46">
        <v>1.1149610956948079</v>
      </c>
      <c r="AO4" s="46">
        <v>3.6692914535925936</v>
      </c>
      <c r="AP4" s="46">
        <v>14.656213125102022</v>
      </c>
      <c r="AQ4" s="46">
        <v>1.1547237274288862</v>
      </c>
      <c r="AR4" s="46">
        <v>0.82420945080523522</v>
      </c>
      <c r="AS4" s="46">
        <v>0.58031255042495933</v>
      </c>
      <c r="AT4" s="46">
        <v>1.7184536422133851</v>
      </c>
      <c r="AU4" s="46">
        <v>1.2743708460523486</v>
      </c>
      <c r="AV4" s="46">
        <v>1.2798966261276512</v>
      </c>
      <c r="AW4" s="46">
        <v>2.4616676474110548</v>
      </c>
      <c r="AX4" s="46">
        <v>0.56777268440279971</v>
      </c>
      <c r="AY4" s="46">
        <v>1.6979268786707038</v>
      </c>
      <c r="AZ4" s="46">
        <v>1.4143328562277611</v>
      </c>
      <c r="BA4" s="46">
        <v>2.7126663451032793</v>
      </c>
      <c r="BB4" s="46">
        <v>1.2478947194130836</v>
      </c>
      <c r="BC4" s="46">
        <v>2.7355522291112035</v>
      </c>
      <c r="BD4" s="46">
        <v>1.0743625713646316</v>
      </c>
      <c r="BE4" s="46">
        <v>0.9469427292230409</v>
      </c>
      <c r="BF4" s="46">
        <v>1.2044725248618546</v>
      </c>
      <c r="BG4" s="46">
        <v>0.88884383794026489</v>
      </c>
      <c r="BH4" s="46">
        <v>1.0758149732429896</v>
      </c>
      <c r="BI4" s="46">
        <v>0.77808594416171495</v>
      </c>
      <c r="BJ4" s="46">
        <v>1.4471270362734199</v>
      </c>
      <c r="BK4" s="46">
        <v>1.0112702742066915</v>
      </c>
      <c r="BL4" s="46">
        <v>1.6029725277206672</v>
      </c>
      <c r="BM4" s="46">
        <v>1.1896274541422511</v>
      </c>
      <c r="BN4" s="46">
        <v>1.3490481680242166</v>
      </c>
      <c r="BO4" s="46">
        <v>0.86774309649025461</v>
      </c>
      <c r="BP4" s="46">
        <v>1.3602933152978813</v>
      </c>
    </row>
    <row r="5" spans="1:68" x14ac:dyDescent="0.25">
      <c r="A5" s="9" t="s">
        <v>120</v>
      </c>
      <c r="B5" s="9" t="s">
        <v>122</v>
      </c>
      <c r="C5" s="47">
        <v>46.954143982515028</v>
      </c>
      <c r="D5" s="47">
        <v>31.509039787752918</v>
      </c>
      <c r="E5" s="47">
        <v>30.935157384314088</v>
      </c>
      <c r="F5" s="47">
        <v>32.764563132548304</v>
      </c>
      <c r="G5" s="47">
        <v>36.645186736152063</v>
      </c>
      <c r="H5" s="47">
        <v>31.228243747422397</v>
      </c>
      <c r="I5" s="47">
        <v>50.442345552255752</v>
      </c>
      <c r="J5" s="47">
        <v>46.573486135558639</v>
      </c>
      <c r="K5" s="47">
        <v>37.352057336951873</v>
      </c>
      <c r="L5" s="47">
        <v>20.459384310010915</v>
      </c>
      <c r="M5" s="47">
        <v>46.662768367946725</v>
      </c>
      <c r="N5" s="47">
        <v>35.312015195478949</v>
      </c>
      <c r="O5" s="47">
        <v>44.343860933544057</v>
      </c>
      <c r="P5" s="47">
        <v>37.505353945918685</v>
      </c>
      <c r="Q5" s="47">
        <v>37.367683483789513</v>
      </c>
      <c r="R5" s="47">
        <v>40.919349126907591</v>
      </c>
      <c r="S5" s="47">
        <v>27.146466270785425</v>
      </c>
      <c r="T5" s="47">
        <v>18.989268176637168</v>
      </c>
      <c r="U5" s="47">
        <v>29.018968067734718</v>
      </c>
      <c r="V5" s="47">
        <v>34.062679798225666</v>
      </c>
      <c r="W5" s="47">
        <v>41.041199246248325</v>
      </c>
      <c r="X5" s="47">
        <v>26.526316026689052</v>
      </c>
      <c r="Y5" s="47">
        <v>39.419774142875674</v>
      </c>
      <c r="Z5" s="47">
        <v>37.440851254973758</v>
      </c>
      <c r="AA5" s="47">
        <v>33.73948114666883</v>
      </c>
      <c r="AB5" s="47">
        <v>51.095284595939169</v>
      </c>
      <c r="AC5" s="47">
        <v>39.190374930690126</v>
      </c>
      <c r="AD5" s="47">
        <v>38.928524514028737</v>
      </c>
      <c r="AE5" s="47">
        <v>23.461940439741142</v>
      </c>
      <c r="AF5" s="47">
        <v>42.390655098813554</v>
      </c>
      <c r="AG5" s="47">
        <v>31.462251879815156</v>
      </c>
      <c r="AH5" s="47">
        <v>45.831327865601324</v>
      </c>
      <c r="AI5" s="47">
        <v>19.975764536424663</v>
      </c>
      <c r="AJ5" s="47">
        <v>23.975399773259461</v>
      </c>
      <c r="AK5" s="47">
        <v>35.634613802159819</v>
      </c>
      <c r="AL5" s="47">
        <v>45.048615688343531</v>
      </c>
      <c r="AM5" s="47">
        <v>39.440957736586519</v>
      </c>
      <c r="AN5" s="47">
        <v>30.45512629087721</v>
      </c>
      <c r="AO5" s="47">
        <v>62.954479489931778</v>
      </c>
      <c r="AP5" s="47">
        <v>141.22320178856339</v>
      </c>
      <c r="AQ5" s="47">
        <v>37.322953438013734</v>
      </c>
      <c r="AR5" s="47">
        <v>20.552219373865885</v>
      </c>
      <c r="AS5" s="47">
        <v>21.898758790984619</v>
      </c>
      <c r="AT5" s="47">
        <v>38.847098070728045</v>
      </c>
      <c r="AU5" s="47">
        <v>28.351297834477524</v>
      </c>
      <c r="AV5" s="47">
        <v>28.055649168350438</v>
      </c>
      <c r="AW5" s="47">
        <v>40.408607725686693</v>
      </c>
      <c r="AX5" s="47">
        <v>21.702237333582822</v>
      </c>
      <c r="AY5" s="47">
        <v>45.805756574820869</v>
      </c>
      <c r="AZ5" s="47">
        <v>31.950459234161926</v>
      </c>
      <c r="BA5" s="47">
        <v>46.284449398467942</v>
      </c>
      <c r="BB5" s="47">
        <v>25.577228140666154</v>
      </c>
      <c r="BC5" s="47">
        <v>46.283820475167445</v>
      </c>
      <c r="BD5" s="47">
        <v>20.486237545040652</v>
      </c>
      <c r="BE5" s="47">
        <v>21.972078823602491</v>
      </c>
      <c r="BF5" s="47">
        <v>31.774967412195355</v>
      </c>
      <c r="BG5" s="47">
        <v>19.956812702701825</v>
      </c>
      <c r="BH5" s="47">
        <v>32.919965695278954</v>
      </c>
      <c r="BI5" s="47">
        <v>26.341849170096371</v>
      </c>
      <c r="BJ5" s="47">
        <v>23.024483956388913</v>
      </c>
      <c r="BK5" s="47">
        <v>22.579698639253571</v>
      </c>
      <c r="BL5" s="47">
        <v>34.532724590488179</v>
      </c>
      <c r="BM5" s="47">
        <v>30.974485721004442</v>
      </c>
      <c r="BN5" s="47">
        <v>25.876150692111686</v>
      </c>
      <c r="BO5" s="47">
        <v>25.328894910270183</v>
      </c>
      <c r="BP5" s="47">
        <v>30.753052875287946</v>
      </c>
    </row>
    <row r="6" spans="1:68" x14ac:dyDescent="0.25">
      <c r="A6" s="11" t="s">
        <v>121</v>
      </c>
      <c r="B6" s="11" t="s">
        <v>122</v>
      </c>
      <c r="C6" s="46">
        <v>3.5726072888266964</v>
      </c>
      <c r="D6" s="46">
        <v>2.7811648025776603</v>
      </c>
      <c r="E6" s="46">
        <v>3.1329697614156835</v>
      </c>
      <c r="F6" s="46">
        <v>4.5339435299508812</v>
      </c>
      <c r="G6" s="46">
        <v>4.4453367776927317</v>
      </c>
      <c r="H6" s="46">
        <v>7.0582114462636056</v>
      </c>
      <c r="I6" s="46">
        <v>10.606005150361268</v>
      </c>
      <c r="J6" s="46">
        <v>7.5445909593529894</v>
      </c>
      <c r="K6" s="46">
        <v>3.9604143876736906</v>
      </c>
      <c r="L6" s="46">
        <v>2.5277877188206066</v>
      </c>
      <c r="M6" s="46">
        <v>10.719026503203501</v>
      </c>
      <c r="N6" s="46">
        <v>6.0646980104679926</v>
      </c>
      <c r="O6" s="46">
        <v>4.1464440927744395</v>
      </c>
      <c r="P6" s="46">
        <v>4.6584739892591038</v>
      </c>
      <c r="Q6" s="46">
        <v>10.67976374036447</v>
      </c>
      <c r="R6" s="46">
        <v>2.6833363653894193</v>
      </c>
      <c r="S6" s="46">
        <v>2.2729660610158202</v>
      </c>
      <c r="T6" s="46">
        <v>1.6637562517018132</v>
      </c>
      <c r="U6" s="46">
        <v>2.3000027482015208</v>
      </c>
      <c r="V6" s="46">
        <v>5.1073946033576263</v>
      </c>
      <c r="W6" s="46">
        <v>5.5447286627175014</v>
      </c>
      <c r="X6" s="46">
        <v>2.16615711149979</v>
      </c>
      <c r="Y6" s="46">
        <v>3.6181623224277324</v>
      </c>
      <c r="Z6" s="46">
        <v>4.6781878592820947</v>
      </c>
      <c r="AA6" s="46">
        <v>3.2809533500956416</v>
      </c>
      <c r="AB6" s="46">
        <v>6.2038397853289871</v>
      </c>
      <c r="AC6" s="46">
        <v>4.2705756848160057</v>
      </c>
      <c r="AD6" s="46">
        <v>3.2472988998670278</v>
      </c>
      <c r="AE6" s="46">
        <v>2.8207761834539862</v>
      </c>
      <c r="AF6" s="46">
        <v>11.628546172505191</v>
      </c>
      <c r="AG6" s="46">
        <v>4.7514279325412723</v>
      </c>
      <c r="AH6" s="46">
        <v>3.9371824756787408</v>
      </c>
      <c r="AI6" s="46">
        <v>2.3531580925506534</v>
      </c>
      <c r="AJ6" s="46">
        <v>2.4190627348991729</v>
      </c>
      <c r="AK6" s="46">
        <v>2.6357003996667348</v>
      </c>
      <c r="AL6" s="46">
        <v>10.079329805615718</v>
      </c>
      <c r="AM6" s="46">
        <v>1.9248465924486411</v>
      </c>
      <c r="AN6" s="46">
        <v>1.7566988755522606</v>
      </c>
      <c r="AO6" s="46">
        <v>15.689617635756214</v>
      </c>
      <c r="AP6" s="46">
        <v>29.278286309478897</v>
      </c>
      <c r="AQ6" s="46">
        <v>2.3365642677971175</v>
      </c>
      <c r="AR6" s="46">
        <v>1.8383128159999114</v>
      </c>
      <c r="AS6" s="46">
        <v>1.5954836245794901</v>
      </c>
      <c r="AT6" s="46">
        <v>5.6080683090125625</v>
      </c>
      <c r="AU6" s="46">
        <v>4.4958540347757054</v>
      </c>
      <c r="AV6" s="46">
        <v>3.6939830104930351</v>
      </c>
      <c r="AW6" s="46">
        <v>13.580002252710832</v>
      </c>
      <c r="AX6" s="46">
        <v>2.6599589092232452</v>
      </c>
      <c r="AY6" s="46">
        <v>6.3902874848400222</v>
      </c>
      <c r="AZ6" s="46">
        <v>2.622581973565949</v>
      </c>
      <c r="BA6" s="46">
        <v>5.4510748038834791</v>
      </c>
      <c r="BB6" s="46">
        <v>3.7568350813673885</v>
      </c>
      <c r="BC6" s="46">
        <v>8.7619500139566213</v>
      </c>
      <c r="BD6" s="46">
        <v>3.0208156793512115</v>
      </c>
      <c r="BE6" s="46">
        <v>3.0786774723326769</v>
      </c>
      <c r="BF6" s="46">
        <v>4.1531967405142414</v>
      </c>
      <c r="BG6" s="46">
        <v>3.3546368325328619</v>
      </c>
      <c r="BH6" s="46">
        <v>5.4046179517651831</v>
      </c>
      <c r="BI6" s="46">
        <v>3.5222790361085736</v>
      </c>
      <c r="BJ6" s="46">
        <v>6.8797646976839157</v>
      </c>
      <c r="BK6" s="46">
        <v>2.7581905790305918</v>
      </c>
      <c r="BL6" s="46">
        <v>8.7496339427513981</v>
      </c>
      <c r="BM6" s="46">
        <v>4.4713990258047707</v>
      </c>
      <c r="BN6" s="46">
        <v>3.5862099697811756</v>
      </c>
      <c r="BO6" s="46">
        <v>1.7348440403072811</v>
      </c>
      <c r="BP6" s="46">
        <v>5.2678588838244185</v>
      </c>
    </row>
    <row r="7" spans="1:68" x14ac:dyDescent="0.25">
      <c r="A7" s="9" t="s">
        <v>123</v>
      </c>
      <c r="B7" s="9" t="s">
        <v>122</v>
      </c>
      <c r="C7" s="47">
        <v>40.155069086563685</v>
      </c>
      <c r="D7" s="47">
        <v>28.292025304649698</v>
      </c>
      <c r="E7" s="47">
        <v>30.101938406466612</v>
      </c>
      <c r="F7" s="47">
        <v>25.989972006575041</v>
      </c>
      <c r="G7" s="47">
        <v>31.485165379862039</v>
      </c>
      <c r="H7" s="47">
        <v>27.4623410176638</v>
      </c>
      <c r="I7" s="47">
        <v>29.968617747367588</v>
      </c>
      <c r="J7" s="47">
        <v>39.430535363886968</v>
      </c>
      <c r="K7" s="47">
        <v>25.760479137950696</v>
      </c>
      <c r="L7" s="47">
        <v>17.14615336636351</v>
      </c>
      <c r="M7" s="47">
        <v>25.656064299800541</v>
      </c>
      <c r="N7" s="47">
        <v>25.669668504460752</v>
      </c>
      <c r="O7" s="47">
        <v>33.000344189083911</v>
      </c>
      <c r="P7" s="47">
        <v>27.16899974628851</v>
      </c>
      <c r="Q7" s="47">
        <v>29.53783202572831</v>
      </c>
      <c r="R7" s="47">
        <v>33.641098116225919</v>
      </c>
      <c r="S7" s="47">
        <v>22.984447714038421</v>
      </c>
      <c r="T7" s="47">
        <v>14.061840189921943</v>
      </c>
      <c r="U7" s="47">
        <v>23.633392120786475</v>
      </c>
      <c r="V7" s="47">
        <v>25.713048350801916</v>
      </c>
      <c r="W7" s="47">
        <v>37.912919637341446</v>
      </c>
      <c r="X7" s="47">
        <v>23.516901300391442</v>
      </c>
      <c r="Y7" s="47">
        <v>26.955532705274603</v>
      </c>
      <c r="Z7" s="47">
        <v>29.114385580751378</v>
      </c>
      <c r="AA7" s="47">
        <v>23.976410478702554</v>
      </c>
      <c r="AB7" s="47">
        <v>35.391628339367429</v>
      </c>
      <c r="AC7" s="47">
        <v>29.451523298101485</v>
      </c>
      <c r="AD7" s="47">
        <v>27.089049439221757</v>
      </c>
      <c r="AE7" s="47">
        <v>17.687399961141704</v>
      </c>
      <c r="AF7" s="47">
        <v>28.968779250405706</v>
      </c>
      <c r="AG7" s="47">
        <v>22.845541862236811</v>
      </c>
      <c r="AH7" s="47">
        <v>39.577053536982724</v>
      </c>
      <c r="AI7" s="47">
        <v>14.394902319852321</v>
      </c>
      <c r="AJ7" s="47">
        <v>18.240789181310969</v>
      </c>
      <c r="AK7" s="47">
        <v>22.91538782645069</v>
      </c>
      <c r="AL7" s="47">
        <v>26.703178383114732</v>
      </c>
      <c r="AM7" s="47">
        <v>34.335665588016099</v>
      </c>
      <c r="AN7" s="47">
        <v>22.79495644003838</v>
      </c>
      <c r="AO7" s="47">
        <v>30.335046429095808</v>
      </c>
      <c r="AP7" s="47">
        <v>690.82062181597587</v>
      </c>
      <c r="AQ7" s="47">
        <v>24.970814842296491</v>
      </c>
      <c r="AR7" s="47">
        <v>18.418030975591531</v>
      </c>
      <c r="AS7" s="47">
        <v>15.086239435459017</v>
      </c>
      <c r="AT7" s="47">
        <v>27.984630017500162</v>
      </c>
      <c r="AU7" s="47">
        <v>18.331885762114688</v>
      </c>
      <c r="AV7" s="47">
        <v>27.505872906823186</v>
      </c>
      <c r="AW7" s="47">
        <v>26.481674341680417</v>
      </c>
      <c r="AX7" s="47">
        <v>13.506686678747498</v>
      </c>
      <c r="AY7" s="47">
        <v>33.578979487789127</v>
      </c>
      <c r="AZ7" s="47">
        <v>26.424956762130218</v>
      </c>
      <c r="BA7" s="47">
        <v>35.844359848678636</v>
      </c>
      <c r="BB7" s="47">
        <v>19.551573782568308</v>
      </c>
      <c r="BC7" s="47">
        <v>33.784951907394017</v>
      </c>
      <c r="BD7" s="47">
        <v>15.935416493493012</v>
      </c>
      <c r="BE7" s="47">
        <v>15.040983609598991</v>
      </c>
      <c r="BF7" s="47">
        <v>21.304649968980787</v>
      </c>
      <c r="BG7" s="47">
        <v>18.077258278773975</v>
      </c>
      <c r="BH7" s="47">
        <v>24.323436284975543</v>
      </c>
      <c r="BI7" s="47">
        <v>21.849153602103176</v>
      </c>
      <c r="BJ7" s="47">
        <v>25.645432910269399</v>
      </c>
      <c r="BK7" s="47">
        <v>15.298782891550303</v>
      </c>
      <c r="BL7" s="47">
        <v>25.642577331312911</v>
      </c>
      <c r="BM7" s="47">
        <v>23.34000701877082</v>
      </c>
      <c r="BN7" s="47">
        <v>26.566052931397184</v>
      </c>
      <c r="BO7" s="47">
        <v>18.949271558791022</v>
      </c>
      <c r="BP7" s="47">
        <v>23.728679359861225</v>
      </c>
    </row>
    <row r="8" spans="1:68" x14ac:dyDescent="0.25">
      <c r="A8" s="11" t="s">
        <v>124</v>
      </c>
      <c r="B8" s="11" t="s">
        <v>122</v>
      </c>
      <c r="C8" s="46">
        <v>162.2865618422758</v>
      </c>
      <c r="D8" s="46">
        <v>71.986280706278265</v>
      </c>
      <c r="E8" s="46">
        <v>58.063611441457773</v>
      </c>
      <c r="F8" s="46">
        <v>66.126847303966812</v>
      </c>
      <c r="G8" s="46">
        <v>108.83054878889067</v>
      </c>
      <c r="H8" s="46">
        <v>82.318021563540583</v>
      </c>
      <c r="I8" s="46">
        <v>123.94497549894481</v>
      </c>
      <c r="J8" s="46">
        <v>100.49942744561302</v>
      </c>
      <c r="K8" s="46">
        <v>85.975822274764994</v>
      </c>
      <c r="L8" s="46">
        <v>37.866395493736306</v>
      </c>
      <c r="M8" s="46">
        <v>123.84530584135831</v>
      </c>
      <c r="N8" s="46">
        <v>62.252803605526729</v>
      </c>
      <c r="O8" s="46">
        <v>116.11037173879126</v>
      </c>
      <c r="P8" s="46">
        <v>77.549674267350582</v>
      </c>
      <c r="Q8" s="46">
        <v>100.32867903031604</v>
      </c>
      <c r="R8" s="46">
        <v>75.293757881515944</v>
      </c>
      <c r="S8" s="46">
        <v>50.106986137383124</v>
      </c>
      <c r="T8" s="46">
        <v>33.997454671826006</v>
      </c>
      <c r="U8" s="46">
        <v>49.408533857164066</v>
      </c>
      <c r="V8" s="46">
        <v>55.702194345573176</v>
      </c>
      <c r="W8" s="46">
        <v>75.104052079514162</v>
      </c>
      <c r="X8" s="46">
        <v>48.113381054503996</v>
      </c>
      <c r="Y8" s="46">
        <v>61.677427454302837</v>
      </c>
      <c r="Z8" s="46">
        <v>89.06777657509835</v>
      </c>
      <c r="AA8" s="46">
        <v>63.357743507463717</v>
      </c>
      <c r="AB8" s="46">
        <v>118.91519605302602</v>
      </c>
      <c r="AC8" s="46">
        <v>75.683249903077765</v>
      </c>
      <c r="AD8" s="46">
        <v>103.76075166229866</v>
      </c>
      <c r="AE8" s="46">
        <v>48.483118841204025</v>
      </c>
      <c r="AF8" s="46">
        <v>115.89882147946626</v>
      </c>
      <c r="AG8" s="46">
        <v>74.472036268333369</v>
      </c>
      <c r="AH8" s="46">
        <v>92.415107998940229</v>
      </c>
      <c r="AI8" s="46">
        <v>43.091558340898636</v>
      </c>
      <c r="AJ8" s="46">
        <v>46.920717533518726</v>
      </c>
      <c r="AK8" s="46">
        <v>63.384735519366743</v>
      </c>
      <c r="AL8" s="46">
        <v>98.441246436973401</v>
      </c>
      <c r="AM8" s="46">
        <v>46.745223031854792</v>
      </c>
      <c r="AN8" s="46">
        <v>45.317558674896965</v>
      </c>
      <c r="AO8" s="46">
        <v>156.58947356572705</v>
      </c>
      <c r="AP8" s="46">
        <v>300.27666713558477</v>
      </c>
      <c r="AQ8" s="46">
        <v>64.988527090965135</v>
      </c>
      <c r="AR8" s="46">
        <v>31.829794115930909</v>
      </c>
      <c r="AS8" s="46">
        <v>27.614366341529145</v>
      </c>
      <c r="AT8" s="46">
        <v>99.141577277263423</v>
      </c>
      <c r="AU8" s="46">
        <v>65.287177851078084</v>
      </c>
      <c r="AV8" s="46">
        <v>79.15590104107774</v>
      </c>
      <c r="AW8" s="46">
        <v>110.3811904816842</v>
      </c>
      <c r="AX8" s="46">
        <v>65.615377274383476</v>
      </c>
      <c r="AY8" s="46">
        <v>107.82140891715026</v>
      </c>
      <c r="AZ8" s="46">
        <v>73.526403873722018</v>
      </c>
      <c r="BA8" s="46">
        <v>123.13730698598782</v>
      </c>
      <c r="BB8" s="46">
        <v>65.181619847472831</v>
      </c>
      <c r="BC8" s="46">
        <v>124.18721029560984</v>
      </c>
      <c r="BD8" s="46">
        <v>47.086143521419771</v>
      </c>
      <c r="BE8" s="46">
        <v>40.654623780148988</v>
      </c>
      <c r="BF8" s="46">
        <v>70.371853925419487</v>
      </c>
      <c r="BG8" s="46">
        <v>62.420097536956234</v>
      </c>
      <c r="BH8" s="46">
        <v>81.584615908847454</v>
      </c>
      <c r="BI8" s="46">
        <v>68.448862513444524</v>
      </c>
      <c r="BJ8" s="46">
        <v>76.02332403279668</v>
      </c>
      <c r="BK8" s="46">
        <v>30.130932590338809</v>
      </c>
      <c r="BL8" s="46">
        <v>104.87315111504225</v>
      </c>
      <c r="BM8" s="46">
        <v>73.857515467073824</v>
      </c>
      <c r="BN8" s="46">
        <v>69.034130303017733</v>
      </c>
      <c r="BO8" s="46">
        <v>48.381967909266635</v>
      </c>
      <c r="BP8" s="46">
        <v>73.385756176123408</v>
      </c>
    </row>
    <row r="9" spans="1:68" x14ac:dyDescent="0.25">
      <c r="A9" s="9" t="s">
        <v>125</v>
      </c>
      <c r="B9" s="9" t="s">
        <v>122</v>
      </c>
      <c r="C9" s="47">
        <v>30.183374300341946</v>
      </c>
      <c r="D9" s="47">
        <v>19.969116457169648</v>
      </c>
      <c r="E9" s="47">
        <v>21.897614502847379</v>
      </c>
      <c r="F9" s="47">
        <v>22.892419133766456</v>
      </c>
      <c r="G9" s="47">
        <v>20.352621278438757</v>
      </c>
      <c r="H9" s="47">
        <v>21.253168391390421</v>
      </c>
      <c r="I9" s="47">
        <v>30.877289264003345</v>
      </c>
      <c r="J9" s="47">
        <v>40.667789077546225</v>
      </c>
      <c r="K9" s="47">
        <v>32.741802366434044</v>
      </c>
      <c r="L9" s="47">
        <v>12.9532317887424</v>
      </c>
      <c r="M9" s="47">
        <v>40.228992176545262</v>
      </c>
      <c r="N9" s="47">
        <v>17.870166339267165</v>
      </c>
      <c r="O9" s="47">
        <v>34.852830219750111</v>
      </c>
      <c r="P9" s="47">
        <v>25.038161457168385</v>
      </c>
      <c r="Q9" s="47">
        <v>28.29905031047436</v>
      </c>
      <c r="R9" s="47">
        <v>42.493002870716104</v>
      </c>
      <c r="S9" s="47">
        <v>17.16190919013469</v>
      </c>
      <c r="T9" s="47">
        <v>9.1575085740892632</v>
      </c>
      <c r="U9" s="47">
        <v>17.707291563086802</v>
      </c>
      <c r="V9" s="47">
        <v>17.224730286224897</v>
      </c>
      <c r="W9" s="47">
        <v>31.709627194288998</v>
      </c>
      <c r="X9" s="47">
        <v>23.475763935334438</v>
      </c>
      <c r="Y9" s="47">
        <v>36.385615858522222</v>
      </c>
      <c r="Z9" s="47">
        <v>24.197641565005782</v>
      </c>
      <c r="AA9" s="47">
        <v>16.643056379083855</v>
      </c>
      <c r="AB9" s="47">
        <v>28.523271010968948</v>
      </c>
      <c r="AC9" s="47">
        <v>17.80068719844185</v>
      </c>
      <c r="AD9" s="47">
        <v>48.388885204754878</v>
      </c>
      <c r="AE9" s="47">
        <v>15.622897865344351</v>
      </c>
      <c r="AF9" s="47">
        <v>33.037397188700766</v>
      </c>
      <c r="AG9" s="47">
        <v>17.277041623085299</v>
      </c>
      <c r="AH9" s="47">
        <v>28.976382542921471</v>
      </c>
      <c r="AI9" s="47">
        <v>15.757901450951234</v>
      </c>
      <c r="AJ9" s="47">
        <v>23.082518693978642</v>
      </c>
      <c r="AK9" s="47">
        <v>26.955150495040449</v>
      </c>
      <c r="AL9" s="47">
        <v>20.560823729787536</v>
      </c>
      <c r="AM9" s="47">
        <v>23.51113582996593</v>
      </c>
      <c r="AN9" s="47">
        <v>17.251615256959738</v>
      </c>
      <c r="AO9" s="47">
        <v>29.767555048552147</v>
      </c>
      <c r="AP9" s="47">
        <v>178.48094530719089</v>
      </c>
      <c r="AQ9" s="47">
        <v>30.531951244892575</v>
      </c>
      <c r="AR9" s="47">
        <v>12.28245434471334</v>
      </c>
      <c r="AS9" s="47">
        <v>22.311194282663322</v>
      </c>
      <c r="AT9" s="47">
        <v>25.493075085190224</v>
      </c>
      <c r="AU9" s="47">
        <v>19.929269304676456</v>
      </c>
      <c r="AV9" s="47">
        <v>22.313416664084578</v>
      </c>
      <c r="AW9" s="47">
        <v>20.118057921318986</v>
      </c>
      <c r="AX9" s="47">
        <v>17.961534678653994</v>
      </c>
      <c r="AY9" s="47">
        <v>48.393245189938497</v>
      </c>
      <c r="AZ9" s="47">
        <v>18.651091250389822</v>
      </c>
      <c r="BA9" s="47">
        <v>29.374130822775097</v>
      </c>
      <c r="BB9" s="47">
        <v>21.291139753449059</v>
      </c>
      <c r="BC9" s="47">
        <v>33.598813434167084</v>
      </c>
      <c r="BD9" s="47">
        <v>13.976725026177341</v>
      </c>
      <c r="BE9" s="47">
        <v>13.734773686388943</v>
      </c>
      <c r="BF9" s="47">
        <v>14.860725891993546</v>
      </c>
      <c r="BG9" s="47">
        <v>10.726621896826142</v>
      </c>
      <c r="BH9" s="47">
        <v>50.915763930459413</v>
      </c>
      <c r="BI9" s="47">
        <v>16.309746729991311</v>
      </c>
      <c r="BJ9" s="47">
        <v>22.801871438253364</v>
      </c>
      <c r="BK9" s="47">
        <v>12.423286989827398</v>
      </c>
      <c r="BL9" s="47">
        <v>21.695112340927949</v>
      </c>
      <c r="BM9" s="47">
        <v>16.378865705140651</v>
      </c>
      <c r="BN9" s="47">
        <v>18.984790159579358</v>
      </c>
      <c r="BO9" s="47">
        <v>10.944134308216441</v>
      </c>
      <c r="BP9" s="47">
        <v>18.250948428016201</v>
      </c>
    </row>
    <row r="10" spans="1:68" x14ac:dyDescent="0.25">
      <c r="A10" s="11" t="s">
        <v>329</v>
      </c>
      <c r="B10" s="11" t="s">
        <v>122</v>
      </c>
      <c r="C10" s="46">
        <v>2.445154802727644</v>
      </c>
      <c r="D10" s="46">
        <v>0.92152897450345161</v>
      </c>
      <c r="E10" s="46">
        <v>0.93479444061541694</v>
      </c>
      <c r="F10" s="46">
        <v>1.1958318112757846</v>
      </c>
      <c r="G10" s="46">
        <v>1.1806261712225934</v>
      </c>
      <c r="H10" s="46">
        <v>1.6347090628155818</v>
      </c>
      <c r="I10" s="46">
        <v>2.4020326502314253</v>
      </c>
      <c r="J10" s="46">
        <v>1.7415470203906536</v>
      </c>
      <c r="K10" s="46">
        <v>1.9603252106454816</v>
      </c>
      <c r="L10" s="46">
        <v>0.65643571510664389</v>
      </c>
      <c r="M10" s="46">
        <v>2.7534795064658444</v>
      </c>
      <c r="N10" s="46">
        <v>1.2147708511185555</v>
      </c>
      <c r="O10" s="46">
        <v>2.4723591635819298</v>
      </c>
      <c r="P10" s="46">
        <v>2.7440649852907621</v>
      </c>
      <c r="Q10" s="46">
        <v>2.0817254521845885</v>
      </c>
      <c r="R10" s="46">
        <v>1.886745141690177</v>
      </c>
      <c r="S10" s="46">
        <v>1.0679490185144083</v>
      </c>
      <c r="T10" s="46" t="s">
        <v>326</v>
      </c>
      <c r="U10" s="46">
        <v>1.2395027604414772</v>
      </c>
      <c r="V10" s="46">
        <v>0.92533079220942782</v>
      </c>
      <c r="W10" s="46">
        <v>2.0056660376046476</v>
      </c>
      <c r="X10" s="46">
        <v>0.95721293778201177</v>
      </c>
      <c r="Y10" s="46">
        <v>1.4211757956990636</v>
      </c>
      <c r="Z10" s="46">
        <v>1.5108516097665452</v>
      </c>
      <c r="AA10" s="46">
        <v>0.69949257022338773</v>
      </c>
      <c r="AB10" s="46">
        <v>2.2245632088152547</v>
      </c>
      <c r="AC10" s="46">
        <v>1.1336975229017205</v>
      </c>
      <c r="AD10" s="46">
        <v>3.2913198462699147</v>
      </c>
      <c r="AE10" s="46">
        <v>1.7918933531844439</v>
      </c>
      <c r="AF10" s="46">
        <v>1.8756098797614671</v>
      </c>
      <c r="AG10" s="46">
        <v>1.1045210570221693</v>
      </c>
      <c r="AH10" s="46">
        <v>1.3102976652520906</v>
      </c>
      <c r="AI10" s="46">
        <v>0.81638612816155454</v>
      </c>
      <c r="AJ10" s="46">
        <v>1.0720384208692029</v>
      </c>
      <c r="AK10" s="46">
        <v>1.8149599876111311</v>
      </c>
      <c r="AL10" s="46">
        <v>1.6539966335475109</v>
      </c>
      <c r="AM10" s="46">
        <v>0.97154318666165229</v>
      </c>
      <c r="AN10" s="46">
        <v>0.82215685964232987</v>
      </c>
      <c r="AO10" s="46">
        <v>2.3456454890992631</v>
      </c>
      <c r="AP10" s="46">
        <v>19.835775981469187</v>
      </c>
      <c r="AQ10" s="46">
        <v>1.1582552469759584</v>
      </c>
      <c r="AR10" s="46">
        <v>0.77619498738138992</v>
      </c>
      <c r="AS10" s="46">
        <v>1.1112355988373861</v>
      </c>
      <c r="AT10" s="46">
        <v>3.2716580528038066</v>
      </c>
      <c r="AU10" s="46">
        <v>1.2491189579661437</v>
      </c>
      <c r="AV10" s="46">
        <v>2.1951323514399173</v>
      </c>
      <c r="AW10" s="46">
        <v>1.2088716585320225</v>
      </c>
      <c r="AX10" s="46">
        <v>1.127030273987579</v>
      </c>
      <c r="AY10" s="46">
        <v>2.7062259137391504</v>
      </c>
      <c r="AZ10" s="46">
        <v>0.93755708507344737</v>
      </c>
      <c r="BA10" s="46">
        <v>2.5656478113512802</v>
      </c>
      <c r="BB10" s="46">
        <v>1.4449617636310927</v>
      </c>
      <c r="BC10" s="46">
        <v>2.4693226518065847</v>
      </c>
      <c r="BD10" s="46">
        <v>1.239531202744977</v>
      </c>
      <c r="BE10" s="46">
        <v>1.15373508761761</v>
      </c>
      <c r="BF10" s="46">
        <v>0.95752409076338285</v>
      </c>
      <c r="BG10" s="46">
        <v>0.47154207541656273</v>
      </c>
      <c r="BH10" s="46">
        <v>2.1206442392114324</v>
      </c>
      <c r="BI10" s="46">
        <v>1.1169593051554831</v>
      </c>
      <c r="BJ10" s="46">
        <v>1.3458471846741349</v>
      </c>
      <c r="BK10" s="46">
        <v>0.6564364768269626</v>
      </c>
      <c r="BL10" s="46">
        <v>2.0587471189316853</v>
      </c>
      <c r="BM10" s="46">
        <v>1.3954558694304826</v>
      </c>
      <c r="BN10" s="46">
        <v>1.5553188701471046</v>
      </c>
      <c r="BO10" s="46">
        <v>0.53525030695262632</v>
      </c>
      <c r="BP10" s="46">
        <v>1.586503562711657</v>
      </c>
    </row>
    <row r="11" spans="1:68" x14ac:dyDescent="0.25">
      <c r="A11" s="9" t="s">
        <v>330</v>
      </c>
      <c r="B11" s="9" t="s">
        <v>122</v>
      </c>
      <c r="C11" s="47">
        <v>2.2208622780441405</v>
      </c>
      <c r="D11" s="47">
        <v>1.0333646275707979</v>
      </c>
      <c r="E11" s="47">
        <v>0.73380976626278571</v>
      </c>
      <c r="F11" s="47">
        <v>0.76804866999428134</v>
      </c>
      <c r="G11" s="47">
        <v>1.1748004226984006</v>
      </c>
      <c r="H11" s="47">
        <v>1.0686219853802958</v>
      </c>
      <c r="I11" s="47">
        <v>1.4627534884832676</v>
      </c>
      <c r="J11" s="47">
        <v>1.695928035569114</v>
      </c>
      <c r="K11" s="47">
        <v>0.9382753973444633</v>
      </c>
      <c r="L11" s="47">
        <v>0.51825502641826815</v>
      </c>
      <c r="M11" s="47">
        <v>1.4354147658544552</v>
      </c>
      <c r="N11" s="47">
        <v>0.84291476310450353</v>
      </c>
      <c r="O11" s="47">
        <v>1.3365463365733536</v>
      </c>
      <c r="P11" s="47">
        <v>0.97076881937918424</v>
      </c>
      <c r="Q11" s="47">
        <v>1.259432672218709</v>
      </c>
      <c r="R11" s="47">
        <v>1.1121080446458835</v>
      </c>
      <c r="S11" s="47">
        <v>0.76764161649955898</v>
      </c>
      <c r="T11" s="47" t="s">
        <v>326</v>
      </c>
      <c r="U11" s="47">
        <v>0.51781082897750308</v>
      </c>
      <c r="V11" s="47">
        <v>0.71719402852927561</v>
      </c>
      <c r="W11" s="47">
        <v>0.86643627782074895</v>
      </c>
      <c r="X11" s="47">
        <v>0.68108655916765137</v>
      </c>
      <c r="Y11" s="47">
        <v>0.73206156140692324</v>
      </c>
      <c r="Z11" s="47">
        <v>1.1690827286727081</v>
      </c>
      <c r="AA11" s="47">
        <v>0.98813082682870546</v>
      </c>
      <c r="AB11" s="47">
        <v>1.6449316648880159</v>
      </c>
      <c r="AC11" s="47">
        <v>0.66256461058402583</v>
      </c>
      <c r="AD11" s="47">
        <v>1.0715558614257046</v>
      </c>
      <c r="AE11" s="47">
        <v>0.57836748549347983</v>
      </c>
      <c r="AF11" s="47">
        <v>1.1918178752948787</v>
      </c>
      <c r="AG11" s="47">
        <v>1.2789350886528672</v>
      </c>
      <c r="AH11" s="47">
        <v>1.1526423368860423</v>
      </c>
      <c r="AI11" s="47">
        <v>0.40412869123529094</v>
      </c>
      <c r="AJ11" s="47">
        <v>0.4361955201473246</v>
      </c>
      <c r="AK11" s="47">
        <v>0.5844318835080613</v>
      </c>
      <c r="AL11" s="47">
        <v>1.1745807232593544</v>
      </c>
      <c r="AM11" s="47">
        <v>0.70385552673573037</v>
      </c>
      <c r="AN11" s="47">
        <v>0.55677739866136311</v>
      </c>
      <c r="AO11" s="47">
        <v>1.6849760192847292</v>
      </c>
      <c r="AP11" s="47">
        <v>6.0483647089240797</v>
      </c>
      <c r="AQ11" s="47">
        <v>1.0185998362580817</v>
      </c>
      <c r="AR11" s="47">
        <v>0.4623364025857381</v>
      </c>
      <c r="AS11" s="47">
        <v>0.34153896103173625</v>
      </c>
      <c r="AT11" s="47">
        <v>1.2696586965876957</v>
      </c>
      <c r="AU11" s="47">
        <v>0.66148448553103401</v>
      </c>
      <c r="AV11" s="47">
        <v>0.97678057791620532</v>
      </c>
      <c r="AW11" s="47">
        <v>1.8742457413993892</v>
      </c>
      <c r="AX11" s="47">
        <v>0.46235876010295734</v>
      </c>
      <c r="AY11" s="47">
        <v>1.105368224593003</v>
      </c>
      <c r="AZ11" s="47">
        <v>1.0029118792820428</v>
      </c>
      <c r="BA11" s="47">
        <v>0.99662621206771917</v>
      </c>
      <c r="BB11" s="47">
        <v>0.65449680380789266</v>
      </c>
      <c r="BC11" s="47">
        <v>1.5462299908341617</v>
      </c>
      <c r="BD11" s="47">
        <v>0.50744893609573705</v>
      </c>
      <c r="BE11" s="47">
        <v>0.51569103200918431</v>
      </c>
      <c r="BF11" s="47">
        <v>0.74272837713328266</v>
      </c>
      <c r="BG11" s="47">
        <v>0.82686360965999794</v>
      </c>
      <c r="BH11" s="47">
        <v>0.77698137555878311</v>
      </c>
      <c r="BI11" s="47">
        <v>1.5601751280137628</v>
      </c>
      <c r="BJ11" s="47">
        <v>0.97412355782926596</v>
      </c>
      <c r="BK11" s="47">
        <v>0.47816598380746184</v>
      </c>
      <c r="BL11" s="47">
        <v>1.4244451228849973</v>
      </c>
      <c r="BM11" s="47">
        <v>0.83384270347704736</v>
      </c>
      <c r="BN11" s="47">
        <v>0.96659643655116145</v>
      </c>
      <c r="BO11" s="47">
        <v>0.66498995738893774</v>
      </c>
      <c r="BP11" s="47">
        <v>0.67270843394299862</v>
      </c>
    </row>
    <row r="12" spans="1:68" x14ac:dyDescent="0.25">
      <c r="A12" s="11" t="s">
        <v>331</v>
      </c>
      <c r="B12" s="11" t="s">
        <v>122</v>
      </c>
      <c r="C12" s="46">
        <v>2.0711020556932405</v>
      </c>
      <c r="D12" s="46">
        <v>1.2916582448254406</v>
      </c>
      <c r="E12" s="46">
        <v>8.6409808785357747</v>
      </c>
      <c r="F12" s="46">
        <v>6.3179087591741121</v>
      </c>
      <c r="G12" s="46">
        <v>2.1033537638686819</v>
      </c>
      <c r="H12" s="46">
        <v>1.5474000464181348</v>
      </c>
      <c r="I12" s="46">
        <v>2.3684737409322127</v>
      </c>
      <c r="J12" s="46">
        <v>2.7806481156775491</v>
      </c>
      <c r="K12" s="46">
        <v>2.899652755931462</v>
      </c>
      <c r="L12" s="46">
        <v>1.9702173279418966</v>
      </c>
      <c r="M12" s="46">
        <v>3.4855683133701416</v>
      </c>
      <c r="N12" s="46">
        <v>6.3321203482088864</v>
      </c>
      <c r="O12" s="46">
        <v>5.8944451930130555</v>
      </c>
      <c r="P12" s="46">
        <v>2.5337572689158874</v>
      </c>
      <c r="Q12" s="46">
        <v>5.3569491539801968</v>
      </c>
      <c r="R12" s="46">
        <v>9.3795468364831027</v>
      </c>
      <c r="S12" s="46">
        <v>4.8554736168998529</v>
      </c>
      <c r="T12" s="46">
        <v>1.8349703217310398</v>
      </c>
      <c r="U12" s="46">
        <v>7.1158378757836234</v>
      </c>
      <c r="V12" s="46">
        <v>5.8081529373021583</v>
      </c>
      <c r="W12" s="46">
        <v>4.6831543935361308</v>
      </c>
      <c r="X12" s="46">
        <v>3.1347078217758604</v>
      </c>
      <c r="Y12" s="46">
        <v>3.4890094693814664</v>
      </c>
      <c r="Z12" s="46">
        <v>2.3581567055200194</v>
      </c>
      <c r="AA12" s="46">
        <v>6.2438547833241769</v>
      </c>
      <c r="AB12" s="46">
        <v>4.0374584797671389</v>
      </c>
      <c r="AC12" s="46">
        <v>2.6117508905452524</v>
      </c>
      <c r="AD12" s="46">
        <v>4.8219752683794237</v>
      </c>
      <c r="AE12" s="46">
        <v>2.9140494785147313</v>
      </c>
      <c r="AF12" s="46">
        <v>5.806094284759145</v>
      </c>
      <c r="AG12" s="46">
        <v>2.2594602176730758</v>
      </c>
      <c r="AH12" s="46">
        <v>9.2754373875737315</v>
      </c>
      <c r="AI12" s="46">
        <v>2.467764075753224</v>
      </c>
      <c r="AJ12" s="46">
        <v>1.5448664509589813</v>
      </c>
      <c r="AK12" s="46">
        <v>3.9781790477257162</v>
      </c>
      <c r="AL12" s="46">
        <v>3.4955643678293464</v>
      </c>
      <c r="AM12" s="46">
        <v>8.008842730542618</v>
      </c>
      <c r="AN12" s="46">
        <v>2.0567159350734219</v>
      </c>
      <c r="AO12" s="46">
        <v>6.0504607172737206</v>
      </c>
      <c r="AP12" s="46">
        <v>5.1916661047569566</v>
      </c>
      <c r="AQ12" s="46">
        <v>3.4243116429075946</v>
      </c>
      <c r="AR12" s="46">
        <v>3.5506365323669056</v>
      </c>
      <c r="AS12" s="46">
        <v>2.0280544259661881</v>
      </c>
      <c r="AT12" s="46">
        <v>1.9107769922561542</v>
      </c>
      <c r="AU12" s="46">
        <v>2.3206633904583227</v>
      </c>
      <c r="AV12" s="46">
        <v>2.7915617578559209</v>
      </c>
      <c r="AW12" s="46">
        <v>2.7215768079290141</v>
      </c>
      <c r="AX12" s="46">
        <v>2.527305778240247</v>
      </c>
      <c r="AY12" s="46">
        <v>7.0337317661138545</v>
      </c>
      <c r="AZ12" s="46">
        <v>2.9755314354904692</v>
      </c>
      <c r="BA12" s="46">
        <v>2.2620990229504576</v>
      </c>
      <c r="BB12" s="46">
        <v>2.5129025595680394</v>
      </c>
      <c r="BC12" s="46">
        <v>1.8513317575951407</v>
      </c>
      <c r="BD12" s="46">
        <v>0.65081907190289667</v>
      </c>
      <c r="BE12" s="46">
        <v>1.0880047177257368</v>
      </c>
      <c r="BF12" s="46">
        <v>1.2953990108109408</v>
      </c>
      <c r="BG12" s="46">
        <v>0.45808982060973813</v>
      </c>
      <c r="BH12" s="46">
        <v>3.4361204203965943</v>
      </c>
      <c r="BI12" s="46">
        <v>1.7181726288348933</v>
      </c>
      <c r="BJ12" s="46">
        <v>1.6962433981491349</v>
      </c>
      <c r="BK12" s="46">
        <v>3.6276432280069466</v>
      </c>
      <c r="BL12" s="46">
        <v>4.0470526053318405</v>
      </c>
      <c r="BM12" s="46">
        <v>0.68250848795582864</v>
      </c>
      <c r="BN12" s="46">
        <v>0.9743388302961844</v>
      </c>
      <c r="BO12" s="46">
        <v>0.59118253450975888</v>
      </c>
      <c r="BP12" s="46">
        <v>2.8536602243190194</v>
      </c>
    </row>
    <row r="13" spans="1:68" x14ac:dyDescent="0.25">
      <c r="A13" s="9" t="s">
        <v>332</v>
      </c>
      <c r="B13" s="9" t="s">
        <v>122</v>
      </c>
      <c r="C13" s="47">
        <v>1.09676498256072</v>
      </c>
      <c r="D13" s="47">
        <v>1.3521071370505158</v>
      </c>
      <c r="E13" s="47">
        <v>5.66921094125804</v>
      </c>
      <c r="F13" s="47">
        <v>3.8190833703023008</v>
      </c>
      <c r="G13" s="47">
        <v>1.4829145032748818</v>
      </c>
      <c r="H13" s="47">
        <v>1.4921140277095819</v>
      </c>
      <c r="I13" s="47">
        <v>1.5610216860227428</v>
      </c>
      <c r="J13" s="47">
        <v>1.3468164500720092</v>
      </c>
      <c r="K13" s="47">
        <v>1.4096623486303659</v>
      </c>
      <c r="L13" s="47">
        <v>1.7206480374966002</v>
      </c>
      <c r="M13" s="47">
        <v>3.3651494528753609</v>
      </c>
      <c r="N13" s="47">
        <v>3.6477462673867795</v>
      </c>
      <c r="O13" s="47">
        <v>4.8729558037372609</v>
      </c>
      <c r="P13" s="47">
        <v>2.2031486178139388</v>
      </c>
      <c r="Q13" s="47">
        <v>2.8895313958907218</v>
      </c>
      <c r="R13" s="47">
        <v>6.408573261683653</v>
      </c>
      <c r="S13" s="47">
        <v>6.6901401491179433</v>
      </c>
      <c r="T13" s="47">
        <v>1.0516626049066784</v>
      </c>
      <c r="U13" s="47">
        <v>3.1484632595238158</v>
      </c>
      <c r="V13" s="47">
        <v>2.8991719675335359</v>
      </c>
      <c r="W13" s="47">
        <v>3.7636926150087575</v>
      </c>
      <c r="X13" s="47">
        <v>3.4644604735853251</v>
      </c>
      <c r="Y13" s="47">
        <v>2.2305400222308829</v>
      </c>
      <c r="Z13" s="47">
        <v>1.5222725779719901</v>
      </c>
      <c r="AA13" s="47">
        <v>2.9108310214671826</v>
      </c>
      <c r="AB13" s="47">
        <v>3.0203403141428309</v>
      </c>
      <c r="AC13" s="47">
        <v>1.8968549272008473</v>
      </c>
      <c r="AD13" s="47">
        <v>1.3802125253826059</v>
      </c>
      <c r="AE13" s="47">
        <v>1.563973226192759</v>
      </c>
      <c r="AF13" s="47">
        <v>2.8751669247125045</v>
      </c>
      <c r="AG13" s="47">
        <v>2.5825816355001434</v>
      </c>
      <c r="AH13" s="47">
        <v>6.584126805211465</v>
      </c>
      <c r="AI13" s="47">
        <v>2.952402189687668</v>
      </c>
      <c r="AJ13" s="47">
        <v>0.95657532729929251</v>
      </c>
      <c r="AK13" s="47">
        <v>1.9936264184626147</v>
      </c>
      <c r="AL13" s="47">
        <v>1.7925922940444354</v>
      </c>
      <c r="AM13" s="47">
        <v>4.8560376615313405</v>
      </c>
      <c r="AN13" s="47">
        <v>1.409778243053522</v>
      </c>
      <c r="AO13" s="47">
        <v>4.5507476112447387</v>
      </c>
      <c r="AP13" s="47">
        <v>5.0910480805451073</v>
      </c>
      <c r="AQ13" s="47">
        <v>3.0144890465198695</v>
      </c>
      <c r="AR13" s="47">
        <v>3.7663750722041311</v>
      </c>
      <c r="AS13" s="47">
        <v>1.1007518559090352</v>
      </c>
      <c r="AT13" s="47">
        <v>1.3420528095323352</v>
      </c>
      <c r="AU13" s="47">
        <v>1.4238518922127037</v>
      </c>
      <c r="AV13" s="47">
        <v>1.4035829987150976</v>
      </c>
      <c r="AW13" s="47">
        <v>1.1818649194203004</v>
      </c>
      <c r="AX13" s="47">
        <v>1.6846359792830419</v>
      </c>
      <c r="AY13" s="47">
        <v>2.5924634560223674</v>
      </c>
      <c r="AZ13" s="47">
        <v>2.0966686553242582</v>
      </c>
      <c r="BA13" s="47">
        <v>2.0505958019135764</v>
      </c>
      <c r="BB13" s="47">
        <v>1.7005060806952088</v>
      </c>
      <c r="BC13" s="47">
        <v>2.1618748472635234</v>
      </c>
      <c r="BD13" s="47">
        <v>0.72914810183976897</v>
      </c>
      <c r="BE13" s="47">
        <v>0.94488696212468049</v>
      </c>
      <c r="BF13" s="47">
        <v>1.1739799940053035</v>
      </c>
      <c r="BG13" s="47">
        <v>0.8153794420397048</v>
      </c>
      <c r="BH13" s="47">
        <v>2.481162205895048</v>
      </c>
      <c r="BI13" s="47">
        <v>2.0060780291849558</v>
      </c>
      <c r="BJ13" s="47">
        <v>0.94611425726658649</v>
      </c>
      <c r="BK13" s="47">
        <v>2.1036954195933162</v>
      </c>
      <c r="BL13" s="47">
        <v>2.3051041270020245</v>
      </c>
      <c r="BM13" s="47">
        <v>0.69626439857060218</v>
      </c>
      <c r="BN13" s="47">
        <v>0.74514742135113421</v>
      </c>
      <c r="BO13" s="47">
        <v>0.83435918439079793</v>
      </c>
      <c r="BP13" s="47">
        <v>2.026459203658129</v>
      </c>
    </row>
    <row r="15" spans="1:68" ht="15.75" x14ac:dyDescent="0.25">
      <c r="B15" s="22"/>
      <c r="C15" s="22"/>
      <c r="D15" s="22"/>
      <c r="E15" s="22"/>
      <c r="F15" s="22"/>
      <c r="G15" s="22"/>
    </row>
    <row r="16" spans="1:68" ht="15.75" x14ac:dyDescent="0.25">
      <c r="A16" s="68" t="s">
        <v>146</v>
      </c>
      <c r="B16" s="68"/>
      <c r="C16" s="68"/>
      <c r="D16" s="68"/>
      <c r="E16" s="68"/>
      <c r="F16" s="22"/>
    </row>
  </sheetData>
  <autoFilter ref="A2:B2"/>
  <mergeCells count="1"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Données brutes POS (Area)</vt:lpstr>
      <vt:lpstr>Données brutes NEG (Area)</vt:lpstr>
      <vt:lpstr>Abondance relative POS</vt:lpstr>
      <vt:lpstr>Abondance relative NEG</vt:lpstr>
      <vt:lpstr>Abondance relative SM</vt:lpstr>
      <vt:lpstr>Abondance relative PI-PG-PS</vt:lpstr>
      <vt:lpstr>Abondance relative CE</vt:lpstr>
      <vt:lpstr>Abondance relative Cer</vt:lpstr>
      <vt:lpstr>Abondance relative PC-LPC</vt:lpstr>
      <vt:lpstr>Abondance relative PE-LPE</vt:lpstr>
      <vt:lpstr>Abondance relative DG</vt:lpstr>
      <vt:lpstr>Abondance relative TG</vt:lpstr>
      <vt:lpstr>Abondance relative FA</vt:lpstr>
    </vt:vector>
  </TitlesOfParts>
  <Company>Inserm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Cyrielle Clement</dc:creator>
  <cp:lastModifiedBy>Pauline Le-faouder</cp:lastModifiedBy>
  <dcterms:created xsi:type="dcterms:W3CDTF">2022-12-13T15:15:09Z</dcterms:created>
  <dcterms:modified xsi:type="dcterms:W3CDTF">2023-07-25T10:30:40Z</dcterms:modified>
</cp:coreProperties>
</file>