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ja\Box\UofA\Module 1\Weekly Challenge\"/>
    </mc:Choice>
  </mc:AlternateContent>
  <xr:revisionPtr revIDLastSave="0" documentId="13_ncr:1_{414A6865-E785-4A97-84DE-E421B5DAD2B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20" r:id="rId2"/>
    <sheet name="Outcomes Based on Goals" sheetId="21" r:id="rId3"/>
    <sheet name="Successful US Games" sheetId="14" r:id="rId4"/>
    <sheet name="Category Statistics" sheetId="2" r:id="rId5"/>
    <sheet name="Subcategory Statistics" sheetId="4" r:id="rId6"/>
    <sheet name="Outcomes Based on Launch Date" sheetId="7" r:id="rId7"/>
    <sheet name="Edinburgh Research" sheetId="8" r:id="rId8"/>
    <sheet name="Descriptive Statistics" sheetId="11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1" l="1"/>
  <c r="G4" i="21"/>
  <c r="G5" i="21"/>
  <c r="G6" i="21"/>
  <c r="G7" i="21"/>
  <c r="G8" i="21"/>
  <c r="G9" i="21"/>
  <c r="G10" i="21"/>
  <c r="G11" i="21"/>
  <c r="G12" i="21"/>
  <c r="G13" i="21"/>
  <c r="G2" i="21"/>
  <c r="F3" i="21"/>
  <c r="F4" i="21"/>
  <c r="F5" i="21"/>
  <c r="F6" i="21"/>
  <c r="F7" i="21"/>
  <c r="F8" i="21"/>
  <c r="F9" i="21"/>
  <c r="F10" i="21"/>
  <c r="F11" i="21"/>
  <c r="F12" i="21"/>
  <c r="F13" i="21"/>
  <c r="F2" i="21"/>
  <c r="H3" i="21"/>
  <c r="H4" i="21"/>
  <c r="H5" i="21"/>
  <c r="H6" i="21"/>
  <c r="H7" i="21"/>
  <c r="H8" i="21"/>
  <c r="H9" i="21"/>
  <c r="H10" i="21"/>
  <c r="H11" i="21"/>
  <c r="H12" i="21"/>
  <c r="H13" i="21"/>
  <c r="H2" i="21"/>
  <c r="E3" i="21"/>
  <c r="E4" i="21"/>
  <c r="E5" i="21"/>
  <c r="E6" i="21"/>
  <c r="E7" i="21"/>
  <c r="E8" i="21"/>
  <c r="E9" i="21"/>
  <c r="E10" i="21"/>
  <c r="E11" i="21"/>
  <c r="E12" i="21"/>
  <c r="E13" i="21"/>
  <c r="E2" i="21"/>
  <c r="D13" i="21"/>
  <c r="C13" i="21"/>
  <c r="D12" i="21"/>
  <c r="C12" i="21"/>
  <c r="D11" i="21"/>
  <c r="C11" i="21"/>
  <c r="D10" i="21"/>
  <c r="C10" i="21"/>
  <c r="D9" i="21"/>
  <c r="C9" i="21"/>
  <c r="D8" i="21"/>
  <c r="C8" i="21"/>
  <c r="D7" i="21"/>
  <c r="C7" i="21"/>
  <c r="D6" i="21"/>
  <c r="C6" i="21"/>
  <c r="D5" i="21"/>
  <c r="C5" i="21"/>
  <c r="D4" i="21"/>
  <c r="C4" i="21"/>
  <c r="D3" i="21"/>
  <c r="C3" i="21"/>
  <c r="D2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C13" i="11"/>
  <c r="C12" i="11"/>
  <c r="C14" i="11" s="1"/>
  <c r="C11" i="11"/>
  <c r="B13" i="11"/>
  <c r="B12" i="11"/>
  <c r="B11" i="11"/>
  <c r="C6" i="11"/>
  <c r="C5" i="11"/>
  <c r="C4" i="11"/>
  <c r="B6" i="11"/>
  <c r="B5" i="11"/>
  <c r="B7" i="11" s="1"/>
  <c r="B4" i="11"/>
  <c r="C3" i="11"/>
  <c r="C10" i="11"/>
  <c r="B10" i="11"/>
  <c r="C9" i="11"/>
  <c r="B9" i="11"/>
  <c r="B3" i="11"/>
  <c r="C2" i="11"/>
  <c r="B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P2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B14" i="11" l="1"/>
  <c r="C7" i="11"/>
</calcChain>
</file>

<file path=xl/sharedStrings.xml><?xml version="1.0" encoding="utf-8"?>
<sst xmlns="http://schemas.openxmlformats.org/spreadsheetml/2006/main" count="33711" uniqueCount="8415">
  <si>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</si>
  <si>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</si>
  <si>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</si>
  <si>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</si>
  <si>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</si>
  <si>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</si>
  <si>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</si>
  <si>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</si>
  <si>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</si>
  <si>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</si>
  <si>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</si>
  <si>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</si>
  <si>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</si>
  <si>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</si>
  <si>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</si>
  <si>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</si>
  <si>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</si>
  <si>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</si>
  <si>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</si>
  <si>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</si>
  <si>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</si>
  <si>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</si>
  <si>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</si>
  <si>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</si>
  <si>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</si>
  <si>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</si>
  <si>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</si>
  <si>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</si>
  <si>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</si>
  <si>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</si>
  <si>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</si>
  <si>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</si>
  <si>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</si>
  <si>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</si>
  <si>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</si>
  <si>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</si>
  <si>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</si>
  <si>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</si>
  <si>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</si>
  <si>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</si>
  <si>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</si>
  <si>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</si>
  <si>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</si>
  <si>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</si>
  <si>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</si>
  <si>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</si>
  <si>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</si>
  <si>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</si>
  <si>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</si>
  <si>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</si>
  <si>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</si>
  <si>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</si>
  <si>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</si>
  <si>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</si>
  <si>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</si>
  <si>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</si>
  <si>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</si>
  <si>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</si>
  <si>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</si>
  <si>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</si>
  <si>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</si>
  <si>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</si>
  <si>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</si>
  <si>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</si>
  <si>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</si>
  <si>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</si>
  <si>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</si>
  <si>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</si>
  <si>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</si>
  <si>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</si>
  <si>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</si>
  <si>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</si>
  <si>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</si>
  <si>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</si>
  <si>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</si>
  <si>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</si>
  <si>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</si>
  <si>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</si>
  <si>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</si>
  <si>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</si>
  <si>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</si>
  <si>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</si>
  <si>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</si>
  <si>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</si>
  <si>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</si>
  <si>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</si>
  <si>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</si>
  <si>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</si>
  <si>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</si>
  <si>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</si>
  <si>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</si>
  <si>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</si>
  <si>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</si>
  <si>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</si>
  <si>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</si>
  <si>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</si>
  <si>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</si>
  <si>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</si>
  <si>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</si>
  <si>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</si>
  <si>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</si>
  <si>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</si>
  <si>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</si>
  <si>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</si>
  <si>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</si>
  <si>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</si>
  <si>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</si>
  <si>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</si>
  <si>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</si>
  <si>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</si>
  <si>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</si>
  <si>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</si>
  <si>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</si>
  <si>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</si>
  <si>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</si>
  <si>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</si>
  <si>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</si>
  <si>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</si>
  <si>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</si>
  <si>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</si>
  <si>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</si>
  <si>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</si>
  <si>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</si>
  <si>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</si>
  <si>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</si>
  <si>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</si>
  <si>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</si>
  <si>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</si>
  <si>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</si>
  <si>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</si>
  <si>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</si>
  <si>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</si>
  <si>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</si>
  <si>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</si>
  <si>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</si>
  <si>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</si>
  <si>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</si>
  <si>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</si>
  <si>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</si>
  <si>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</si>
  <si>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</si>
  <si>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</si>
  <si>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</si>
  <si>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</si>
  <si>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</si>
  <si>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</si>
  <si>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</si>
  <si>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</si>
  <si>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</si>
  <si>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</si>
  <si>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</si>
  <si>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</si>
  <si>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</si>
  <si>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</si>
  <si>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</si>
  <si>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</si>
  <si>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</si>
  <si>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</si>
  <si>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</si>
  <si>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</si>
  <si>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</si>
  <si>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</si>
  <si>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</si>
  <si>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</si>
  <si>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</si>
  <si>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</si>
  <si>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</si>
  <si>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</si>
  <si>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</si>
  <si>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</si>
  <si>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</si>
  <si>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</si>
  <si>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</si>
  <si>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</si>
  <si>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</si>
  <si>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</si>
  <si>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</si>
  <si>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</si>
  <si>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</si>
  <si>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</si>
  <si>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</si>
  <si>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</si>
  <si>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</si>
  <si>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</si>
  <si>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</si>
  <si>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</si>
  <si>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</si>
  <si>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</si>
  <si>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</si>
  <si>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</si>
  <si>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</si>
  <si>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</si>
  <si>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</si>
  <si>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</si>
  <si>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</si>
  <si>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</si>
  <si>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</si>
  <si>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</si>
  <si>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</si>
  <si>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</si>
  <si>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</si>
  <si>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</si>
  <si>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</si>
  <si>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</si>
  <si>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</si>
  <si>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</si>
  <si>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</si>
  <si>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</si>
  <si>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</si>
  <si>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</si>
  <si>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</si>
  <si>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</si>
  <si>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</si>
  <si>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</si>
  <si>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</si>
  <si>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</si>
  <si>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</si>
  <si>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</si>
  <si>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</si>
  <si>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</si>
  <si>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</si>
  <si>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</si>
  <si>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</si>
  <si>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</si>
  <si>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</si>
  <si>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</si>
  <si>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</si>
  <si>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</si>
  <si>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</si>
  <si>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</si>
  <si>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</si>
  <si>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</si>
  <si>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</si>
  <si>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</si>
  <si>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</si>
  <si>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</si>
  <si>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</si>
  <si>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</si>
  <si>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</si>
  <si>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</si>
  <si>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</si>
  <si>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</si>
  <si>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</si>
  <si>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</si>
  <si>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</si>
  <si>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</si>
  <si>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</si>
  <si>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</si>
  <si>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</si>
  <si>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</si>
  <si>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</si>
  <si>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</si>
  <si>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</si>
  <si>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</si>
  <si>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</si>
  <si>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</si>
  <si>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</si>
  <si>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</si>
  <si>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</si>
  <si>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</si>
  <si>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</si>
  <si>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</si>
  <si>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</si>
  <si>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</si>
  <si>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</si>
  <si>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</si>
  <si>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</si>
  <si>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</si>
  <si>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</si>
  <si>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</si>
  <si>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</si>
  <si>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</si>
  <si>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</si>
  <si>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</si>
  <si>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</si>
  <si>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</si>
  <si>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</si>
  <si>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</si>
  <si>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</si>
  <si>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</si>
  <si>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</si>
  <si>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</si>
  <si>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</si>
  <si>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</si>
  <si>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</si>
  <si>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</si>
  <si>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</si>
  <si>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</si>
  <si>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</si>
  <si>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</si>
  <si>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</si>
  <si>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</si>
  <si>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</si>
  <si>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</si>
  <si>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</si>
  <si>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</si>
  <si>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</si>
  <si>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</si>
  <si>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</si>
  <si>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</si>
  <si>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</si>
  <si>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</si>
  <si>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</si>
  <si>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</si>
  <si>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</si>
  <si>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</si>
  <si>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</si>
  <si>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</si>
  <si>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</si>
  <si>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</si>
  <si>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</si>
  <si>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</si>
  <si>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</si>
  <si>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</si>
  <si>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</si>
  <si>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</si>
  <si>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</si>
  <si>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</si>
  <si>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</si>
  <si>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</si>
  <si>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</si>
  <si>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</si>
  <si>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</si>
  <si>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</si>
  <si>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</si>
  <si>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</si>
  <si>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</si>
  <si>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</si>
  <si>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</si>
  <si>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</si>
  <si>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</si>
  <si>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</si>
  <si>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</si>
  <si>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</si>
  <si>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</si>
  <si>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</si>
  <si>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</si>
  <si>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</si>
  <si>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</si>
  <si>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</si>
  <si>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</si>
  <si>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</si>
  <si>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</si>
  <si>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</si>
  <si>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</si>
  <si>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</si>
  <si>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</si>
  <si>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</si>
  <si>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</si>
  <si>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</si>
  <si>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</si>
  <si>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</si>
  <si>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</si>
  <si>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</si>
  <si>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</si>
  <si>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</si>
  <si>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</si>
  <si>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</si>
  <si>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</si>
  <si>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</si>
  <si>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</si>
  <si>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</si>
  <si>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</si>
  <si>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</si>
  <si>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</si>
  <si>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</si>
  <si>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</si>
  <si>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</si>
  <si>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</si>
  <si>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</si>
  <si>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</si>
  <si>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</si>
  <si>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</si>
  <si>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</si>
  <si>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</si>
  <si>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</si>
  <si>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</si>
  <si>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</si>
  <si>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</si>
  <si>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</si>
  <si>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</si>
  <si>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</si>
  <si>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</si>
  <si>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</si>
  <si>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</si>
  <si>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</si>
  <si>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</si>
  <si>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</si>
  <si>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</si>
  <si>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</si>
  <si>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</si>
  <si>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</si>
  <si>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</si>
  <si>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</si>
  <si>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</si>
  <si>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</si>
  <si>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</si>
  <si>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</si>
  <si>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</si>
  <si>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</si>
  <si>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</si>
  <si>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</si>
  <si>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</si>
  <si>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</si>
  <si>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</si>
  <si>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</si>
  <si>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</si>
  <si>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</si>
  <si>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</si>
  <si>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</si>
  <si>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</si>
  <si>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</si>
  <si>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</si>
  <si>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</si>
  <si>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</si>
  <si>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</si>
  <si>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</si>
  <si>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</si>
  <si>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</si>
  <si>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</si>
  <si>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</si>
  <si>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</si>
  <si>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</si>
  <si>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</si>
  <si>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</si>
  <si>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</si>
  <si>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</si>
  <si>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</si>
  <si>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</si>
  <si>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</si>
  <si>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</si>
  <si>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</si>
  <si>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</si>
  <si>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</si>
  <si>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</si>
  <si>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</si>
  <si>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</si>
  <si>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</si>
  <si>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</si>
  <si>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</si>
  <si>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</si>
  <si>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</si>
  <si>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</si>
  <si>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</si>
  <si>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</si>
  <si>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</si>
  <si>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</si>
  <si>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</si>
  <si>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</si>
  <si>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</si>
  <si>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</si>
  <si>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</si>
  <si>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</si>
  <si>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</si>
  <si>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</si>
  <si>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</si>
  <si>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</si>
  <si>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</si>
  <si>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</si>
  <si>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</si>
  <si>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</si>
  <si>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</si>
  <si>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</si>
  <si>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</si>
  <si>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</si>
  <si>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</si>
  <si>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</si>
  <si>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</si>
  <si>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</si>
  <si>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</si>
  <si>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</si>
  <si>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</si>
  <si>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</si>
  <si>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</si>
  <si>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</si>
  <si>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</si>
  <si>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</si>
  <si>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</si>
  <si>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</si>
  <si>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</si>
  <si>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</si>
  <si>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</si>
  <si>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</si>
  <si>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</si>
  <si>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</si>
  <si>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</si>
  <si>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</si>
  <si>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</si>
  <si>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</si>
  <si>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</si>
  <si>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</si>
  <si>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</si>
  <si>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</si>
  <si>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</si>
  <si>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</si>
  <si>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</si>
  <si>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</si>
  <si>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</si>
  <si>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</si>
  <si>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</si>
  <si>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</si>
  <si>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</si>
  <si>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</si>
  <si>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</si>
  <si>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</si>
  <si>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</si>
  <si>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</si>
  <si>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</si>
  <si>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</si>
  <si>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</si>
  <si>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</si>
  <si>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</si>
  <si>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</si>
  <si>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</si>
  <si>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</si>
  <si>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</si>
  <si>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</si>
  <si>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</si>
  <si>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</si>
  <si>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</si>
  <si>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</si>
  <si>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</si>
  <si>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</si>
  <si>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</si>
  <si>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</si>
  <si>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</si>
  <si>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</si>
  <si>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</si>
  <si>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</si>
  <si>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</si>
  <si>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</si>
  <si>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</si>
  <si>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</si>
  <si>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</si>
  <si>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</si>
  <si>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</si>
  <si>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</si>
  <si>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</si>
  <si>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</si>
  <si>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</si>
  <si>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</si>
  <si>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</si>
  <si>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</si>
  <si>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</si>
  <si>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</si>
  <si>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</si>
  <si>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</si>
  <si>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</si>
  <si>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</si>
  <si>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</si>
  <si>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</si>
  <si>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</si>
  <si>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</si>
  <si>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</si>
  <si>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</si>
  <si>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</si>
  <si>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</si>
  <si>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</si>
  <si>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</si>
  <si>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</si>
  <si>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</si>
  <si>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</si>
  <si>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</si>
  <si>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</si>
  <si>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</si>
  <si>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</si>
  <si>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</si>
  <si>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</si>
  <si>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</si>
  <si>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</si>
  <si>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</si>
  <si>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</si>
  <si>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</si>
  <si>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</si>
  <si>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</si>
  <si>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</si>
  <si>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</si>
  <si>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</si>
  <si>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</si>
  <si>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</si>
  <si>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</si>
  <si>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</si>
  <si>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</si>
  <si>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</si>
  <si>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</si>
  <si>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</si>
  <si>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</si>
  <si>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</si>
  <si>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</si>
  <si>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</si>
  <si>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</si>
  <si>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</si>
  <si>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</si>
  <si>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</si>
  <si>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</si>
  <si>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</si>
  <si>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</si>
  <si>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</si>
  <si>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</si>
  <si>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</si>
  <si>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</si>
  <si>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</si>
  <si>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</si>
  <si>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</si>
  <si>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</si>
  <si>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</si>
  <si>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</si>
  <si>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</si>
  <si>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</si>
  <si>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</si>
  <si>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</si>
  <si>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</si>
  <si>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</si>
  <si>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</si>
  <si>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</si>
  <si>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</si>
  <si>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</si>
  <si>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</si>
  <si>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</si>
  <si>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</si>
  <si>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</si>
  <si>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</si>
  <si>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</si>
  <si>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</si>
  <si>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</si>
  <si>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</si>
  <si>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</si>
  <si>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</si>
  <si>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</si>
  <si>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</si>
  <si>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</si>
  <si>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</si>
  <si>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</si>
  <si>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</si>
  <si>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</si>
  <si>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</si>
  <si>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</si>
  <si>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</si>
  <si>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</si>
  <si>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</si>
  <si>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</si>
  <si>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</si>
  <si>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</si>
  <si>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</si>
  <si>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</si>
  <si>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</si>
  <si>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</si>
  <si>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</si>
  <si>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</si>
  <si>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</si>
  <si>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</si>
  <si>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</si>
  <si>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</si>
  <si>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</si>
  <si>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</si>
  <si>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</si>
  <si>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</si>
  <si>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</si>
  <si>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</si>
  <si>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</si>
  <si>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</si>
  <si>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</si>
  <si>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</si>
  <si>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</si>
  <si>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</si>
  <si>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</si>
  <si>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</si>
  <si>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</si>
  <si>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</si>
  <si>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</si>
  <si>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</si>
  <si>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</si>
  <si>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</si>
  <si>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</si>
  <si>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</si>
  <si>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</si>
  <si>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</si>
  <si>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</si>
  <si>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</si>
  <si>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</si>
  <si>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</si>
  <si>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</si>
  <si>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</si>
  <si>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</si>
  <si>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</si>
  <si>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</si>
  <si>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</si>
  <si>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</si>
  <si>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</si>
  <si>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</si>
  <si>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</si>
  <si>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</si>
  <si>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</si>
  <si>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</si>
  <si>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</si>
  <si>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</si>
  <si>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</si>
  <si>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</si>
  <si>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</si>
  <si>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</si>
  <si>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</si>
  <si>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</si>
  <si>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</si>
  <si>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</si>
  <si>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</si>
  <si>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</si>
  <si>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</si>
  <si>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</si>
  <si>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</si>
  <si>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</si>
  <si>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</si>
  <si>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</si>
  <si>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</si>
  <si>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</si>
  <si>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</si>
  <si>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</si>
  <si>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</si>
  <si>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</si>
  <si>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</si>
  <si>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</si>
  <si>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</si>
  <si>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</si>
  <si>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</si>
  <si>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</si>
  <si>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</si>
  <si>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</si>
  <si>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</si>
  <si>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</si>
  <si>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</si>
  <si>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</si>
  <si>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</si>
  <si>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</si>
  <si>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</si>
  <si>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</si>
  <si>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</si>
  <si>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</si>
  <si>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</si>
  <si>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</si>
  <si>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</si>
  <si>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</si>
  <si>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</si>
  <si>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</si>
  <si>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</si>
  <si>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</si>
  <si>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</si>
  <si>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</si>
  <si>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</si>
  <si>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</si>
  <si>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</si>
  <si>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</si>
  <si>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</si>
  <si>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</si>
  <si>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</si>
  <si>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</si>
  <si>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</si>
  <si>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</si>
  <si>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</si>
  <si>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</si>
  <si>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</si>
  <si>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</si>
  <si>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</si>
  <si>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</si>
  <si>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</si>
  <si>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</si>
  <si>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</si>
  <si>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</si>
  <si>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</si>
  <si>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</si>
  <si>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</si>
  <si>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</si>
  <si>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</si>
  <si>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</si>
  <si>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</si>
  <si>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</si>
  <si>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</si>
  <si>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</si>
  <si>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</si>
  <si>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</si>
  <si>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</si>
  <si>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</si>
  <si>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</si>
  <si>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</si>
  <si>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</si>
  <si>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</si>
  <si>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</si>
  <si>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</si>
  <si>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</si>
  <si>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</si>
  <si>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</si>
  <si>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</si>
  <si>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</si>
  <si>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</si>
  <si>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</si>
  <si>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</si>
  <si>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</si>
  <si>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</si>
  <si>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</si>
  <si>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</si>
  <si>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</si>
  <si>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</si>
  <si>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</si>
  <si>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</si>
  <si>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</si>
  <si>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</si>
  <si>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</si>
  <si>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</si>
  <si>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</si>
  <si>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</si>
  <si>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</si>
  <si>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</si>
  <si>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</si>
  <si>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</si>
  <si>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</si>
  <si>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</si>
  <si>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</si>
  <si>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</si>
  <si>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</si>
  <si>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</si>
  <si>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</si>
  <si>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</si>
  <si>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</si>
  <si>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</si>
  <si>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</si>
  <si>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</si>
  <si>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</si>
  <si>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</si>
  <si>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</si>
  <si>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</si>
  <si>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</si>
  <si>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</si>
  <si>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</si>
  <si>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</si>
  <si>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</si>
  <si>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</si>
  <si>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</si>
  <si>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</si>
  <si>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</si>
  <si>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</si>
  <si>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</si>
  <si>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</si>
  <si>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</si>
  <si>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</si>
  <si>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</si>
  <si>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</si>
  <si>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</si>
  <si>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</si>
  <si>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</si>
  <si>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</si>
  <si>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</si>
  <si>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</si>
  <si>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</si>
  <si>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</si>
  <si>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</si>
  <si>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</si>
  <si>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</si>
  <si>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</si>
  <si>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</si>
  <si>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</si>
  <si>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</si>
  <si>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</si>
  <si>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</si>
  <si>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</si>
  <si>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</si>
  <si>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</si>
  <si>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</si>
  <si>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</si>
  <si>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</si>
  <si>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</si>
  <si>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</si>
  <si>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</si>
  <si>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</si>
  <si>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</si>
  <si>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</si>
  <si>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</si>
  <si>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</si>
  <si>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</si>
  <si>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</si>
  <si>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</si>
  <si>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</si>
  <si>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</si>
  <si>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</si>
  <si>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</si>
  <si>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</si>
  <si>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</si>
  <si>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</si>
  <si>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</si>
  <si>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</si>
  <si>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</si>
  <si>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</si>
  <si>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</si>
  <si>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</si>
  <si>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</si>
  <si>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</si>
  <si>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</si>
  <si>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</si>
  <si>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</si>
  <si>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</si>
  <si>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</si>
  <si>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</si>
  <si>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</si>
  <si>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</si>
  <si>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</si>
  <si>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</si>
  <si>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</si>
  <si>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</si>
  <si>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</si>
  <si>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</si>
  <si>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</si>
  <si>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</si>
  <si>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</si>
  <si>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</si>
  <si>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</si>
  <si>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</si>
  <si>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</si>
  <si>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</si>
  <si>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</si>
  <si>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</si>
  <si>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</si>
  <si>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</si>
  <si>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</si>
  <si>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</si>
  <si>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</si>
  <si>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</si>
  <si>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</si>
  <si>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</si>
  <si>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</si>
  <si>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</si>
  <si>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</si>
  <si>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</si>
  <si>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</si>
  <si>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</si>
  <si>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</si>
  <si>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</si>
  <si>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</si>
  <si>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</si>
  <si>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</si>
  <si>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</si>
  <si>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</si>
  <si>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</si>
  <si>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</si>
  <si>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</si>
  <si>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</si>
  <si>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</si>
  <si>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</si>
  <si>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</si>
  <si>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</si>
  <si>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</si>
  <si>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</si>
  <si>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</si>
  <si>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</si>
  <si>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</si>
  <si>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</si>
  <si>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</si>
  <si>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</si>
  <si>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</si>
  <si>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</si>
  <si>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</si>
  <si>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</si>
  <si>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</si>
  <si>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</si>
  <si>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</si>
  <si>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</si>
  <si>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</si>
  <si>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</si>
  <si>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</si>
  <si>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</si>
  <si>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</si>
  <si>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</si>
  <si>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</si>
  <si>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</si>
  <si>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</si>
  <si>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</si>
  <si>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</si>
  <si>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</si>
  <si>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</si>
  <si>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</si>
  <si>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</si>
  <si>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</si>
  <si>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</si>
  <si>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</si>
  <si>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</si>
  <si>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</si>
  <si>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</si>
  <si>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</si>
  <si>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</si>
  <si>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</si>
  <si>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</si>
  <si>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</si>
  <si>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</si>
  <si>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</si>
  <si>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</si>
  <si>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</si>
  <si>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</si>
  <si>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</si>
  <si>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</si>
  <si>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</si>
  <si>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</si>
  <si>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</si>
  <si>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</si>
  <si>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</si>
  <si>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</si>
  <si>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</si>
  <si>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</si>
  <si>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</si>
  <si>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</si>
  <si>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</si>
  <si>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</si>
  <si>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</si>
  <si>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</si>
  <si>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</si>
  <si>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</si>
  <si>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</si>
  <si>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</si>
  <si>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</si>
  <si>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</si>
  <si>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</si>
  <si>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</si>
  <si>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</si>
  <si>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</si>
  <si>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</si>
  <si>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</si>
  <si>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</si>
  <si>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</si>
  <si>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</si>
  <si>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</si>
  <si>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</si>
  <si>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</si>
  <si>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</si>
  <si>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</si>
  <si>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</si>
  <si>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</si>
  <si>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</si>
  <si>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</si>
  <si>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</si>
  <si>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</si>
  <si>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</si>
  <si>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</si>
  <si>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</si>
  <si>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</si>
  <si>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</si>
  <si>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</si>
  <si>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</si>
  <si>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</si>
  <si>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</si>
  <si>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</si>
  <si>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</si>
  <si>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</si>
  <si>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</si>
  <si>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</si>
  <si>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</si>
  <si>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</si>
  <si>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</si>
  <si>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</si>
  <si>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</si>
  <si>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</si>
  <si>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</si>
  <si>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</si>
  <si>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</si>
  <si>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</si>
  <si>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</si>
  <si>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</si>
  <si>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</si>
  <si>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</si>
  <si>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</si>
  <si>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</si>
  <si>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</si>
  <si>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</si>
  <si>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</si>
  <si>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</si>
  <si>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</si>
  <si>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</si>
  <si>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</si>
  <si>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</si>
  <si>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</si>
  <si>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</si>
  <si>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</si>
  <si>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</si>
  <si>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</si>
  <si>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</si>
  <si>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</si>
  <si>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</si>
  <si>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</si>
  <si>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</si>
  <si>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</si>
  <si>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</si>
  <si>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</si>
  <si>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</si>
  <si>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</si>
  <si>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</si>
  <si>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</si>
  <si>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</si>
  <si>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</si>
  <si>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</si>
  <si>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</si>
  <si>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</si>
  <si>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</si>
  <si>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</si>
  <si>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</si>
  <si>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</si>
  <si>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</si>
  <si>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</si>
  <si>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</si>
  <si>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</si>
  <si>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</si>
  <si>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</si>
  <si>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</si>
  <si>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</si>
  <si>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</si>
  <si>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</si>
  <si>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</si>
  <si>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</si>
  <si>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</si>
  <si>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</si>
  <si>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</si>
  <si>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</si>
  <si>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</si>
  <si>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</si>
  <si>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</si>
  <si>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</si>
  <si>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</si>
  <si>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</si>
  <si>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</si>
  <si>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</si>
  <si>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</si>
  <si>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</si>
  <si>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</si>
  <si>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</si>
  <si>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</si>
  <si>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</si>
  <si>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</si>
  <si>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</si>
  <si>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</si>
  <si>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</si>
  <si>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</si>
  <si>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</si>
  <si>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</si>
  <si>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</si>
  <si>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</si>
  <si>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</si>
  <si>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</si>
  <si>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</si>
  <si>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</si>
  <si>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</si>
  <si>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</si>
  <si>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</si>
  <si>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</si>
  <si>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</si>
  <si>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</si>
  <si>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</si>
  <si>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</si>
  <si>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</si>
  <si>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</si>
  <si>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</si>
  <si>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</si>
  <si>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</si>
  <si>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</si>
  <si>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</si>
  <si>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</si>
  <si>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</si>
  <si>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</si>
  <si>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</si>
  <si>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</si>
  <si>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</si>
  <si>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</si>
  <si>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</si>
  <si>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</si>
  <si>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</si>
  <si>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</si>
  <si>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</si>
  <si>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</si>
  <si>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</si>
  <si>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</si>
  <si>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</si>
  <si>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</si>
  <si>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</si>
  <si>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</si>
  <si>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</si>
  <si>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</si>
  <si>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</si>
  <si>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</si>
  <si>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</si>
  <si>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</si>
  <si>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</si>
  <si>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</si>
  <si>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</si>
  <si>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</si>
  <si>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</si>
  <si>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</si>
  <si>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</si>
  <si>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</si>
  <si>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</si>
  <si>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</si>
  <si>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</si>
  <si>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</si>
  <si>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</si>
  <si>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</si>
  <si>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</si>
  <si>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</si>
  <si>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</si>
  <si>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</si>
  <si>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</si>
  <si>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</si>
  <si>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</si>
  <si>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</si>
  <si>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</si>
  <si>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</si>
  <si>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</si>
  <si>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</si>
  <si>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</si>
  <si>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</si>
  <si>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</si>
  <si>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</si>
  <si>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</si>
  <si>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</si>
  <si>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</si>
  <si>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</si>
  <si>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</si>
  <si>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</si>
  <si>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</si>
  <si>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</si>
  <si>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</si>
  <si>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</si>
  <si>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</si>
  <si>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</si>
  <si>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</si>
  <si>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</si>
  <si>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</si>
  <si>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</si>
  <si>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</si>
  <si>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</si>
  <si>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</si>
  <si>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</si>
  <si>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</si>
  <si>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</si>
  <si>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</si>
  <si>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</si>
  <si>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</si>
  <si>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</si>
  <si>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</si>
  <si>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</si>
  <si>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</si>
  <si>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</si>
  <si>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</si>
  <si>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</si>
  <si>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</si>
  <si>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</si>
  <si>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</si>
  <si>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</si>
  <si>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</si>
  <si>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</si>
  <si>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</si>
  <si>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</si>
  <si>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</si>
  <si>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</si>
  <si>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</si>
  <si>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</si>
  <si>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</si>
  <si>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</si>
  <si>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</si>
  <si>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</si>
  <si>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</si>
  <si>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</si>
  <si>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</si>
  <si>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</si>
  <si>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</si>
  <si>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</si>
  <si>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</si>
  <si>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</si>
  <si>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</si>
  <si>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</si>
  <si>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</si>
  <si>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</si>
  <si>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</si>
  <si>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</si>
  <si>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</si>
  <si>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</si>
  <si>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</si>
  <si>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</si>
  <si>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</si>
  <si>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</si>
  <si>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</si>
  <si>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</si>
  <si>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</si>
  <si>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</si>
  <si>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</si>
  <si>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</si>
  <si>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</si>
  <si>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</si>
  <si>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</si>
  <si>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</si>
  <si>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</si>
  <si>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</si>
  <si>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</si>
  <si>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</si>
  <si>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</si>
  <si>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</si>
  <si>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</si>
  <si>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</si>
  <si>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</si>
  <si>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</si>
  <si>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</si>
  <si>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</si>
  <si>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</si>
  <si>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</si>
  <si>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</si>
  <si>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</si>
  <si>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</si>
  <si>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</si>
  <si>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</si>
  <si>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</si>
  <si>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</si>
  <si>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</si>
  <si>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</si>
  <si>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</si>
  <si>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</si>
  <si>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</si>
  <si>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</si>
  <si>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</si>
  <si>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</si>
  <si>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</si>
  <si>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</si>
  <si>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</si>
  <si>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</si>
  <si>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</si>
  <si>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</si>
  <si>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</si>
  <si>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</si>
  <si>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</si>
  <si>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</si>
  <si>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</si>
  <si>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</si>
  <si>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</si>
  <si>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</si>
  <si>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</si>
  <si>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</si>
  <si>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</si>
  <si>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</si>
  <si>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</si>
  <si>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</si>
  <si>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</si>
  <si>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</si>
  <si>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</si>
  <si>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</si>
  <si>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</si>
  <si>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</si>
  <si>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</si>
  <si>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</si>
  <si>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</si>
  <si>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</si>
  <si>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</si>
  <si>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</si>
  <si>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</si>
  <si>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</si>
  <si>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</si>
  <si>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</si>
  <si>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</si>
  <si>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</si>
  <si>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</si>
  <si>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</si>
  <si>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</si>
  <si>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</si>
  <si>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</si>
  <si>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</si>
  <si>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</si>
  <si>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</si>
  <si>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</si>
  <si>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</si>
  <si>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</si>
  <si>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</si>
  <si>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</si>
  <si>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</si>
  <si>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</si>
  <si>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</si>
  <si>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</si>
  <si>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</si>
  <si>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</si>
  <si>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</si>
  <si>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</si>
  <si>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</si>
  <si>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</si>
  <si>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</si>
  <si>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</si>
  <si>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</si>
  <si>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</si>
  <si>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</si>
  <si>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</si>
  <si>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</si>
  <si>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</si>
  <si>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</si>
  <si>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</si>
  <si>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</si>
  <si>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</si>
  <si>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</si>
  <si>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</si>
  <si>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</si>
  <si>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</si>
  <si>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</si>
  <si>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</si>
  <si>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</si>
  <si>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</si>
  <si>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</si>
  <si>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</si>
  <si>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</si>
  <si>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</si>
  <si>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</si>
  <si>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</si>
  <si>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</si>
  <si>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</si>
  <si>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</si>
  <si>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</si>
  <si>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</si>
  <si>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</si>
  <si>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</si>
  <si>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</si>
  <si>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</si>
  <si>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</si>
  <si>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</si>
  <si>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</si>
  <si>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</si>
  <si>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</si>
  <si>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</si>
  <si>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</si>
  <si>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</si>
  <si>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</si>
  <si>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</si>
  <si>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</si>
  <si>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</si>
  <si>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</si>
  <si>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</si>
  <si>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</si>
  <si>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</si>
  <si>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</si>
  <si>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</si>
  <si>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</si>
  <si>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</si>
  <si>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</si>
  <si>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</si>
  <si>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</si>
  <si>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</si>
  <si>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</si>
  <si>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</si>
  <si>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</si>
  <si>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</si>
  <si>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</si>
  <si>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</si>
  <si>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</si>
  <si>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</si>
  <si>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</si>
  <si>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</si>
  <si>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</si>
  <si>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</si>
  <si>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</si>
  <si>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</si>
  <si>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</si>
  <si>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</si>
  <si>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</si>
  <si>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</si>
  <si>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</si>
  <si>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</si>
  <si>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</si>
  <si>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</si>
  <si>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</si>
  <si>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</si>
  <si>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</si>
  <si>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</si>
  <si>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</si>
  <si>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</si>
  <si>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</si>
  <si>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</si>
  <si>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</si>
  <si>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</si>
  <si>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</si>
  <si>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</si>
  <si>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</si>
  <si>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</si>
  <si>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</si>
  <si>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</si>
  <si>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</si>
  <si>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</si>
  <si>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</si>
  <si>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</si>
  <si>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</si>
  <si>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</si>
  <si>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</si>
  <si>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</si>
  <si>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</si>
  <si>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</si>
  <si>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</si>
  <si>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</si>
  <si>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</si>
  <si>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</si>
  <si>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</si>
  <si>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</si>
  <si>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</si>
  <si>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</si>
  <si>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</si>
  <si>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</si>
  <si>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</si>
  <si>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</si>
  <si>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</si>
  <si>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</si>
  <si>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</si>
  <si>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</si>
  <si>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</si>
  <si>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</si>
  <si>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</si>
  <si>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</si>
  <si>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</si>
  <si>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</si>
  <si>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</si>
  <si>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</si>
  <si>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</si>
  <si>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</si>
  <si>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</si>
  <si>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</si>
  <si>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</si>
  <si>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</si>
  <si>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</si>
  <si>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</si>
  <si>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</si>
  <si>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</si>
  <si>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</si>
  <si>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</si>
  <si>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</si>
  <si>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</si>
  <si>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</si>
  <si>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</si>
  <si>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</si>
  <si>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</si>
  <si>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</si>
  <si>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</si>
  <si>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</si>
  <si>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</si>
  <si>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</si>
  <si>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</si>
  <si>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</si>
  <si>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</si>
  <si>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</si>
  <si>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</si>
  <si>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</si>
  <si>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</si>
  <si>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</si>
  <si>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</si>
  <si>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</si>
  <si>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</si>
  <si>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</si>
  <si>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</si>
  <si>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</si>
  <si>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</si>
  <si>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</si>
  <si>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</si>
  <si>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</si>
  <si>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</si>
  <si>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</si>
  <si>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</si>
  <si>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</si>
  <si>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</si>
  <si>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</si>
  <si>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</si>
  <si>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</si>
  <si>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</si>
  <si>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</si>
  <si>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</si>
  <si>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</si>
  <si>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</si>
  <si>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</si>
  <si>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</si>
  <si>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</si>
  <si>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</si>
  <si>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</si>
  <si>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</si>
  <si>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</si>
  <si>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</si>
  <si>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</si>
  <si>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</si>
  <si>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</si>
  <si>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</si>
  <si>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</si>
  <si>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</si>
  <si>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</si>
  <si>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</si>
  <si>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</si>
  <si>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</si>
  <si>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</si>
  <si>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</si>
  <si>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</si>
  <si>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</si>
  <si>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</si>
  <si>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</si>
  <si>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</si>
  <si>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</si>
  <si>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</si>
  <si>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</si>
  <si>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</si>
  <si>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</si>
  <si>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</si>
  <si>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</si>
  <si>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</si>
  <si>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</si>
  <si>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</si>
  <si>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</si>
  <si>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</si>
  <si>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</si>
  <si>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</si>
  <si>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</si>
  <si>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</si>
  <si>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</si>
  <si>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</si>
  <si>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</si>
  <si>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</si>
  <si>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</si>
  <si>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</si>
  <si>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</si>
  <si>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</si>
  <si>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</si>
  <si>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</si>
  <si>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</si>
  <si>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</si>
  <si>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</si>
  <si>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</si>
  <si>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</si>
  <si>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</si>
  <si>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</si>
  <si>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</si>
  <si>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</si>
  <si>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</si>
  <si>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</si>
  <si>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</si>
  <si>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</si>
  <si>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</si>
  <si>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</si>
  <si>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</si>
  <si>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</si>
  <si>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</si>
  <si>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</si>
  <si>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</si>
  <si>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</si>
  <si>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</si>
  <si>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</si>
  <si>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</si>
  <si>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</si>
  <si>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</si>
  <si>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</si>
  <si>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</si>
  <si>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</si>
  <si>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</si>
  <si>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</si>
  <si>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</si>
  <si>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</si>
  <si>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</si>
  <si>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</si>
  <si>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</si>
  <si>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</si>
  <si>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</si>
  <si>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</si>
  <si>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</si>
  <si>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</si>
  <si>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</si>
  <si>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</si>
  <si>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</si>
  <si>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</si>
  <si>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</si>
  <si>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</si>
  <si>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</si>
  <si>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</si>
  <si>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</si>
  <si>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</si>
  <si>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</si>
  <si>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</si>
  <si>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</si>
  <si>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</si>
  <si>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</si>
  <si>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</si>
  <si>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</si>
  <si>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</si>
  <si>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</si>
  <si>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</si>
  <si>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</si>
  <si>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</si>
  <si>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</si>
  <si>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</si>
  <si>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</si>
  <si>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</si>
  <si>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</si>
  <si>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</si>
  <si>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</si>
  <si>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</si>
  <si>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</si>
  <si>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</si>
  <si>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</si>
  <si>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</si>
  <si>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</si>
  <si>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</si>
  <si>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</si>
  <si>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</si>
  <si>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</si>
  <si>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</si>
  <si>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</si>
  <si>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</si>
  <si>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</si>
  <si>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</si>
  <si>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</si>
  <si>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</si>
  <si>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</si>
  <si>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</si>
  <si>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</si>
  <si>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</si>
  <si>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</si>
  <si>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</si>
  <si>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</si>
  <si>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</si>
  <si>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</si>
  <si>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</si>
  <si>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</si>
  <si>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</si>
  <si>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</si>
  <si>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</si>
  <si>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</si>
  <si>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</si>
  <si>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</si>
  <si>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</si>
  <si>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</si>
  <si>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</si>
  <si>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</si>
  <si>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</si>
  <si>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</si>
  <si>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</si>
  <si>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</si>
  <si>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</si>
  <si>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</si>
  <si>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</si>
  <si>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</si>
  <si>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</si>
  <si>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</si>
  <si>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</si>
  <si>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</si>
  <si>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</si>
  <si>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</si>
  <si>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</si>
  <si>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</si>
  <si>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</si>
  <si>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</si>
  <si>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</si>
  <si>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</si>
  <si>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</si>
  <si>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</si>
  <si>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</si>
  <si>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</si>
  <si>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</si>
  <si>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</si>
  <si>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</si>
  <si>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</si>
  <si>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</si>
  <si>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</si>
  <si>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</si>
  <si>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</si>
  <si>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</si>
  <si>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</si>
  <si>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</si>
  <si>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</si>
  <si>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</si>
  <si>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</si>
  <si>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</si>
  <si>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</si>
  <si>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</si>
  <si>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</si>
  <si>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</si>
  <si>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</si>
  <si>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</si>
  <si>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</si>
  <si>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</si>
  <si>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</si>
  <si>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</si>
  <si>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</si>
  <si>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</si>
  <si>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</si>
  <si>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</si>
  <si>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</si>
  <si>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</si>
  <si>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</si>
  <si>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</si>
  <si>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</si>
  <si>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</si>
  <si>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</si>
  <si>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</si>
  <si>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</si>
  <si>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</si>
  <si>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</si>
  <si>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</si>
  <si>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</si>
  <si>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</si>
  <si>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</si>
  <si>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</si>
  <si>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</si>
  <si>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</si>
  <si>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</si>
  <si>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</si>
  <si>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</si>
  <si>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</si>
  <si>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</si>
  <si>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</si>
  <si>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</si>
  <si>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</si>
  <si>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</si>
  <si>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</si>
  <si>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</si>
  <si>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</si>
  <si>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</si>
  <si>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</si>
  <si>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</si>
  <si>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</si>
  <si>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</si>
  <si>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</si>
  <si>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</si>
  <si>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</si>
  <si>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</si>
  <si>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</si>
  <si>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</si>
  <si>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</si>
  <si>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</si>
  <si>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</si>
  <si>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</si>
  <si>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</si>
  <si>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</si>
  <si>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</si>
  <si>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</si>
  <si>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</si>
  <si>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</si>
  <si>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</si>
  <si>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</si>
  <si>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</si>
  <si>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</si>
  <si>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</si>
  <si>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</si>
  <si>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</si>
  <si>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</si>
  <si>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</si>
  <si>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</si>
  <si>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</si>
  <si>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</si>
  <si>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</si>
  <si>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</si>
  <si>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</si>
  <si>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</si>
  <si>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</si>
  <si>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</si>
  <si>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</si>
  <si>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</si>
  <si>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</si>
  <si>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</si>
  <si>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</si>
  <si>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</si>
  <si>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</si>
  <si>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</si>
  <si>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</si>
  <si>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</si>
  <si>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</si>
  <si>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</si>
  <si>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</si>
  <si>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</si>
  <si>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</si>
  <si>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</si>
  <si>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</si>
  <si>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</si>
  <si>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</si>
  <si>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</si>
  <si>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</si>
  <si>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</si>
  <si>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</si>
  <si>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</si>
  <si>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</si>
  <si>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</si>
  <si>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</si>
  <si>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</si>
  <si>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</si>
  <si>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</si>
  <si>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</si>
  <si>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</si>
  <si>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</si>
  <si>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</si>
  <si>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</si>
  <si>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</si>
  <si>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</si>
  <si>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</si>
  <si>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</si>
  <si>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</si>
  <si>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</si>
  <si>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</si>
  <si>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</si>
  <si>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</si>
  <si>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</si>
  <si>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</si>
  <si>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</si>
  <si>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</si>
  <si>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</si>
  <si>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</si>
  <si>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</si>
  <si>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</si>
  <si>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</si>
  <si>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</si>
  <si>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</si>
  <si>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</si>
  <si>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</si>
  <si>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</si>
  <si>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</si>
  <si>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</si>
  <si>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</si>
  <si>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</si>
  <si>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</si>
  <si>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</si>
  <si>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</si>
  <si>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</si>
  <si>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</si>
  <si>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</si>
  <si>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</si>
  <si>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</si>
  <si>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</si>
  <si>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</si>
  <si>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</si>
  <si>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</si>
  <si>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</si>
  <si>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</si>
  <si>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</si>
  <si>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</si>
  <si>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</si>
  <si>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</si>
  <si>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</si>
  <si>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</si>
  <si>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</si>
  <si>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</si>
  <si>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</si>
  <si>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</si>
  <si>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</si>
  <si>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</si>
  <si>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</si>
  <si>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</si>
  <si>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</si>
  <si>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</si>
  <si>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</si>
  <si>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</si>
  <si>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</si>
  <si>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</si>
  <si>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</si>
  <si>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</si>
  <si>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</si>
  <si>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</si>
  <si>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</si>
  <si>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</si>
  <si>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</si>
  <si>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</si>
  <si>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</si>
  <si>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</si>
  <si>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</si>
  <si>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</si>
  <si>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</si>
  <si>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</si>
  <si>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</si>
  <si>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</si>
  <si>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</si>
  <si>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</si>
  <si>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</si>
  <si>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</si>
  <si>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</si>
  <si>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</si>
  <si>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</si>
  <si>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</si>
  <si>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</si>
  <si>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</si>
  <si>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</si>
  <si>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</si>
  <si>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</si>
  <si>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</si>
  <si>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</si>
  <si>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</si>
  <si>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</si>
  <si>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</si>
  <si>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</si>
  <si>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</si>
  <si>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</si>
  <si>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</si>
  <si>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</si>
  <si>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</si>
  <si>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</si>
  <si>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</si>
  <si>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</si>
  <si>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</si>
  <si>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</si>
  <si>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</si>
  <si>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</si>
  <si>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</si>
  <si>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</si>
  <si>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</si>
  <si>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</si>
  <si>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</si>
  <si>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</si>
  <si>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</si>
  <si>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</si>
  <si>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</si>
  <si>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</si>
  <si>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</si>
  <si>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</si>
  <si>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</si>
  <si>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</si>
  <si>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</si>
  <si>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</si>
  <si>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</si>
  <si>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</si>
  <si>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</si>
  <si>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</si>
  <si>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</si>
  <si>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</si>
  <si>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</si>
  <si>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</si>
  <si>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</si>
  <si>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</si>
  <si>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</si>
  <si>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</si>
  <si>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</si>
  <si>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</si>
  <si>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</si>
  <si>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</si>
  <si>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</si>
  <si>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</si>
  <si>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</si>
  <si>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</si>
  <si>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</si>
  <si>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</si>
  <si>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</si>
  <si>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</si>
  <si>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</si>
  <si>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</si>
  <si>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</si>
  <si>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</si>
  <si>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</si>
  <si>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</si>
  <si>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</si>
  <si>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</si>
  <si>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</si>
  <si>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</si>
  <si>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</si>
  <si>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</si>
  <si>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</si>
  <si>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</si>
  <si>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</si>
  <si>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</si>
  <si>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</si>
  <si>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</si>
  <si>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</si>
  <si>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</si>
  <si>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</si>
  <si>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</si>
  <si>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</si>
  <si>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</si>
  <si>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</si>
  <si>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</si>
  <si>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</si>
  <si>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</si>
  <si>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</si>
  <si>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</si>
  <si>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</si>
  <si>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</si>
  <si>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</si>
  <si>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</si>
  <si>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</si>
  <si>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</si>
  <si>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</si>
  <si>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</si>
  <si>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</si>
  <si>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</si>
  <si>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</si>
  <si>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</si>
  <si>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</si>
  <si>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</si>
  <si>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</si>
  <si>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</si>
  <si>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</si>
  <si>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</si>
  <si>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</si>
  <si>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</si>
  <si>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</si>
  <si>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</si>
  <si>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</si>
  <si>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</si>
  <si>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</si>
  <si>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</si>
  <si>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</si>
  <si>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</si>
  <si>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</si>
  <si>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</si>
  <si>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</si>
  <si>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</si>
  <si>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</si>
  <si>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</si>
  <si>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</si>
  <si>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</si>
  <si>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</si>
  <si>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</si>
  <si>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</si>
  <si>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</si>
  <si>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</si>
  <si>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</si>
  <si>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</si>
  <si>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</si>
  <si>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</si>
  <si>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</si>
  <si>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</si>
  <si>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</si>
  <si>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</si>
  <si>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</si>
  <si>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</si>
  <si>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</si>
  <si>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</si>
  <si>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</si>
  <si>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</si>
  <si>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</si>
  <si>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</si>
  <si>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</si>
  <si>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</si>
  <si>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</si>
  <si>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</si>
  <si>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</si>
  <si>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</si>
  <si>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</si>
  <si>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</si>
  <si>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</si>
  <si>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</si>
  <si>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</si>
  <si>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</si>
  <si>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</si>
  <si>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</si>
  <si>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</si>
  <si>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</si>
  <si>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</si>
  <si>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</si>
  <si>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</si>
  <si>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</si>
  <si>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</si>
  <si>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</si>
  <si>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</si>
  <si>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</si>
  <si>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</si>
  <si>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</si>
  <si>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</si>
  <si>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</si>
  <si>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</si>
  <si>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</si>
  <si>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</si>
  <si>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</si>
  <si>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</si>
  <si>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</si>
  <si>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</si>
  <si>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</si>
  <si>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</si>
  <si>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</si>
  <si>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</si>
  <si>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</si>
  <si>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</si>
  <si>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</si>
  <si>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</si>
  <si>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</si>
  <si>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</si>
  <si>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</si>
  <si>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</si>
  <si>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</si>
  <si>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</si>
  <si>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</si>
  <si>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</si>
  <si>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</si>
  <si>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</si>
  <si>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</si>
  <si>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</si>
  <si>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</si>
  <si>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</si>
  <si>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</si>
  <si>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</si>
  <si>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</si>
  <si>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</si>
  <si>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</si>
  <si>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</si>
  <si>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</si>
  <si>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</si>
  <si>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</si>
  <si>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</si>
  <si>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</si>
  <si>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</si>
  <si>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</si>
  <si>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</si>
  <si>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</si>
  <si>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</si>
  <si>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</si>
  <si>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</si>
  <si>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</si>
  <si>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</si>
  <si>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</si>
  <si>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</si>
  <si>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</si>
  <si>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</si>
  <si>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</si>
  <si>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</si>
  <si>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</si>
  <si>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</si>
  <si>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</si>
  <si>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</si>
  <si>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</si>
  <si>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</si>
  <si>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</si>
  <si>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</si>
  <si>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</si>
  <si>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</si>
  <si>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</si>
  <si>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</si>
  <si>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</si>
  <si>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</si>
  <si>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</si>
  <si>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</si>
  <si>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</si>
  <si>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</si>
  <si>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</si>
  <si>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</si>
  <si>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</si>
  <si>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</si>
  <si>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</si>
  <si>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</si>
  <si>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</si>
  <si>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</si>
  <si>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</si>
  <si>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</si>
  <si>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</si>
  <si>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</si>
  <si>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</si>
  <si>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</si>
  <si>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</si>
  <si>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</si>
  <si>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</si>
  <si>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</si>
  <si>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</si>
  <si>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</si>
  <si>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</si>
  <si>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</si>
  <si>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</si>
  <si>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</si>
  <si>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</si>
  <si>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</si>
  <si>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</si>
  <si>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</si>
  <si>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</si>
  <si>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</si>
  <si>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</si>
  <si>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</si>
  <si>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</si>
  <si>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</si>
  <si>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</si>
  <si>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</si>
  <si>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</si>
  <si>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</si>
  <si>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</si>
  <si>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</si>
  <si>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</si>
  <si>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</si>
  <si>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</si>
  <si>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</si>
  <si>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</si>
  <si>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</si>
  <si>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</si>
  <si>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</si>
  <si>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</si>
  <si>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</si>
  <si>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</si>
  <si>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</si>
  <si>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</si>
  <si>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</si>
  <si>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</si>
  <si>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</si>
  <si>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</si>
  <si>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</si>
  <si>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</si>
  <si>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</si>
  <si>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</si>
  <si>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</si>
  <si>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</si>
  <si>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</si>
  <si>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</si>
  <si>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</si>
  <si>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</si>
  <si>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</si>
  <si>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</si>
  <si>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</si>
  <si>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</si>
  <si>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</si>
  <si>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</si>
  <si>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</si>
  <si>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</si>
  <si>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</si>
  <si>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</si>
  <si>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</si>
  <si>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</si>
  <si>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</si>
  <si>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</si>
  <si>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</si>
  <si>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</si>
  <si>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</si>
  <si>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</si>
  <si>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</si>
  <si>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</si>
  <si>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</si>
  <si>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</si>
  <si>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</si>
  <si>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</si>
  <si>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</si>
  <si>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</si>
  <si>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</si>
  <si>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</si>
  <si>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</si>
  <si>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</si>
  <si>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</si>
  <si>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</si>
  <si>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</si>
  <si>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</si>
  <si>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</si>
  <si>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</si>
  <si>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</si>
  <si>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</si>
  <si>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</si>
  <si>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</si>
  <si>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</si>
  <si>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</si>
  <si>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</si>
  <si>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</si>
  <si>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</si>
  <si>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</si>
  <si>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</si>
  <si>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</si>
  <si>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</si>
  <si>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</si>
  <si>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</si>
  <si>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</si>
  <si>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</si>
  <si>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</si>
  <si>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</si>
  <si>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</si>
  <si>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</si>
  <si>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</si>
  <si>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</si>
  <si>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</si>
  <si>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</si>
  <si>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</si>
  <si>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</si>
  <si>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</si>
  <si>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</si>
  <si>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</si>
  <si>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</si>
  <si>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</si>
  <si>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</si>
  <si>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</si>
  <si>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</si>
  <si>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</si>
  <si>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</si>
  <si>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</si>
  <si>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</si>
  <si>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</si>
  <si>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</si>
  <si>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</si>
  <si>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</si>
  <si>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</si>
  <si>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</si>
  <si>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</si>
  <si>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</si>
  <si>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</si>
  <si>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</si>
  <si>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</si>
  <si>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</si>
  <si>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</si>
  <si>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</si>
  <si>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</si>
  <si>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</si>
  <si>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</si>
  <si>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</si>
  <si>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</si>
  <si>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</si>
  <si>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</si>
  <si>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</si>
  <si>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</si>
  <si>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</si>
  <si>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</si>
  <si>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</si>
  <si>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</si>
  <si>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</si>
  <si>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</si>
  <si>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</si>
  <si>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</si>
  <si>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</si>
  <si>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</si>
  <si>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</si>
  <si>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</si>
  <si>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</si>
  <si>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</si>
  <si>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</si>
  <si>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</si>
  <si>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</si>
  <si>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</si>
  <si>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</si>
  <si>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</si>
  <si>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</si>
  <si>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</si>
  <si>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</si>
  <si>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</si>
  <si>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</si>
  <si>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</si>
  <si>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</si>
  <si>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</si>
  <si>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</si>
  <si>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</si>
  <si>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</si>
  <si>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</si>
  <si>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</si>
  <si>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</si>
  <si>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</si>
  <si>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</si>
  <si>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</si>
  <si>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</si>
  <si>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</si>
  <si>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</si>
  <si>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</si>
  <si>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</si>
  <si>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</si>
  <si>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</si>
  <si>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</si>
  <si>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</si>
  <si>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</si>
  <si>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</si>
  <si>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</si>
  <si>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</si>
  <si>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</si>
  <si>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</si>
  <si>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</si>
  <si>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</si>
  <si>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</si>
  <si>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</si>
  <si>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</si>
  <si>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</si>
  <si>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</si>
  <si>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</si>
  <si>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</si>
  <si>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</si>
  <si>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</si>
  <si>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</si>
  <si>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</si>
  <si>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</si>
  <si>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</si>
  <si>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</si>
  <si>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</si>
  <si>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</si>
  <si>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</si>
  <si>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</si>
  <si>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</si>
  <si>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</si>
  <si>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</si>
  <si>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</si>
  <si>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</si>
  <si>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</si>
  <si>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</si>
  <si>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</si>
  <si>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</si>
  <si>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</si>
  <si>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</si>
  <si>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</si>
  <si>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</si>
  <si>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</si>
  <si>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</si>
  <si>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</si>
  <si>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</si>
  <si>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</si>
  <si>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</si>
  <si>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</si>
  <si>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</si>
  <si>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</si>
  <si>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</si>
  <si>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</si>
  <si>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</si>
  <si>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</si>
  <si>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</si>
  <si>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</si>
  <si>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</si>
  <si>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</si>
  <si>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</si>
  <si>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</si>
  <si>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</si>
  <si>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</si>
  <si>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</si>
  <si>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</si>
  <si>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</si>
  <si>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</si>
  <si>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</si>
  <si>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</si>
  <si>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</si>
  <si>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</si>
  <si>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</si>
  <si>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</si>
  <si>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</si>
  <si>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</si>
  <si>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</si>
  <si>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</si>
  <si>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</si>
  <si>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</si>
  <si>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</si>
  <si>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</si>
  <si>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</si>
  <si>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</si>
  <si>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</si>
  <si>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</si>
  <si>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</si>
  <si>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</si>
  <si>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</si>
  <si>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</si>
  <si>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</si>
  <si>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</si>
  <si>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</si>
  <si>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</si>
  <si>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</si>
  <si>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</si>
  <si>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</si>
  <si>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</si>
  <si>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</si>
  <si>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</si>
  <si>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</si>
  <si>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</si>
  <si>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</si>
  <si>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</si>
  <si>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</si>
  <si>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</si>
  <si>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</si>
  <si>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</si>
  <si>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</si>
  <si>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</si>
  <si>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</si>
  <si>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</si>
  <si>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</si>
  <si>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</si>
  <si>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</si>
  <si>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</si>
  <si>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</si>
  <si>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</si>
  <si>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</si>
  <si>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</si>
  <si>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</si>
  <si>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</si>
  <si>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</si>
  <si>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</si>
  <si>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</si>
  <si>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</si>
  <si>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</si>
  <si>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</si>
  <si>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</si>
  <si>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</si>
  <si>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</si>
  <si>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</si>
  <si>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</si>
  <si>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</si>
  <si>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</si>
  <si>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</si>
  <si>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</si>
  <si>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</si>
  <si>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</si>
  <si>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</si>
  <si>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</si>
  <si>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</si>
  <si>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</si>
  <si>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</si>
  <si>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</si>
  <si>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</si>
  <si>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</si>
  <si>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</si>
  <si>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</si>
  <si>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</si>
  <si>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</si>
  <si>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</si>
  <si>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</si>
  <si>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</si>
  <si>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</si>
  <si>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</si>
  <si>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</si>
  <si>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</si>
  <si>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</si>
  <si>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</si>
  <si>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</si>
  <si>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</si>
  <si>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</si>
  <si>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</si>
  <si>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</si>
  <si>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</si>
  <si>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</si>
  <si>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</si>
  <si>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</si>
  <si>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</si>
  <si>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</si>
  <si>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</si>
  <si>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</si>
  <si>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</si>
  <si>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</si>
  <si>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</si>
  <si>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</si>
  <si>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</si>
  <si>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</si>
  <si>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</si>
  <si>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</si>
  <si>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</si>
  <si>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</si>
  <si>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</si>
  <si>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</si>
  <si>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</si>
  <si>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</si>
  <si>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</si>
  <si>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</si>
  <si>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</si>
  <si>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</si>
  <si>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</si>
  <si>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</si>
  <si>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</si>
  <si>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</si>
  <si>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</si>
  <si>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</si>
  <si>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</si>
  <si>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</si>
  <si>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</si>
  <si>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</si>
  <si>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</si>
  <si>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</si>
  <si>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</si>
  <si>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</si>
  <si>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</si>
  <si>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</si>
  <si>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</si>
  <si>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</si>
  <si>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</si>
  <si>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</si>
  <si>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</si>
  <si>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</si>
  <si>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</si>
  <si>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</si>
  <si>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</si>
  <si>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</si>
  <si>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</si>
  <si>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</si>
  <si>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</si>
  <si>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</si>
  <si>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</si>
  <si>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</si>
  <si>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</si>
  <si>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</si>
  <si>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</si>
  <si>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</si>
  <si>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</si>
  <si>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</si>
  <si>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</si>
  <si>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</si>
  <si>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</si>
  <si>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</si>
  <si>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</si>
  <si>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</si>
  <si>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</si>
  <si>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</si>
  <si>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</si>
  <si>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</si>
  <si>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</si>
  <si>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</si>
  <si>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</si>
  <si>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</si>
  <si>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</si>
  <si>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</si>
  <si>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</si>
  <si>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</si>
  <si>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</si>
  <si>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</si>
  <si>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</si>
  <si>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</si>
  <si>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</si>
  <si>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</si>
  <si>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</si>
  <si>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</si>
  <si>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</si>
  <si>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</si>
  <si>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</si>
  <si>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</si>
  <si>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</si>
  <si>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</si>
  <si>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</si>
  <si>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</si>
  <si>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</si>
  <si>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</si>
  <si>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</si>
  <si>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</si>
  <si>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</si>
  <si>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</si>
  <si>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</si>
  <si>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</si>
  <si>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</si>
  <si>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</si>
  <si>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</si>
  <si>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</si>
  <si>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</si>
  <si>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</si>
  <si>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</si>
  <si>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</si>
  <si>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</si>
  <si>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</si>
  <si>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</si>
  <si>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</si>
  <si>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</si>
  <si>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</si>
  <si>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</si>
  <si>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</si>
  <si>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</si>
  <si>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</si>
  <si>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</si>
  <si>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</si>
  <si>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</si>
  <si>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</si>
  <si>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</si>
  <si>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</si>
  <si>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</si>
  <si>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</si>
  <si>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</si>
  <si>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</si>
  <si>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</si>
  <si>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</si>
  <si>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</si>
  <si>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</si>
  <si>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</si>
  <si>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</si>
  <si>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</si>
  <si>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</si>
  <si>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</si>
  <si>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</si>
  <si>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</si>
  <si>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</si>
  <si>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</si>
  <si>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</si>
  <si>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</si>
  <si>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</si>
  <si>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</si>
  <si>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</si>
  <si>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</si>
  <si>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</si>
  <si>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</si>
  <si>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</si>
  <si>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</si>
  <si>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</si>
  <si>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</si>
  <si>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</si>
  <si>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</si>
  <si>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</si>
  <si>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</si>
  <si>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</si>
  <si>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</si>
  <si>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</si>
  <si>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</si>
  <si>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</si>
  <si>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</si>
  <si>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</si>
  <si>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</si>
  <si>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</si>
  <si>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</si>
  <si>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</si>
  <si>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</si>
  <si>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</si>
  <si>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</si>
  <si>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</si>
  <si>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</si>
  <si>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</si>
  <si>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</si>
  <si>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</si>
  <si>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</si>
  <si>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</si>
  <si>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</si>
  <si>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</si>
  <si>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</si>
  <si>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</si>
  <si>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</si>
  <si>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</si>
  <si>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</si>
  <si>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</si>
  <si>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</si>
  <si>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</si>
  <si>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</si>
  <si>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</si>
  <si>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</si>
  <si>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</si>
  <si>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</si>
  <si>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</si>
  <si>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</si>
  <si>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</si>
  <si>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</si>
  <si>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</si>
  <si>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</si>
  <si>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</si>
  <si>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</si>
  <si>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</si>
  <si>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</si>
  <si>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</si>
  <si>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</si>
  <si>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</si>
  <si>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</si>
  <si>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</si>
  <si>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</si>
  <si>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</si>
  <si>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</si>
  <si>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</si>
  <si>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</si>
  <si>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</si>
  <si>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</si>
  <si>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</si>
  <si>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</si>
  <si>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</si>
  <si>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</si>
  <si>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</si>
  <si>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</si>
  <si>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</si>
  <si>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</si>
  <si>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</si>
  <si>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</si>
  <si>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</si>
  <si>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</si>
  <si>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</si>
  <si>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</si>
  <si>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</si>
  <si>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</si>
  <si>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</si>
  <si>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</si>
  <si>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</si>
  <si>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</si>
  <si>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</si>
  <si>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</si>
  <si>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</si>
  <si>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</si>
  <si>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</si>
  <si>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</si>
  <si>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</si>
  <si>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</si>
  <si>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</si>
  <si>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</si>
  <si>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</si>
  <si>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</si>
  <si>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</si>
  <si>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</si>
  <si>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</si>
  <si>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</si>
  <si>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</si>
  <si>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</si>
  <si>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</si>
  <si>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</si>
  <si>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</si>
  <si>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</si>
  <si>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</si>
  <si>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</si>
  <si>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</si>
  <si>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</si>
  <si>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</si>
  <si>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</si>
  <si>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</si>
  <si>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</si>
  <si>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</si>
  <si>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</si>
  <si>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</si>
  <si>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</si>
  <si>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</si>
  <si>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</si>
  <si>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</si>
  <si>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</si>
  <si>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</si>
  <si>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</si>
  <si>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</si>
  <si>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</si>
  <si>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</si>
  <si>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</si>
  <si>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</si>
  <si>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</si>
  <si>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</si>
  <si>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</si>
  <si>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</si>
  <si>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</si>
  <si>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</si>
  <si>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</si>
  <si>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</si>
  <si>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</si>
  <si>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</si>
  <si>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</si>
  <si>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</si>
  <si>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</si>
  <si>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</si>
  <si>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</si>
  <si>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</si>
  <si>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</si>
  <si>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</si>
  <si>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</si>
  <si>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</si>
  <si>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</si>
  <si>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</si>
  <si>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</si>
  <si>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</si>
  <si>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</si>
  <si>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</si>
  <si>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</si>
  <si>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</si>
  <si>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</si>
  <si>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</si>
  <si>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</si>
  <si>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</si>
  <si>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</si>
  <si>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</si>
  <si>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</si>
  <si>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</si>
  <si>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</si>
  <si>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</si>
  <si>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</si>
  <si>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</si>
  <si>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</si>
  <si>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</si>
  <si>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</si>
  <si>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</si>
  <si>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</si>
  <si>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</si>
  <si>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</si>
  <si>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</si>
  <si>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</si>
  <si>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</si>
  <si>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</si>
  <si>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</si>
  <si>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</si>
  <si>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</si>
  <si>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</si>
  <si>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</si>
  <si>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</si>
  <si>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</si>
  <si>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</si>
  <si>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</si>
  <si>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</si>
  <si>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</si>
  <si>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</si>
  <si>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</si>
  <si>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</si>
  <si>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</si>
  <si>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</si>
  <si>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</si>
  <si>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</si>
  <si>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</si>
  <si>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</si>
  <si>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</si>
  <si>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</si>
  <si>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</si>
  <si>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</si>
  <si>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</si>
  <si>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</si>
  <si>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</si>
  <si>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</si>
  <si>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</si>
  <si>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</si>
  <si>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</si>
  <si>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</si>
  <si>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</si>
  <si>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</si>
  <si>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</si>
  <si>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</si>
  <si>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</si>
  <si>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</si>
  <si>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</si>
  <si>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</si>
  <si>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</si>
  <si>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</si>
  <si>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</si>
  <si>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</si>
  <si>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</si>
  <si>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</si>
  <si>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</si>
  <si>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</si>
  <si>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</si>
  <si>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</si>
  <si>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</si>
  <si>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</si>
  <si>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</si>
  <si>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</si>
  <si>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</si>
  <si>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</si>
  <si>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</si>
  <si>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</si>
  <si>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</si>
  <si>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</si>
  <si>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</si>
  <si>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</si>
  <si>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</si>
  <si>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</si>
  <si>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</si>
  <si>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</si>
  <si>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</si>
  <si>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</si>
  <si>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</si>
  <si>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</si>
  <si>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</si>
  <si>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</si>
  <si>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</si>
  <si>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</si>
  <si>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</si>
  <si>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</si>
  <si>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</si>
  <si>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</si>
  <si>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</si>
  <si>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</si>
  <si>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</si>
  <si>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</si>
  <si>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</si>
  <si>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</si>
  <si>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</si>
  <si>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</si>
  <si>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</si>
  <si>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</si>
  <si>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</si>
  <si>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</si>
  <si>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</si>
  <si>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</si>
  <si>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</si>
  <si>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</si>
  <si>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</si>
  <si>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</si>
  <si>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</si>
  <si>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</si>
  <si>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</si>
  <si>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</si>
  <si>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</si>
  <si>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</si>
  <si>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</si>
  <si>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</si>
  <si>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</si>
  <si>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</si>
  <si>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</si>
  <si>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</si>
  <si>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</si>
  <si>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</si>
  <si>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</si>
  <si>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</si>
  <si>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</si>
  <si>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</si>
  <si>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</si>
  <si>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</si>
  <si>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</si>
  <si>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</si>
  <si>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</si>
  <si>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</si>
  <si>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</si>
  <si>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</si>
  <si>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</si>
  <si>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</si>
  <si>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</si>
  <si>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</si>
  <si>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</si>
  <si>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</si>
  <si>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</si>
  <si>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</si>
  <si>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</si>
  <si>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</si>
  <si>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</si>
  <si>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</si>
  <si>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</si>
  <si>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</si>
  <si>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</si>
  <si>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</si>
  <si>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</si>
  <si>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</si>
  <si>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</si>
  <si>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</si>
  <si>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</si>
  <si>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</si>
  <si>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</si>
  <si>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</si>
  <si>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</si>
  <si>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</si>
  <si>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</si>
  <si>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</si>
  <si>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</si>
  <si>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</si>
  <si>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</si>
  <si>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</si>
  <si>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</si>
  <si>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</si>
  <si>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</si>
  <si>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</si>
  <si>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</si>
  <si>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</si>
  <si>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</si>
  <si>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</si>
  <si>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</si>
  <si>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</si>
  <si>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</si>
  <si>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</si>
  <si>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</si>
  <si>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</si>
  <si>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</si>
  <si>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</si>
  <si>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</si>
  <si>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</si>
  <si>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</si>
  <si>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</si>
  <si>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</si>
  <si>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</si>
  <si>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</si>
  <si>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</si>
  <si>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</si>
  <si>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</si>
  <si>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</si>
  <si>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</si>
  <si>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</si>
  <si>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</si>
  <si>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</si>
  <si>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</si>
  <si>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</si>
  <si>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</si>
  <si>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</si>
  <si>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</si>
  <si>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</si>
  <si>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</si>
  <si>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</si>
  <si>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</si>
  <si>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</si>
  <si>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</si>
  <si>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</si>
  <si>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</si>
  <si>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</si>
  <si>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</si>
  <si>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</si>
  <si>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</si>
  <si>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</si>
  <si>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</si>
  <si>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</si>
  <si>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</si>
  <si>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</si>
  <si>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</si>
  <si>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</si>
  <si>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</si>
  <si>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</si>
  <si>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</si>
  <si>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</si>
  <si>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</si>
  <si>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</si>
  <si>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</si>
  <si>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</si>
  <si>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</si>
  <si>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</si>
  <si>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</si>
  <si>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</si>
  <si>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</si>
  <si>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</si>
  <si>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</si>
  <si>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</si>
  <si>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</si>
  <si>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</si>
  <si>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</si>
  <si>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</si>
  <si>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</si>
  <si>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</si>
  <si>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</si>
  <si>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</si>
  <si>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</si>
  <si>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</si>
  <si>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</si>
  <si>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</si>
  <si>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</si>
  <si>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</si>
  <si>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</si>
  <si>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</si>
  <si>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</si>
  <si>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</si>
  <si>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</si>
  <si>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</si>
  <si>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</si>
  <si>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</si>
  <si>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</si>
  <si>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</si>
  <si>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</si>
  <si>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</si>
  <si>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</si>
  <si>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</si>
  <si>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</si>
  <si>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</si>
  <si>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</si>
  <si>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</si>
  <si>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</si>
  <si>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</si>
  <si>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</si>
  <si>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</si>
  <si>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</si>
  <si>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</si>
  <si>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</si>
  <si>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</si>
  <si>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</si>
  <si>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</si>
  <si>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</si>
  <si>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</si>
  <si>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</si>
  <si>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</si>
  <si>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</si>
  <si>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</si>
  <si>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</si>
  <si>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</si>
  <si>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</si>
  <si>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</si>
  <si>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</si>
  <si>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</si>
  <si>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</si>
  <si>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</si>
  <si>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</si>
  <si>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</si>
  <si>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</si>
  <si>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</si>
  <si>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</si>
  <si>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</si>
  <si>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</si>
  <si>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</si>
  <si>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</si>
  <si>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</si>
  <si>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</si>
  <si>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</si>
  <si>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</si>
  <si>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</si>
  <si>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</si>
  <si>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</si>
  <si>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</si>
  <si>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</si>
  <si>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</si>
  <si>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</si>
  <si>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</si>
  <si>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</si>
  <si>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</si>
  <si>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</si>
  <si>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</si>
  <si>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</si>
  <si>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</si>
  <si>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</si>
  <si>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</si>
  <si>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</si>
  <si>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</si>
  <si>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</si>
  <si>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</si>
  <si>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</si>
  <si>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</si>
  <si>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</si>
  <si>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</si>
  <si>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</si>
  <si>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</si>
  <si>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</si>
  <si>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</si>
  <si>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</si>
  <si>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</si>
  <si>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</si>
  <si>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</si>
  <si>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</si>
  <si>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</si>
  <si>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</si>
  <si>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</si>
  <si>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</si>
  <si>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</si>
  <si>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</si>
  <si>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</si>
  <si>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</si>
  <si>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</si>
  <si>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</si>
  <si>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</si>
  <si>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</si>
  <si>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</si>
  <si>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</si>
  <si>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</si>
  <si>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</si>
  <si>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</si>
  <si>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</si>
  <si>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</si>
  <si>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</si>
  <si>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</si>
  <si>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</si>
  <si>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</si>
  <si>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</si>
  <si>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</si>
  <si>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</si>
  <si>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</si>
  <si>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</si>
  <si>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</si>
  <si>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</si>
  <si>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</si>
  <si>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</si>
  <si>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</si>
  <si>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</si>
  <si>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</si>
  <si>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</si>
  <si>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</si>
  <si>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</si>
  <si>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</si>
  <si>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</si>
  <si>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</si>
  <si>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</si>
  <si>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</si>
  <si>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</si>
  <si>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</si>
  <si>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</si>
  <si>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</si>
  <si>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</si>
  <si>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</si>
  <si>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</si>
  <si>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</si>
  <si>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</si>
  <si>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</si>
  <si>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</si>
  <si>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</si>
  <si>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</si>
  <si>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</si>
  <si>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</si>
  <si>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</si>
  <si>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</si>
  <si>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</si>
  <si>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</si>
  <si>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</si>
  <si>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</si>
  <si>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</si>
  <si>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</si>
  <si>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</si>
  <si>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</si>
  <si>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</si>
  <si>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</si>
  <si>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</si>
  <si>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</si>
  <si>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</si>
  <si>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</si>
  <si>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</si>
  <si>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</si>
  <si>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</si>
  <si>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</si>
  <si>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</si>
  <si>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</si>
  <si>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</si>
  <si>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</si>
  <si>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</si>
  <si>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</si>
  <si>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</si>
  <si>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</si>
  <si>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</si>
  <si>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</si>
  <si>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</si>
  <si>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</si>
  <si>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</si>
  <si>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</si>
  <si>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</si>
  <si>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</si>
  <si>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</si>
  <si>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</si>
  <si>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</si>
  <si>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</si>
  <si>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</si>
  <si>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</si>
  <si>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</si>
  <si>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</si>
  <si>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</si>
  <si>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</si>
  <si>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</si>
  <si>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</si>
  <si>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</si>
  <si>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</si>
  <si>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</si>
  <si>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</si>
  <si>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</si>
  <si>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</si>
  <si>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</si>
  <si>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</si>
  <si>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</si>
  <si>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</si>
  <si>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</si>
  <si>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</si>
  <si>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</si>
  <si>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</si>
  <si>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</si>
  <si>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</si>
  <si>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</si>
  <si>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</si>
  <si>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</si>
  <si>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</si>
  <si>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</si>
  <si>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</si>
  <si>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</si>
  <si>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</si>
  <si>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</si>
  <si>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</si>
  <si>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</si>
  <si>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</si>
  <si>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</si>
  <si>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</si>
  <si>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</si>
  <si>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</si>
  <si>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</si>
  <si>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</si>
  <si>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</si>
  <si>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</si>
  <si>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</si>
  <si>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</si>
  <si>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</si>
  <si>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</si>
  <si>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</si>
  <si>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</si>
  <si>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</si>
  <si>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</si>
  <si>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</si>
  <si>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</si>
  <si>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</si>
  <si>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</si>
  <si>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</si>
  <si>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</si>
  <si>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</si>
  <si>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</si>
  <si>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</si>
  <si>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</si>
  <si>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</si>
  <si>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</si>
  <si>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</si>
  <si>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</si>
  <si>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</si>
  <si>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</si>
  <si>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</si>
  <si>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</si>
  <si>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</si>
  <si>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</si>
  <si>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</si>
  <si>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</si>
  <si>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</si>
  <si>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</si>
  <si>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</si>
  <si>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</si>
  <si>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</si>
  <si>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</si>
  <si>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</si>
  <si>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</si>
  <si>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</si>
  <si>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</si>
  <si>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</si>
  <si>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</si>
  <si>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</si>
  <si>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</si>
  <si>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</si>
  <si>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</si>
  <si>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</si>
  <si>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</si>
  <si>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</si>
  <si>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</si>
  <si>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</si>
  <si>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</si>
  <si>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</si>
  <si>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</si>
  <si>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</si>
  <si>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</si>
  <si>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</si>
  <si>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</si>
  <si>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</si>
  <si>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</si>
  <si>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</si>
  <si>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</si>
  <si>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</si>
  <si>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</si>
  <si>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</si>
  <si>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</si>
  <si>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</si>
  <si>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</si>
  <si>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</si>
  <si>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</si>
  <si>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</si>
  <si>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</si>
  <si>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</si>
  <si>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</si>
  <si>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</si>
  <si>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</si>
  <si>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</si>
  <si>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</si>
  <si>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</si>
  <si>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</si>
  <si>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</si>
  <si>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</si>
  <si>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</si>
  <si>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</si>
  <si>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</si>
  <si>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</si>
  <si>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</si>
  <si>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</si>
  <si>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</si>
  <si>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</si>
  <si>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</si>
  <si>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</si>
  <si>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</si>
  <si>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</si>
  <si>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</si>
  <si>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</si>
  <si>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</si>
  <si>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</si>
  <si>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</si>
  <si>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</si>
  <si>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</si>
  <si>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</si>
  <si>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</si>
  <si>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</si>
  <si>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</si>
  <si>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</si>
  <si>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</si>
  <si>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</si>
  <si>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</si>
  <si>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</si>
  <si>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</si>
  <si>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</si>
  <si>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</si>
  <si>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</si>
  <si>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</si>
  <si>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</si>
  <si>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</si>
  <si>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</si>
  <si>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</si>
  <si>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</si>
  <si>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</si>
  <si>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</si>
  <si>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</si>
  <si>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</si>
  <si>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</si>
  <si>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</si>
  <si>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</si>
  <si>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</si>
  <si>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</si>
  <si>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</si>
  <si>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</si>
  <si>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</si>
  <si>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</si>
  <si>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</si>
  <si>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</si>
  <si>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</si>
  <si>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</si>
  <si>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</si>
  <si>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</si>
  <si>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</si>
  <si>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</si>
  <si>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</si>
  <si>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</si>
  <si>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</si>
  <si>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</si>
  <si>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</si>
  <si>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</si>
  <si>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</si>
  <si>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</si>
  <si>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</si>
  <si>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</si>
  <si>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</si>
  <si>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</si>
  <si>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</si>
  <si>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</si>
  <si>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</si>
  <si>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</si>
  <si>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</si>
  <si>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</si>
  <si>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</si>
  <si>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</si>
  <si>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</si>
  <si>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</si>
  <si>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</si>
  <si>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</si>
  <si>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</si>
  <si>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</si>
  <si>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</si>
  <si>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</si>
  <si>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</si>
  <si>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</si>
  <si>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</si>
  <si>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</si>
  <si>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</si>
  <si>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</si>
  <si>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</si>
  <si>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</si>
  <si>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</si>
  <si>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</si>
  <si>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</si>
  <si>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</si>
  <si>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</si>
  <si>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</si>
  <si>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</si>
  <si>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</si>
  <si>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</si>
  <si>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</si>
  <si>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</si>
  <si>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</si>
  <si>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</si>
  <si>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</si>
  <si>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</si>
  <si>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</si>
  <si>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</si>
  <si>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</si>
  <si>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</si>
  <si>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</si>
  <si>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</si>
  <si>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</si>
  <si>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</si>
  <si>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</si>
  <si>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</si>
  <si>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</si>
  <si>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</si>
  <si>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</si>
  <si>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</si>
  <si>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</si>
  <si>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</si>
  <si>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</si>
  <si>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</si>
  <si>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</si>
  <si>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</si>
  <si>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</si>
  <si>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</si>
  <si>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</si>
  <si>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</si>
  <si>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</si>
  <si>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</si>
  <si>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</si>
  <si>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</si>
  <si>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</si>
  <si>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</si>
  <si>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</si>
  <si>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</si>
  <si>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</si>
  <si>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</si>
  <si>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</si>
  <si>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</si>
  <si>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</si>
  <si>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</si>
  <si>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</si>
  <si>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</si>
  <si>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</si>
  <si>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</si>
  <si>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</si>
  <si>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</si>
  <si>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</si>
  <si>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</si>
  <si>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</si>
  <si>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</si>
  <si>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</si>
  <si>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</si>
  <si>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</si>
  <si>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</si>
  <si>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</si>
  <si>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</si>
  <si>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</si>
  <si>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</si>
  <si>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</si>
  <si>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</si>
  <si>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</si>
  <si>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</si>
  <si>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</si>
  <si>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</si>
  <si>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</si>
  <si>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</si>
  <si>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</si>
  <si>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</si>
  <si>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</si>
  <si>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</si>
  <si>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</si>
  <si>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</si>
  <si>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</si>
  <si>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</si>
  <si>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</si>
  <si>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</si>
  <si>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</si>
  <si>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</si>
  <si>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</si>
  <si>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</si>
  <si>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</si>
  <si>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</si>
  <si>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</si>
  <si>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</si>
  <si>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</si>
  <si>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</si>
  <si>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</si>
  <si>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</si>
  <si>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</si>
  <si>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</si>
  <si>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</si>
  <si>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</si>
  <si>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</si>
  <si>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</si>
  <si>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</si>
  <si>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</si>
  <si>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</si>
  <si>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</si>
  <si>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</si>
  <si>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</si>
  <si>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</si>
  <si>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</si>
  <si>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</si>
  <si>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</si>
  <si>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</si>
  <si>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</si>
  <si>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</si>
  <si>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</si>
  <si>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</si>
  <si>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</si>
  <si>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</si>
  <si>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</si>
  <si>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</si>
  <si>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</si>
  <si>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</si>
  <si>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</si>
  <si>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</si>
  <si>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</si>
  <si>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</si>
  <si>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</si>
  <si>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</si>
  <si>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</si>
  <si>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</si>
  <si>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</si>
  <si>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</si>
  <si>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</si>
  <si>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</si>
  <si>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</si>
  <si>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</si>
  <si>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</si>
  <si>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</si>
  <si>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</si>
  <si>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</si>
  <si>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</si>
  <si>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</si>
  <si>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</si>
  <si>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</si>
  <si>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</si>
  <si>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</si>
  <si>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</si>
  <si>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</si>
  <si>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</si>
  <si>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</si>
  <si>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</si>
  <si>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</si>
  <si>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</si>
  <si>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</si>
  <si>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</si>
  <si>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</si>
  <si>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</si>
  <si>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</si>
  <si>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</si>
  <si>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</si>
  <si>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</si>
  <si>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</si>
  <si>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</si>
  <si>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</si>
  <si>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</si>
  <si>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</si>
  <si>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</si>
  <si>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</si>
  <si>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</si>
  <si>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</si>
  <si>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</si>
  <si>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</si>
  <si>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</si>
  <si>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</si>
  <si>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</si>
  <si>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</si>
  <si>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</si>
  <si>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</si>
  <si>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</si>
  <si>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</si>
  <si>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</si>
  <si>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</si>
  <si>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</si>
  <si>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</si>
  <si>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</si>
  <si>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</si>
  <si>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</si>
  <si>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</si>
  <si>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</si>
  <si>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</si>
  <si>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</si>
  <si>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</si>
  <si>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</si>
  <si>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</si>
  <si>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</si>
  <si>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</si>
  <si>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</si>
  <si>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</si>
  <si>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</si>
  <si>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</si>
  <si>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</si>
  <si>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</si>
  <si>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</si>
  <si>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</si>
  <si>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</si>
  <si>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</si>
  <si>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</si>
  <si>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</si>
  <si>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</si>
  <si>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</si>
  <si>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</si>
  <si>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</si>
  <si>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</si>
  <si>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</si>
  <si>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</si>
  <si>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</si>
  <si>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</si>
  <si>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</si>
  <si>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</si>
  <si>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</si>
  <si>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</si>
  <si>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</si>
  <si>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</si>
  <si>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</si>
  <si>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</si>
  <si>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</si>
  <si>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</si>
  <si>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</si>
  <si>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</si>
  <si>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</si>
  <si>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</si>
  <si>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</si>
  <si>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</si>
  <si>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</si>
  <si>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</si>
  <si>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</si>
  <si>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</si>
  <si>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</si>
  <si>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</si>
  <si>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</si>
  <si>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</si>
  <si>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</si>
  <si>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</si>
  <si>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</si>
  <si>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</si>
  <si>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</si>
  <si>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</si>
  <si>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</si>
  <si>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</si>
  <si>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</si>
  <si>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</si>
  <si>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</si>
  <si>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</si>
  <si>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</si>
  <si>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</si>
  <si>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</si>
  <si>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</si>
  <si>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</si>
  <si>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</si>
  <si>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</si>
  <si>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</si>
  <si>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</si>
  <si>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</si>
  <si>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</si>
  <si>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</si>
  <si>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</si>
  <si>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</si>
  <si>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</si>
  <si>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</si>
  <si>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</si>
  <si>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</si>
  <si>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</si>
  <si>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</si>
  <si>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</si>
  <si>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</si>
  <si>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</si>
  <si>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</si>
  <si>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</si>
  <si>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</si>
  <si>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</si>
  <si>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</si>
  <si>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</si>
  <si>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</si>
  <si>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</si>
  <si>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</si>
  <si>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</si>
  <si>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</si>
  <si>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</si>
  <si>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</si>
  <si>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</si>
  <si>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</si>
  <si>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</si>
  <si>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</si>
  <si>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</si>
  <si>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</si>
  <si>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</si>
  <si>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</si>
  <si>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</si>
  <si>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</si>
  <si>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</si>
  <si>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</si>
  <si>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</si>
  <si>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</si>
  <si>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</si>
  <si>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</si>
  <si>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</si>
  <si>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</si>
  <si>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</si>
  <si>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</si>
  <si>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</si>
  <si>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</si>
  <si>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</si>
  <si>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</si>
  <si>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</si>
  <si>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</si>
  <si>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</si>
  <si>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</si>
  <si>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</si>
  <si>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</si>
  <si>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</si>
  <si>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</si>
  <si>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</si>
  <si>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</si>
  <si>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</si>
  <si>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</si>
  <si>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</si>
  <si>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</si>
  <si>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</si>
  <si>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</si>
  <si>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</si>
  <si>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</si>
  <si>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</si>
  <si>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</si>
  <si>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</si>
  <si>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</si>
  <si>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</si>
  <si>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</si>
  <si>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</si>
  <si>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</si>
  <si>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</si>
  <si>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</si>
  <si>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</si>
  <si>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</si>
  <si>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</si>
  <si>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</si>
  <si>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</si>
  <si>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</si>
  <si>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</si>
  <si>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</si>
  <si>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</si>
  <si>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</si>
  <si>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</si>
  <si>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</si>
  <si>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</si>
  <si>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</si>
  <si>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</si>
  <si>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</si>
  <si>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</si>
  <si>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</si>
  <si>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</si>
  <si>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</si>
  <si>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</si>
  <si>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</si>
  <si>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</si>
  <si>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</si>
  <si>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</si>
  <si>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</si>
  <si>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</si>
  <si>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</si>
  <si>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</si>
  <si>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</si>
  <si>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</si>
  <si>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</si>
  <si>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</si>
  <si>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</si>
  <si>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</si>
  <si>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</si>
  <si>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</si>
  <si>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</si>
  <si>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</si>
  <si>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</si>
  <si>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</si>
  <si>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</si>
  <si>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</si>
  <si>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</si>
  <si>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</si>
  <si>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</si>
  <si>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</si>
  <si>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</si>
  <si>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</si>
  <si>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</si>
  <si>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</si>
  <si>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</si>
  <si>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</si>
  <si>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</si>
  <si>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</si>
  <si>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</si>
  <si>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</si>
  <si>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</si>
  <si>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</si>
  <si>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</si>
  <si>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</si>
  <si>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</si>
  <si>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</si>
  <si>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</si>
  <si>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</si>
  <si>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</si>
  <si>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</si>
  <si>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</si>
  <si>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</si>
  <si>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</si>
  <si>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</si>
  <si>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</si>
  <si>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</si>
  <si>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</si>
  <si>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</si>
  <si>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</si>
  <si>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</si>
  <si>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</si>
  <si>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</si>
  <si>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</si>
  <si>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</si>
  <si>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</si>
  <si>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</si>
  <si>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</si>
  <si>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</si>
  <si>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</si>
  <si>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</si>
  <si>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</si>
  <si>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</si>
  <si>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</si>
  <si>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</si>
  <si>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</si>
  <si>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</si>
  <si>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</si>
  <si>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</si>
  <si>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</si>
  <si>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</si>
  <si>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</si>
  <si>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</si>
  <si>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</si>
  <si>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</si>
  <si>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</si>
  <si>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</si>
  <si>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</si>
  <si>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</si>
  <si>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</si>
  <si>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</si>
  <si>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</si>
  <si>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</si>
  <si>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</si>
  <si>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</si>
  <si>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</si>
  <si>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</si>
  <si>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</si>
  <si>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</si>
  <si>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</si>
  <si>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</si>
  <si>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</si>
  <si>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</si>
  <si>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</si>
  <si>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</si>
  <si>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</si>
  <si>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</si>
  <si>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</si>
  <si>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</si>
  <si>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</si>
  <si>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</si>
  <si>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</si>
  <si>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</si>
  <si>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</si>
  <si>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</si>
  <si>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</si>
  <si>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</si>
  <si>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</si>
  <si>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</si>
  <si>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</si>
  <si>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</si>
  <si>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</si>
  <si>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</si>
  <si>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</si>
  <si>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</si>
  <si>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</si>
  <si>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</si>
  <si>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</si>
  <si>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</si>
  <si>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</si>
  <si>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</si>
  <si>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</si>
  <si>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</si>
  <si>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</si>
  <si>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</si>
  <si>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</si>
  <si>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</si>
  <si>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</si>
  <si>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</si>
  <si>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</si>
  <si>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</si>
  <si>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</si>
  <si>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</si>
  <si>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</si>
  <si>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</si>
  <si>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</si>
  <si>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</si>
  <si>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</si>
  <si>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</si>
  <si>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</si>
  <si>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</si>
  <si>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</si>
  <si>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</si>
  <si>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</si>
  <si>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</si>
  <si>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</si>
  <si>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</si>
  <si>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</si>
  <si>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</si>
  <si>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</si>
  <si>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</si>
  <si>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</si>
  <si>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</si>
  <si>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</si>
  <si>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</si>
  <si>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</si>
  <si>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</si>
  <si>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</si>
  <si>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</si>
  <si>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</si>
  <si>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</si>
  <si>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</si>
  <si>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</si>
  <si>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</si>
  <si>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</si>
  <si>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</si>
  <si>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</si>
  <si>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</si>
  <si>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</si>
  <si>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</si>
  <si>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</si>
  <si>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</si>
  <si>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</si>
  <si>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</si>
  <si>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</si>
  <si>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</si>
  <si>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</si>
  <si>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</si>
  <si>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</si>
  <si>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</si>
  <si>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</si>
  <si>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</si>
  <si>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</si>
  <si>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</si>
  <si>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</si>
  <si>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</si>
  <si>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</si>
  <si>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</si>
  <si>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</si>
  <si>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</si>
  <si>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</si>
  <si>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</si>
  <si>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</si>
  <si>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</si>
  <si>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</si>
  <si>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</si>
  <si>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</si>
  <si>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</si>
  <si>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</si>
  <si>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</si>
  <si>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</si>
  <si>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</si>
  <si>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</si>
  <si>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</si>
  <si>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</si>
  <si>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</si>
  <si>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</si>
  <si>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</si>
  <si>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</si>
  <si>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</si>
  <si>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</si>
  <si>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</si>
  <si>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</si>
  <si>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</si>
  <si>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</si>
  <si>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</si>
  <si>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</si>
  <si>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</si>
  <si>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</si>
  <si>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</si>
  <si>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</si>
  <si>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</si>
  <si>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</si>
  <si>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</si>
  <si>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</si>
  <si>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</si>
  <si>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</si>
  <si>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</si>
  <si>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</si>
  <si>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</si>
  <si>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</si>
  <si>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</si>
  <si>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</si>
  <si>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</si>
  <si>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</si>
  <si>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</si>
  <si>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</si>
  <si>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</si>
  <si>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</si>
  <si>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</si>
  <si>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</si>
  <si>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</si>
  <si>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</si>
  <si>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</si>
  <si>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</si>
  <si>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</si>
  <si>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</si>
  <si>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</si>
  <si>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</si>
  <si>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</si>
  <si>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</si>
  <si>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</si>
  <si>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</si>
  <si>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</si>
  <si>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</si>
  <si>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</si>
  <si>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</si>
  <si>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</si>
  <si>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</si>
  <si>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</si>
  <si>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</si>
  <si>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</si>
  <si>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</si>
  <si>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</si>
  <si>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</si>
  <si>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</si>
  <si>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</si>
  <si>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</si>
  <si>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</si>
  <si>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</si>
  <si>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</si>
  <si>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</si>
  <si>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</si>
  <si>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</si>
  <si>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</si>
  <si>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</si>
  <si>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</si>
  <si>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</si>
  <si>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</si>
  <si>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</si>
  <si>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</si>
  <si>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</si>
  <si>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</si>
  <si>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</si>
  <si>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</si>
  <si>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</si>
  <si>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</si>
  <si>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</si>
  <si>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</si>
  <si>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</si>
  <si>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</si>
  <si>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</si>
  <si>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</si>
  <si>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</si>
  <si>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</si>
  <si>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</si>
  <si>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</si>
  <si>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</si>
  <si>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</si>
  <si>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</si>
  <si>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</si>
  <si>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</si>
  <si>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</si>
  <si>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</si>
  <si>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</si>
  <si>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</si>
  <si>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</si>
  <si>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</si>
  <si>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</si>
  <si>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</si>
  <si>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</si>
  <si>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</si>
  <si>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</si>
  <si>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</si>
  <si>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</si>
  <si>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</si>
  <si>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</si>
  <si>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</si>
  <si>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</si>
  <si>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</si>
  <si>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</si>
  <si>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</si>
  <si>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</si>
  <si>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</si>
  <si>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</si>
  <si>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</si>
  <si>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</si>
  <si>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</si>
  <si>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</si>
  <si>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</si>
  <si>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</si>
  <si>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</si>
  <si>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</si>
  <si>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</si>
  <si>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</si>
  <si>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</si>
  <si>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</si>
  <si>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</si>
  <si>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</si>
  <si>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</si>
  <si>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</si>
  <si>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</si>
  <si>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</si>
  <si>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</si>
  <si>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</si>
  <si>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</si>
  <si>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</si>
  <si>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</si>
  <si>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</si>
  <si>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</si>
  <si>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</si>
  <si>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</si>
  <si>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</si>
  <si>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</si>
  <si>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</si>
  <si>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</si>
  <si>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</si>
  <si>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</si>
  <si>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</si>
  <si>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</si>
  <si>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</si>
  <si>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</si>
  <si>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</si>
  <si>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</si>
  <si>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</si>
  <si>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</si>
  <si>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</si>
  <si>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</si>
  <si>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</si>
  <si>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</si>
  <si>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</si>
  <si>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</si>
  <si>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</si>
  <si>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</si>
  <si>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</si>
  <si>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</si>
  <si>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</si>
  <si>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</si>
  <si>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</si>
  <si>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</si>
  <si>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</si>
  <si>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</si>
  <si>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</si>
  <si>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</si>
  <si>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</si>
  <si>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</si>
  <si>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</si>
  <si>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</si>
  <si>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</si>
  <si>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</si>
  <si>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</si>
  <si>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</si>
  <si>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</si>
  <si>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</si>
  <si>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</si>
  <si>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</si>
  <si>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</si>
  <si>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</si>
  <si>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</si>
  <si>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</si>
  <si>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</si>
  <si>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</si>
  <si>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</si>
  <si>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</si>
  <si>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</si>
  <si>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</si>
  <si>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</si>
  <si>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</si>
  <si>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</si>
  <si>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</si>
  <si>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</si>
  <si>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</si>
  <si>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</si>
  <si>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</si>
  <si>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</si>
  <si>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</si>
  <si>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</si>
  <si>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</si>
  <si>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</si>
  <si>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</si>
  <si>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</si>
  <si>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</si>
  <si>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</si>
  <si>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</si>
  <si>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</si>
  <si>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</si>
  <si>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</si>
  <si>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</si>
  <si>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</si>
  <si>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</si>
  <si>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</si>
  <si>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</si>
  <si>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</si>
  <si>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</si>
  <si>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</si>
  <si>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</si>
  <si>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</si>
  <si>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</si>
  <si>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</si>
  <si>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</si>
  <si>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</si>
  <si>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</si>
  <si>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</si>
  <si>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</si>
  <si>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</si>
  <si>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</si>
  <si>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</si>
  <si>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</si>
  <si>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</si>
  <si>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</si>
  <si>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</si>
  <si>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</si>
  <si>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</si>
  <si>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</si>
  <si>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</si>
  <si>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</si>
  <si>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</si>
  <si>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</si>
  <si>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</si>
  <si>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</si>
  <si>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</si>
  <si>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</si>
  <si>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</si>
  <si>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</si>
  <si>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</si>
  <si>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</si>
  <si>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</si>
  <si>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</si>
  <si>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</si>
  <si>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</si>
  <si>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</si>
  <si>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</si>
  <si>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</si>
  <si>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</si>
  <si>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</si>
  <si>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</si>
  <si>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</si>
  <si>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</si>
  <si>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</si>
  <si>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</si>
  <si>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</si>
  <si>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</si>
  <si>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</si>
  <si>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</si>
  <si>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</si>
  <si>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</si>
  <si>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</si>
  <si>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</si>
  <si>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</si>
  <si>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</si>
  <si>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</si>
  <si>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</si>
  <si>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</si>
  <si>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</si>
  <si>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</si>
  <si>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</si>
  <si>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</si>
  <si>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</si>
  <si>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</si>
  <si>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</si>
  <si>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</si>
  <si>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</si>
  <si>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</si>
  <si>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</si>
  <si>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</si>
  <si>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</si>
  <si>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</si>
  <si>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</si>
  <si>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</si>
  <si>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</si>
  <si>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</si>
  <si>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</si>
  <si>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</si>
  <si>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</si>
  <si>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</si>
  <si>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</si>
  <si>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</si>
  <si>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</si>
  <si>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</si>
  <si>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</si>
  <si>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</si>
  <si>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</si>
  <si>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</si>
  <si>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</si>
  <si>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</si>
  <si>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</si>
  <si>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</si>
  <si>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</si>
  <si>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</si>
  <si>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</si>
  <si>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</si>
  <si>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</si>
  <si>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</si>
  <si>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</si>
  <si>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</si>
  <si>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</si>
  <si>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</si>
  <si>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</si>
  <si>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</si>
  <si>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</si>
  <si>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</si>
  <si>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</si>
  <si>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</si>
  <si>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</si>
  <si>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</si>
  <si>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</si>
  <si>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</si>
  <si>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</si>
  <si>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</si>
  <si>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</si>
  <si>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</si>
  <si>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</si>
  <si>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</si>
  <si>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</si>
  <si>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</si>
  <si>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</si>
  <si>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</si>
  <si>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</si>
  <si>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</si>
  <si>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</si>
  <si>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</si>
  <si>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</si>
  <si>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</si>
  <si>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</si>
  <si>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</si>
  <si>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</si>
  <si>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</si>
  <si>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</si>
  <si>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</si>
  <si>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</si>
  <si>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</si>
  <si>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</si>
  <si>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</si>
  <si>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</si>
  <si>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</si>
  <si>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</si>
  <si>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</si>
  <si>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</si>
  <si>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</si>
  <si>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</si>
  <si>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</si>
  <si>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</si>
  <si>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</si>
  <si>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</si>
  <si>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</si>
  <si>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</si>
  <si>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</si>
  <si>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</si>
  <si>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</si>
  <si>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</si>
  <si>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</si>
  <si>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</si>
  <si>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</si>
  <si>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</si>
  <si>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</si>
  <si>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</si>
  <si>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</si>
  <si>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</si>
  <si>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</si>
  <si>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</si>
  <si>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</si>
  <si>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</si>
  <si>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</si>
  <si>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</si>
  <si>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</si>
  <si>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</si>
  <si>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</si>
  <si>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</si>
  <si>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</si>
  <si>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</si>
  <si>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</si>
  <si>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</si>
  <si>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</si>
  <si>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</si>
  <si>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</si>
  <si>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</si>
  <si>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</si>
  <si>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</si>
  <si>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</si>
  <si>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</si>
  <si>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</si>
  <si>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</si>
  <si>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</si>
  <si>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</si>
  <si>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</si>
  <si>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</si>
  <si>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</si>
  <si>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</si>
  <si>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</si>
  <si>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</si>
  <si>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</si>
  <si>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</si>
  <si>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</si>
  <si>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</si>
  <si>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</si>
  <si>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</si>
  <si>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</si>
  <si>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</si>
  <si>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</si>
  <si>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</si>
  <si>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</si>
  <si>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</si>
  <si>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</si>
  <si>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</si>
  <si>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</si>
  <si>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</si>
  <si>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</si>
  <si>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</si>
  <si>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</si>
  <si>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</si>
  <si>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</si>
  <si>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</si>
  <si>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</si>
  <si>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</si>
  <si>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</si>
  <si>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</si>
  <si>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</si>
  <si>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</si>
  <si>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</si>
  <si>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</si>
  <si>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</si>
  <si>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</si>
  <si>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</si>
  <si>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</si>
  <si>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</si>
  <si>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</si>
  <si>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</si>
  <si>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</si>
  <si>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</si>
  <si>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</si>
  <si>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</si>
  <si>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</si>
  <si>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</si>
  <si>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</si>
  <si>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</si>
  <si>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</si>
  <si>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</si>
  <si>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</si>
  <si>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</si>
  <si>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</si>
  <si>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</si>
  <si>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</si>
  <si>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</si>
  <si>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</si>
  <si>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</si>
  <si>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</si>
  <si>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</si>
  <si>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</si>
  <si>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</si>
  <si>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</si>
  <si>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</si>
  <si>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</si>
  <si>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</si>
  <si>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</si>
  <si>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</si>
  <si>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</si>
  <si>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</si>
  <si>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</si>
  <si>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</si>
  <si>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</si>
  <si>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</si>
  <si>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</si>
  <si>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</si>
  <si>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</si>
  <si>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</si>
  <si>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</si>
  <si>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</si>
  <si>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</si>
  <si>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</si>
  <si>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</si>
  <si>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</si>
  <si>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</si>
  <si>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</si>
  <si>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</si>
  <si>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</si>
  <si>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</si>
  <si>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</si>
  <si>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</si>
  <si>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</si>
  <si>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</si>
  <si>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</si>
  <si>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</si>
  <si>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</si>
  <si>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</si>
  <si>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</si>
  <si>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</si>
  <si>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</si>
  <si>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</si>
  <si>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</si>
  <si>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</si>
  <si>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</si>
  <si>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</si>
  <si>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</si>
  <si>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</si>
  <si>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</si>
  <si>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</si>
  <si>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</si>
  <si>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</si>
  <si>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</si>
  <si>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</si>
  <si>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</si>
  <si>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</si>
  <si>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</si>
  <si>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</si>
  <si>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</si>
  <si>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</si>
  <si>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</si>
  <si>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</si>
  <si>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</si>
  <si>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</si>
  <si>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</si>
  <si>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</si>
  <si>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</si>
  <si>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</si>
  <si>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</si>
  <si>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</si>
  <si>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</si>
  <si>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</si>
  <si>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</si>
  <si>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</si>
  <si>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</si>
  <si>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</si>
  <si>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</si>
  <si>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</si>
  <si>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</si>
  <si>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</si>
  <si>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</si>
  <si>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</si>
  <si>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</si>
  <si>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</si>
  <si>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</si>
  <si>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</si>
  <si>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</si>
  <si>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</si>
  <si>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</si>
  <si>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</si>
  <si>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</si>
  <si>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</si>
  <si>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</si>
  <si>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</si>
  <si>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</si>
  <si>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</si>
  <si>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</si>
  <si>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</si>
  <si>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</si>
  <si>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</si>
  <si>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</si>
  <si>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</si>
  <si>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</si>
  <si>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</si>
  <si>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</si>
  <si>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</si>
  <si>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</si>
  <si>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</si>
  <si>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</si>
  <si>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</si>
  <si>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</si>
  <si>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</si>
  <si>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</si>
  <si>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</si>
  <si>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</si>
  <si>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</si>
  <si>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</si>
  <si>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</si>
  <si>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</si>
  <si>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</si>
  <si>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</si>
  <si>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</si>
  <si>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</si>
  <si>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</si>
  <si>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</si>
  <si>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</si>
  <si>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</si>
  <si>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</si>
  <si>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</si>
  <si>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</si>
  <si>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</si>
  <si>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</si>
  <si>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</si>
  <si>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</si>
  <si>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</si>
  <si>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</si>
  <si>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</si>
  <si>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</si>
  <si>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</si>
  <si>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</si>
  <si>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</si>
  <si>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</si>
  <si>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</si>
  <si>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</si>
  <si>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</si>
  <si>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</si>
  <si>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</si>
  <si>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</si>
  <si>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</si>
  <si>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</si>
  <si>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</si>
  <si>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</si>
  <si>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</si>
  <si>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</si>
  <si>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</si>
  <si>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</si>
  <si>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</si>
  <si>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</si>
  <si>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</si>
  <si>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</si>
  <si>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</si>
  <si>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</si>
  <si>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</si>
  <si>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</si>
  <si>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</si>
  <si>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</si>
  <si>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</si>
  <si>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</si>
  <si>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</si>
  <si>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</si>
  <si>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</si>
  <si>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</si>
  <si>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</si>
  <si>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</si>
  <si>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</si>
  <si>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</si>
  <si>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</si>
  <si>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</si>
  <si>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</si>
  <si>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</si>
  <si>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</si>
  <si>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</si>
  <si>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</si>
  <si>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</si>
  <si>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</si>
  <si>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</si>
  <si>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</si>
  <si>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</si>
  <si>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</si>
  <si>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</si>
  <si>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</si>
  <si>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</si>
  <si>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</si>
  <si>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</si>
  <si>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</si>
  <si>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</si>
  <si>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</si>
  <si>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</si>
  <si>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</si>
  <si>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</si>
  <si>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</si>
  <si>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</si>
  <si>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</si>
  <si>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</si>
  <si>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</si>
  <si>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</si>
  <si>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</si>
  <si>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</si>
  <si>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</si>
  <si>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</si>
  <si>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</si>
  <si>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</si>
  <si>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</si>
  <si>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</si>
  <si>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</si>
  <si>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</si>
  <si>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</si>
  <si>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</si>
  <si>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</si>
  <si>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</si>
  <si>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</si>
  <si>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</si>
  <si>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</si>
  <si>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</si>
  <si>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</si>
  <si>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</si>
  <si>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</si>
  <si>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</si>
  <si>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</si>
  <si>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</si>
  <si>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</si>
  <si>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</si>
  <si>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</si>
  <si>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</si>
  <si>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</si>
  <si>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</si>
  <si>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</si>
  <si>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</si>
  <si>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</si>
  <si>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</si>
  <si>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</si>
  <si>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</si>
  <si>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</si>
  <si>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</si>
  <si>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</si>
  <si>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</si>
  <si>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</si>
  <si>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</si>
  <si>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</si>
  <si>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</si>
  <si>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</si>
  <si>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</si>
  <si>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</si>
  <si>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</si>
  <si>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</si>
  <si>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</si>
  <si>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</si>
  <si>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</si>
  <si>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</si>
  <si>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</si>
  <si>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</si>
  <si>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</si>
  <si>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</si>
  <si>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</si>
  <si>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</si>
  <si>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</si>
  <si>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</si>
  <si>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</si>
  <si>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</si>
  <si>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</si>
  <si>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</si>
  <si>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</si>
  <si>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</si>
  <si>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</si>
  <si>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</si>
  <si>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</si>
  <si>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</si>
  <si>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</si>
  <si>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</si>
  <si>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</si>
  <si>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</si>
  <si>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</si>
  <si>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</si>
  <si>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</si>
  <si>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</si>
  <si>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</si>
  <si>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</si>
  <si>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</si>
  <si>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</si>
  <si>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</si>
  <si>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</si>
  <si>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</si>
  <si>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</si>
  <si>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</si>
  <si>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</si>
  <si>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</si>
  <si>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</si>
  <si>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</si>
  <si>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</si>
  <si>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</si>
  <si>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</si>
  <si>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</si>
  <si>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</si>
  <si>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</si>
  <si>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</si>
  <si>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</si>
  <si>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</si>
  <si>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</si>
  <si>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</si>
  <si>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</si>
  <si>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</si>
  <si>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</si>
  <si>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</si>
  <si>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</si>
  <si>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</si>
  <si>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</si>
  <si>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</si>
  <si>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</si>
  <si>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</si>
  <si>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</si>
  <si>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</si>
  <si>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</si>
  <si>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</si>
  <si>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</si>
  <si>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</si>
  <si>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</si>
  <si>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</si>
  <si>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</si>
  <si>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</si>
  <si>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</si>
  <si>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</si>
  <si>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</si>
  <si>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</si>
  <si>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</si>
  <si>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</si>
  <si>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</si>
  <si>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</si>
  <si>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</si>
  <si>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</si>
  <si>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</si>
  <si>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</si>
  <si>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</si>
  <si>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</si>
  <si>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</si>
  <si>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</si>
  <si>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</si>
  <si>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</si>
  <si>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</si>
  <si>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</si>
  <si>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</si>
  <si>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</si>
  <si>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</si>
  <si>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</si>
  <si>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</si>
  <si>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</si>
  <si>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</si>
  <si>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</si>
  <si>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</si>
  <si>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</si>
  <si>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</si>
  <si>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</si>
  <si>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</si>
  <si>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</si>
  <si>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</si>
  <si>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</si>
  <si>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</si>
  <si>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</si>
  <si>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</si>
  <si>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</si>
  <si>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</si>
  <si>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</si>
  <si>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</si>
  <si>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</si>
  <si>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</si>
  <si>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</si>
  <si>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</si>
  <si>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</si>
  <si>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</si>
  <si>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</si>
  <si>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</si>
  <si>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</si>
  <si>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</si>
  <si>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</si>
  <si>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</si>
  <si>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</si>
  <si>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</si>
  <si>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</si>
  <si>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</si>
  <si>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</si>
  <si>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</si>
  <si>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</si>
  <si>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</si>
  <si>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</si>
  <si>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</si>
  <si>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</si>
  <si>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</si>
  <si>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</si>
  <si>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</si>
  <si>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</si>
  <si>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</si>
  <si>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</si>
  <si>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</si>
  <si>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</si>
  <si>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</si>
  <si>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</si>
  <si>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</si>
  <si>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</si>
  <si>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</si>
  <si>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</si>
  <si>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</si>
  <si>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</si>
  <si>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</si>
  <si>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</si>
  <si>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</si>
  <si>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</si>
  <si>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</si>
  <si>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</si>
  <si>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</si>
  <si>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</si>
  <si>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</si>
  <si>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</si>
  <si>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</si>
  <si>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</si>
  <si>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</si>
  <si>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</si>
  <si>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</si>
  <si>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</si>
  <si>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</si>
  <si>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</si>
  <si>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</si>
  <si>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</si>
  <si>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</si>
  <si>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</si>
  <si>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</si>
  <si>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</si>
  <si>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</si>
  <si>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</si>
  <si>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</si>
  <si>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</si>
  <si>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</si>
  <si>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</si>
  <si>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</si>
  <si>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</si>
  <si>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</si>
  <si>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</si>
  <si>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</si>
  <si>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</si>
  <si>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</si>
  <si>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</si>
  <si>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</si>
  <si>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</si>
  <si>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</si>
  <si>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</si>
  <si>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</si>
  <si>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</si>
  <si>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</si>
  <si>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</si>
  <si>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</si>
  <si>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</si>
  <si>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</si>
  <si>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</si>
  <si>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</si>
  <si>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</si>
  <si>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</si>
  <si>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</si>
  <si>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</si>
  <si>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</si>
  <si>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</si>
  <si>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</si>
  <si>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</si>
  <si>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</si>
  <si>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</si>
  <si>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</si>
  <si>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</si>
  <si>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</si>
  <si>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</si>
  <si>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</si>
  <si>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</si>
  <si>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</si>
  <si>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</si>
  <si>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</si>
  <si>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</si>
  <si>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</si>
  <si>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</si>
  <si>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</si>
  <si>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</si>
  <si>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</si>
  <si>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</si>
  <si>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</si>
  <si>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</si>
  <si>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</si>
  <si>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</si>
  <si>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</si>
  <si>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</si>
  <si>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</si>
  <si>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</si>
  <si>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</si>
  <si>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</si>
  <si>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</si>
  <si>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</si>
  <si>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</si>
  <si>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</si>
  <si>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</si>
  <si>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</si>
  <si>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</si>
  <si>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</si>
  <si>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</si>
  <si>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</si>
  <si>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</si>
  <si>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</si>
  <si>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</si>
  <si>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</si>
  <si>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</si>
  <si>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</si>
  <si>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</si>
  <si>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</si>
  <si>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</si>
  <si>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</si>
  <si>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</si>
  <si>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</si>
  <si>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</si>
  <si>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</si>
  <si>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</si>
  <si>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</si>
  <si>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</si>
  <si>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</si>
  <si>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</si>
  <si>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</si>
  <si>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</si>
  <si>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</si>
  <si>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</si>
  <si>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</si>
  <si>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</si>
  <si>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</si>
  <si>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</si>
  <si>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</si>
  <si>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</si>
  <si>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</si>
  <si>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</si>
  <si>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</si>
  <si>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</si>
  <si>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</si>
  <si>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</si>
  <si>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</si>
  <si>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</si>
  <si>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</si>
  <si>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</si>
  <si>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</si>
  <si>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</si>
  <si>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</si>
  <si>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</si>
  <si>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</si>
  <si>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</si>
  <si>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</si>
  <si>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</si>
  <si>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</si>
  <si>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</si>
  <si>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</si>
  <si>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</si>
  <si>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</si>
  <si>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</si>
  <si>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</si>
  <si>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</si>
  <si>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</si>
  <si>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</si>
  <si>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</si>
  <si>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</si>
  <si>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</si>
  <si>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</si>
  <si>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</si>
  <si>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</si>
  <si>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</si>
  <si>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</si>
  <si>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</si>
  <si>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</si>
  <si>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</si>
  <si>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</si>
  <si>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</si>
  <si>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</si>
  <si>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</si>
  <si>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</si>
  <si>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</si>
  <si>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</si>
  <si>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</si>
  <si>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</si>
  <si>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</si>
  <si>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</si>
  <si>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</si>
  <si>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</si>
  <si>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</si>
  <si>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</si>
  <si>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</si>
  <si>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</si>
  <si>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</si>
  <si>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</si>
  <si>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</si>
  <si>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</si>
  <si>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</si>
  <si>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</si>
  <si>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</si>
  <si>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</si>
  <si>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</si>
  <si>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</si>
  <si>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</si>
  <si>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</si>
  <si>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</si>
  <si>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</si>
  <si>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</si>
  <si>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</si>
  <si>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</si>
  <si>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</si>
  <si>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</si>
  <si>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</si>
  <si>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</si>
  <si>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</si>
  <si>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</si>
  <si>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</si>
  <si>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</si>
  <si>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</si>
  <si>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</si>
  <si>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</si>
  <si>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</si>
  <si>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</si>
  <si>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</si>
  <si>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</si>
  <si>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</si>
  <si>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</si>
  <si>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</si>
  <si>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</si>
  <si>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</si>
  <si>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</si>
  <si>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</si>
  <si>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</si>
  <si>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</si>
  <si>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</si>
  <si>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</si>
  <si>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</si>
  <si>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</si>
  <si>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</si>
  <si>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</si>
  <si>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</si>
  <si>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</si>
  <si>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</si>
  <si>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</si>
  <si>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</si>
  <si>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</si>
  <si>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</si>
  <si>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</si>
  <si>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</si>
  <si>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</si>
  <si>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</si>
  <si>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</si>
  <si>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</si>
  <si>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</si>
  <si>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</si>
  <si>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</si>
  <si>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</si>
  <si>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</si>
  <si>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</si>
  <si>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</si>
  <si>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</si>
  <si>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</si>
  <si>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</si>
  <si>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</si>
  <si>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</si>
  <si>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</si>
  <si>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</si>
  <si>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</si>
  <si>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</si>
  <si>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</si>
  <si>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</si>
  <si>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</si>
  <si>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</si>
  <si>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</si>
  <si>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</si>
  <si>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</si>
  <si>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</si>
  <si>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</si>
  <si>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</si>
  <si>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</si>
  <si>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</si>
  <si>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</si>
  <si>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</si>
  <si>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</si>
  <si>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</si>
  <si>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</si>
  <si>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</si>
  <si>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</si>
  <si>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</si>
  <si>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</si>
  <si>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</si>
  <si>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</si>
  <si>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</si>
  <si>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</si>
  <si>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</si>
  <si>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</si>
  <si>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</si>
  <si>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</si>
  <si>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</si>
  <si>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</si>
  <si>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</si>
  <si>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</si>
  <si>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</si>
  <si>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</si>
  <si>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</si>
  <si>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</si>
  <si>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</si>
  <si>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</si>
  <si>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</si>
  <si>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</si>
  <si>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</si>
  <si>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</si>
  <si>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</si>
  <si>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</si>
  <si>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</si>
  <si>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</si>
  <si>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</si>
  <si>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</si>
  <si>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</si>
  <si>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</si>
  <si>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</si>
  <si>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</si>
  <si>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</si>
  <si>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</si>
  <si>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</si>
  <si>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</si>
  <si>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</si>
  <si>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</si>
  <si>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</si>
  <si>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</si>
  <si>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</si>
  <si>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</si>
  <si>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</si>
  <si>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</si>
  <si>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</si>
  <si>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</si>
  <si>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</si>
  <si>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</si>
  <si>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</si>
  <si>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</si>
  <si>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</si>
  <si>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</si>
  <si>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</si>
  <si>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</si>
  <si>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</si>
  <si>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</si>
  <si>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</si>
  <si>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</si>
  <si>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</si>
  <si>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</si>
  <si>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</si>
  <si>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</si>
  <si>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</si>
  <si>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</si>
  <si>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</si>
  <si>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</si>
  <si>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</si>
  <si>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</si>
  <si>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</si>
  <si>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</si>
  <si>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</si>
  <si>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</si>
  <si>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</si>
  <si>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</si>
  <si>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</si>
  <si>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</si>
  <si>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</si>
  <si>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</si>
  <si>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</si>
  <si>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</si>
  <si>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</si>
  <si>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</si>
  <si>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</si>
  <si>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</si>
  <si>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</si>
  <si>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</si>
  <si>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</si>
  <si>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</si>
  <si>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</si>
  <si>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</si>
  <si>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</si>
  <si>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</si>
  <si>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</si>
  <si>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</si>
  <si>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</si>
  <si>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</si>
  <si>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</si>
  <si>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</si>
  <si>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</si>
  <si>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</si>
  <si>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</si>
  <si>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</si>
  <si>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</si>
  <si>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</si>
  <si>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</si>
  <si>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</si>
  <si>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</si>
  <si>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</si>
  <si>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</si>
  <si>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</si>
  <si>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</si>
  <si>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</si>
  <si>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</si>
  <si>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</si>
  <si>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</si>
  <si>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</si>
  <si>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</si>
  <si>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</si>
  <si>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</si>
  <si>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</si>
  <si>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</si>
  <si>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</si>
  <si>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</si>
  <si>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</si>
  <si>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</si>
  <si>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</si>
  <si>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</si>
  <si>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</si>
  <si>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</si>
  <si>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</si>
  <si>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</si>
  <si>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</si>
  <si>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</si>
  <si>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</si>
  <si>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</si>
  <si>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</si>
  <si>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</si>
  <si>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</si>
  <si>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</si>
  <si>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</si>
  <si>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</si>
  <si>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</si>
  <si>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</si>
  <si>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</si>
  <si>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</si>
  <si>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</si>
  <si>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</si>
  <si>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</si>
  <si>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</si>
  <si>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</si>
  <si>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</si>
  <si>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</si>
  <si>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</si>
  <si>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</si>
  <si>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</si>
  <si>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</si>
  <si>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</si>
  <si>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</si>
  <si>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</si>
  <si>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</si>
  <si>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</si>
  <si>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</si>
  <si>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</si>
  <si>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</si>
  <si>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</si>
  <si>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</si>
  <si>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</si>
  <si>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</si>
  <si>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</si>
  <si>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</si>
  <si>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</si>
  <si>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</si>
  <si>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</si>
  <si>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</si>
  <si>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</si>
  <si>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</si>
  <si>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</si>
  <si>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</si>
  <si>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</si>
  <si>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</si>
  <si>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</si>
  <si>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</si>
  <si>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</si>
  <si>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</si>
  <si>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</si>
  <si>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</si>
  <si>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</si>
  <si>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</si>
  <si>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</si>
  <si>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</si>
  <si>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</si>
  <si>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</si>
  <si>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</si>
  <si>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</si>
  <si>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</si>
  <si>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</si>
  <si>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</si>
  <si>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</si>
  <si>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</si>
  <si>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</si>
  <si>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</si>
  <si>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</si>
  <si>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</si>
  <si>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</si>
  <si>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</si>
  <si>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</si>
  <si>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</si>
  <si>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</si>
  <si>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</si>
  <si>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</si>
  <si>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</si>
  <si>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</si>
  <si>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</si>
  <si>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</si>
  <si>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</si>
  <si>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</si>
  <si>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</si>
  <si>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</si>
  <si>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</si>
  <si>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</si>
  <si>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</si>
  <si>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</si>
  <si>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</si>
  <si>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</si>
  <si>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</si>
  <si>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</si>
  <si>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</si>
  <si>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</si>
  <si>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</si>
  <si>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</si>
  <si>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</si>
  <si>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</si>
  <si>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</si>
  <si>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</si>
  <si>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</si>
  <si>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</si>
  <si>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</si>
  <si>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</si>
  <si>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</si>
  <si>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</si>
  <si>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</si>
  <si>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</si>
  <si>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</si>
  <si>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</si>
  <si>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</si>
  <si>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</si>
  <si>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</si>
  <si>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</si>
  <si>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</si>
  <si>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</si>
  <si>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</si>
  <si>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</si>
  <si>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</si>
  <si>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</si>
  <si>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</si>
  <si>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</si>
  <si>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</si>
  <si>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</si>
  <si>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</si>
  <si>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</si>
  <si>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</si>
  <si>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</si>
  <si>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</si>
  <si>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</si>
  <si>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</si>
  <si>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</si>
  <si>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</si>
  <si>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</si>
  <si>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</si>
  <si>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</si>
  <si>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</si>
  <si>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</si>
  <si>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</si>
  <si>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</si>
  <si>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</si>
  <si>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</si>
  <si>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</si>
  <si>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</si>
  <si>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</si>
  <si>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</si>
  <si>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</si>
  <si>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</si>
  <si>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</si>
  <si>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</si>
  <si>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</si>
  <si>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</si>
  <si>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</si>
  <si>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</si>
  <si>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</si>
  <si>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</si>
  <si>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</si>
  <si>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</si>
  <si>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</si>
  <si>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</si>
  <si>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</si>
  <si>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</si>
  <si>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</si>
  <si>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</si>
  <si>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</si>
  <si>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</si>
  <si>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</si>
  <si>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</si>
  <si>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</si>
  <si>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</si>
  <si>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</si>
  <si>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</si>
  <si>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</si>
  <si>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</si>
  <si>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</si>
  <si>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</si>
  <si>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</si>
  <si>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</si>
  <si>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</si>
  <si>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</si>
  <si>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</si>
  <si>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</si>
  <si>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</si>
  <si>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</si>
  <si>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</si>
  <si>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</si>
  <si>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</si>
  <si>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</si>
  <si>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</si>
  <si>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</si>
  <si>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</si>
  <si>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</si>
  <si>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</si>
  <si>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</si>
  <si>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</si>
  <si>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</si>
  <si>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</si>
  <si>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</si>
  <si>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</si>
  <si>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</si>
  <si>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</si>
  <si>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</si>
  <si>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</si>
  <si>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</si>
  <si>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</si>
  <si>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</si>
  <si>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</si>
  <si>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</si>
  <si>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</si>
  <si>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</si>
  <si>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</si>
  <si>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</si>
  <si>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</si>
  <si>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</si>
  <si>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</si>
  <si>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</si>
  <si>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</si>
  <si>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</si>
  <si>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</si>
  <si>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</si>
  <si>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</si>
  <si>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</si>
  <si>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</si>
  <si>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</si>
  <si>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</si>
  <si>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</si>
  <si>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</si>
  <si>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</si>
  <si>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</si>
  <si>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</si>
  <si>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</si>
  <si>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</si>
  <si>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</si>
  <si>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</si>
  <si>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</si>
  <si>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</si>
  <si>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</si>
  <si>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</si>
  <si>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</si>
  <si>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</si>
  <si>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</si>
  <si>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</si>
  <si>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</si>
  <si>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</si>
  <si>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</si>
  <si>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</si>
  <si>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</si>
  <si>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</si>
  <si>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</si>
  <si>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</si>
  <si>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</si>
  <si>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</si>
  <si>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</si>
  <si>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</si>
  <si>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</si>
  <si>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</si>
  <si>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</si>
  <si>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</si>
  <si>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</si>
  <si>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</si>
  <si>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</si>
  <si>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</si>
  <si>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</si>
  <si>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</si>
  <si>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</si>
  <si>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</si>
  <si>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</si>
  <si>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</si>
  <si>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</si>
  <si>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</si>
  <si>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</si>
  <si>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</si>
  <si>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</si>
  <si>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</si>
  <si>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</si>
  <si>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</si>
  <si>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</si>
  <si>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</si>
  <si>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</si>
  <si>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</si>
  <si>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</si>
  <si>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</si>
  <si>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</si>
  <si>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</si>
  <si>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</si>
  <si>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</si>
  <si>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</si>
  <si>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</si>
  <si>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</si>
  <si>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</si>
  <si>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</si>
  <si>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</si>
  <si>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</si>
  <si>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</si>
  <si>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</si>
  <si>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</si>
  <si>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</si>
  <si>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</si>
  <si>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</si>
  <si>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</si>
  <si>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</si>
  <si>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</si>
  <si>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</si>
  <si>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</si>
  <si>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</si>
  <si>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</si>
  <si>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</si>
  <si>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</si>
  <si>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</si>
  <si>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</si>
  <si>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</si>
  <si>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</si>
  <si>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</si>
  <si>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</si>
  <si>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</si>
  <si>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</si>
  <si>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</si>
  <si>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</si>
  <si>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</si>
  <si>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</si>
  <si>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</si>
  <si>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</si>
  <si>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</si>
  <si>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</si>
  <si>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</si>
  <si>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</si>
  <si>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</si>
  <si>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</si>
  <si>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</si>
  <si>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</si>
  <si>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</si>
  <si>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</si>
  <si>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</si>
  <si>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</si>
  <si>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</si>
  <si>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</si>
  <si>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</si>
  <si>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</si>
  <si>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</si>
  <si>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</si>
  <si>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</si>
  <si>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</si>
  <si>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</si>
  <si>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</si>
  <si>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</si>
  <si>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</si>
  <si>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</si>
  <si>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</si>
  <si>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</si>
  <si>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</si>
  <si>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</si>
  <si>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</si>
  <si>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</si>
  <si>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</si>
  <si>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</si>
  <si>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</si>
  <si>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</si>
  <si>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</si>
  <si>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</si>
  <si>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</si>
  <si>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</si>
  <si>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</si>
  <si>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</si>
  <si>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</si>
  <si>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</si>
  <si>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</si>
  <si>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</si>
  <si>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</si>
  <si>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</si>
  <si>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</si>
  <si>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</si>
  <si>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</si>
  <si>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</si>
  <si>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</si>
  <si>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</si>
  <si>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</si>
  <si>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</si>
  <si>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</si>
  <si>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</si>
  <si>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</si>
  <si>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</si>
  <si>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</si>
  <si>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</si>
  <si>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</si>
  <si>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</si>
  <si>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</si>
  <si>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</si>
  <si>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</si>
  <si>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</si>
  <si>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</si>
  <si>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</si>
  <si>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</si>
  <si>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</si>
  <si>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</si>
  <si>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</si>
  <si>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</si>
  <si>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</si>
  <si>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</si>
  <si>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</si>
  <si>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</si>
  <si>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</si>
  <si>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</si>
  <si>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</si>
  <si>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</si>
  <si>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</si>
  <si>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</si>
  <si>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</si>
  <si>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</si>
  <si>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</si>
  <si>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</si>
  <si>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</si>
  <si>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</si>
  <si>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</si>
  <si>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</si>
  <si>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</si>
  <si>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</si>
  <si>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</si>
  <si>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</si>
  <si>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</si>
  <si>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</si>
  <si>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</si>
  <si>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</si>
  <si>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</si>
  <si>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</si>
  <si>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</si>
  <si>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</si>
  <si>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</si>
  <si>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</si>
  <si>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</si>
  <si>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</si>
  <si>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</si>
  <si>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</si>
  <si>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</si>
  <si>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</si>
  <si>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</si>
  <si>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</si>
  <si>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</si>
  <si>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</si>
  <si>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</si>
  <si>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</si>
  <si>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</si>
  <si>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</si>
  <si>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</si>
  <si>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</si>
  <si>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</si>
  <si>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</si>
  <si>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</si>
  <si>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</si>
  <si>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</si>
  <si>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</si>
  <si>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</si>
  <si>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</si>
  <si>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</si>
  <si>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</si>
  <si>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</si>
  <si>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</si>
  <si>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</si>
  <si>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</si>
  <si>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</si>
  <si>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</si>
  <si>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</si>
  <si>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</si>
  <si>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</si>
  <si>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</si>
  <si>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</si>
  <si>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</si>
  <si>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</si>
  <si>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</si>
  <si>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</si>
  <si>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</si>
  <si>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</si>
  <si>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</si>
  <si>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</si>
  <si>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</si>
  <si>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</si>
  <si>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</si>
  <si>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</si>
  <si>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</si>
  <si>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</si>
  <si>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</si>
  <si>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</si>
  <si>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</si>
  <si>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</si>
  <si>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</si>
  <si>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</si>
  <si>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</si>
  <si>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</si>
  <si>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</si>
  <si>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</si>
  <si>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</si>
  <si>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</si>
  <si>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</si>
  <si>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</si>
  <si>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</si>
  <si>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</si>
  <si>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</si>
  <si>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</si>
  <si>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</si>
  <si>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</si>
  <si>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</si>
  <si>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</si>
  <si>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</si>
  <si>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</si>
  <si>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</si>
  <si>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</si>
  <si>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</si>
  <si>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</si>
  <si>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</si>
  <si>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</si>
  <si>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</si>
  <si>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</si>
  <si>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</si>
  <si>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</si>
  <si>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</si>
  <si>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</si>
  <si>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</si>
  <si>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</si>
  <si>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</si>
  <si>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</si>
  <si>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</si>
  <si>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</si>
  <si>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</si>
  <si>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</si>
  <si>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</si>
  <si>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</si>
  <si>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</si>
  <si>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</si>
  <si>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</si>
  <si>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</si>
  <si>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</si>
  <si>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</si>
  <si>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</si>
  <si>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</si>
  <si>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</si>
  <si>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</si>
  <si>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</si>
  <si>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</si>
  <si>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</si>
  <si>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</si>
  <si>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</si>
  <si>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</si>
  <si>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</si>
  <si>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</si>
  <si>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</si>
  <si>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</si>
  <si>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</si>
  <si>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</si>
  <si>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</si>
  <si>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</si>
  <si>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</si>
  <si>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</si>
  <si>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</si>
  <si>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</si>
  <si>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</si>
  <si>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</si>
  <si>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</si>
  <si>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</si>
  <si>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</si>
  <si>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</si>
  <si>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</si>
  <si>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</si>
  <si>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</si>
  <si>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</si>
  <si>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</si>
  <si>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</si>
  <si>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</si>
  <si>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</si>
  <si>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</si>
  <si>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</si>
  <si>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</si>
  <si>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</si>
  <si>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</si>
  <si>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</si>
  <si>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</si>
  <si>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</si>
  <si>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</si>
  <si>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</si>
  <si>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</si>
  <si>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</si>
  <si>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</si>
  <si>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</si>
  <si>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</si>
  <si>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</si>
  <si>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</si>
  <si>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</si>
  <si>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</si>
  <si>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</si>
  <si>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</si>
  <si>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</si>
  <si>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</si>
  <si>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</si>
  <si>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</si>
  <si>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</si>
  <si>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</si>
  <si>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</si>
  <si>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</si>
  <si>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</si>
  <si>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</si>
  <si>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</si>
  <si>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</si>
  <si>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</si>
  <si>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</si>
  <si>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</si>
  <si>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</si>
  <si>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</si>
  <si>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</si>
  <si>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</si>
  <si>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</si>
  <si>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</si>
  <si>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</si>
  <si>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</si>
  <si>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</si>
  <si>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</si>
  <si>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</si>
  <si>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</si>
  <si>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</si>
  <si>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</si>
  <si>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</si>
  <si>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</si>
  <si>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</si>
  <si>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</si>
  <si>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</si>
  <si>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</si>
  <si>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</si>
  <si>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</si>
  <si>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</si>
  <si>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</si>
  <si>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</si>
  <si>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</si>
  <si>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</si>
  <si>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</si>
  <si>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</si>
  <si>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</si>
  <si>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</si>
  <si>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</si>
  <si>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</si>
  <si>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</si>
  <si>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</si>
  <si>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</si>
  <si>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</si>
  <si>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</si>
  <si>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</si>
  <si>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</si>
  <si>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</si>
  <si>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</si>
  <si>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</si>
  <si>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</si>
  <si>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</si>
  <si>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</si>
  <si>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</si>
  <si>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</si>
  <si>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</si>
  <si>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</si>
  <si>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</si>
  <si>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</si>
  <si>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</si>
  <si>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</si>
  <si>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</si>
  <si>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</si>
  <si>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</si>
  <si>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</si>
  <si>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</si>
  <si>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</si>
  <si>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</si>
  <si>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</si>
  <si>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</si>
  <si>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</si>
  <si>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</si>
  <si>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</si>
  <si>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</si>
  <si>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</si>
  <si>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</si>
  <si>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</si>
  <si>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</si>
  <si>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</si>
  <si>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</si>
  <si>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</si>
  <si>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</si>
  <si>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</si>
  <si>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</si>
  <si>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</si>
  <si>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</si>
  <si>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</si>
  <si>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</si>
  <si>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</si>
  <si>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</si>
  <si>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</si>
  <si>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</si>
  <si>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</si>
  <si>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</si>
  <si>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</si>
  <si>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</si>
  <si>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</si>
  <si>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</si>
  <si>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</si>
  <si>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</si>
  <si>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</si>
  <si>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</si>
  <si>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</si>
  <si>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</si>
  <si>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</si>
  <si>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</si>
  <si>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</si>
  <si>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</si>
  <si>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</si>
  <si>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</si>
  <si>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</si>
  <si>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</si>
  <si>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</si>
  <si>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</si>
  <si>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</si>
  <si>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</si>
  <si>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</si>
  <si>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</si>
  <si>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</si>
  <si>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</si>
  <si>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</si>
  <si>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</si>
  <si>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</si>
  <si>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</si>
  <si>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</si>
  <si>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</si>
  <si>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</si>
  <si>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</si>
  <si>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</si>
  <si>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</si>
  <si>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</si>
  <si>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</si>
  <si>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</si>
  <si>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</si>
  <si>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</si>
  <si>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</si>
  <si>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</si>
  <si>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</si>
  <si>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</si>
  <si>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</si>
  <si>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</si>
  <si>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</si>
  <si>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</si>
  <si>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</si>
  <si>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</si>
  <si>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</si>
  <si>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</si>
  <si>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</si>
  <si>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</si>
  <si>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</si>
  <si>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</si>
  <si>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</si>
  <si>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</si>
  <si>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</si>
  <si>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</si>
  <si>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</si>
  <si>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</si>
  <si>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</si>
  <si>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</si>
  <si>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</si>
  <si>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</si>
  <si>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</si>
  <si>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</si>
  <si>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</si>
  <si>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</si>
  <si>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</si>
  <si>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</si>
  <si>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</si>
  <si>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</si>
  <si>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</si>
  <si>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</si>
  <si>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</si>
  <si>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</si>
  <si>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</si>
  <si>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</si>
  <si>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</si>
  <si>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</si>
  <si>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</si>
  <si>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</si>
  <si>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</si>
  <si>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</si>
  <si>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</si>
  <si>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</si>
  <si>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</si>
  <si>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</si>
  <si>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</si>
  <si>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</si>
  <si>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</si>
  <si>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</si>
  <si>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</si>
  <si>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</si>
  <si>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</si>
  <si>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</si>
  <si>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</si>
  <si>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</si>
  <si>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</si>
  <si>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</si>
  <si>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</si>
  <si>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</si>
  <si>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</si>
  <si>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</si>
  <si>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</si>
  <si>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</si>
  <si>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</si>
  <si>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</si>
  <si>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</si>
  <si>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</si>
  <si>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</si>
  <si>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</si>
  <si>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</si>
  <si>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</si>
  <si>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</si>
  <si>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</si>
  <si>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</si>
  <si>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</si>
  <si>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</si>
  <si>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</si>
  <si>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</si>
  <si>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</si>
  <si>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</si>
  <si>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</si>
  <si>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</si>
  <si>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</si>
  <si>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</si>
  <si>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</si>
  <si>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</si>
  <si>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</si>
  <si>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</si>
  <si>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</si>
  <si>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</si>
  <si>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</si>
  <si>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</si>
  <si>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</si>
  <si>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</si>
  <si>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</si>
  <si>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</si>
  <si>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</si>
  <si>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</si>
  <si>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</si>
  <si>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</si>
  <si>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</si>
  <si>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</si>
  <si>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</si>
  <si>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</si>
  <si>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</si>
  <si>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</si>
  <si>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</si>
  <si>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</si>
  <si>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</si>
  <si>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</si>
  <si>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</si>
  <si>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</si>
  <si>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</si>
  <si>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</si>
  <si>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</si>
  <si>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</si>
  <si>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</si>
  <si>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</si>
  <si>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</si>
  <si>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</si>
  <si>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</si>
  <si>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</si>
  <si>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</si>
  <si>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</si>
  <si>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</si>
  <si>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</si>
  <si>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</si>
  <si>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</si>
  <si>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</si>
  <si>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</si>
  <si>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</si>
  <si>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</si>
  <si>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</si>
  <si>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</si>
  <si>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</si>
  <si>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</si>
  <si>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</si>
  <si>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</si>
  <si>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</si>
  <si>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</si>
  <si>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</si>
  <si>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</si>
  <si>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</si>
  <si>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</si>
  <si>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</si>
  <si>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</si>
  <si>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</si>
  <si>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</si>
  <si>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</si>
  <si>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</si>
  <si>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</si>
  <si>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</si>
  <si>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</si>
  <si>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</si>
  <si>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</si>
  <si>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</si>
  <si>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</si>
  <si>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</si>
  <si>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</si>
  <si>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</si>
  <si>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</si>
  <si>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</si>
  <si>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</si>
  <si>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</si>
  <si>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</si>
  <si>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</si>
  <si>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</si>
  <si>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</si>
  <si>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</si>
  <si>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</si>
  <si>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</si>
  <si>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</si>
  <si>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</si>
  <si>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</si>
  <si>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</si>
  <si>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</si>
  <si>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</si>
  <si>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</si>
  <si>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</si>
  <si>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</si>
  <si>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</si>
  <si>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</si>
  <si>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</si>
  <si>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</si>
  <si>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</si>
  <si>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</si>
  <si>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</si>
  <si>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</si>
  <si>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</si>
  <si>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</si>
  <si>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</si>
  <si>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</si>
  <si>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</si>
  <si>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</si>
  <si>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</si>
  <si>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</si>
  <si>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</si>
  <si>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</si>
  <si>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</si>
  <si>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</si>
  <si>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</si>
  <si>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</si>
  <si>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</si>
  <si>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</si>
  <si>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</si>
  <si>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</si>
  <si>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</si>
  <si>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</si>
  <si>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</si>
  <si>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</si>
  <si>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</si>
  <si>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</si>
  <si>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</si>
  <si>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</si>
  <si>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</si>
  <si>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</si>
  <si>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</si>
  <si>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</si>
  <si>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</si>
  <si>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</si>
  <si>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</si>
  <si>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</si>
  <si>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</si>
  <si>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</si>
  <si>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</si>
  <si>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</si>
  <si>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</si>
  <si>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</si>
  <si>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</si>
  <si>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</si>
  <si>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</si>
  <si>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</si>
  <si>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</si>
  <si>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</si>
  <si>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</si>
  <si>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</si>
  <si>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</si>
  <si>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</si>
  <si>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</si>
  <si>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</si>
  <si>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</si>
  <si>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</si>
  <si>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</si>
  <si>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</si>
  <si>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</si>
  <si>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</si>
  <si>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</si>
  <si>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</si>
  <si>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</si>
  <si>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</si>
  <si>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</si>
  <si>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</si>
  <si>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</si>
  <si>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</si>
  <si>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</si>
  <si>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</si>
  <si>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</si>
  <si>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</si>
  <si>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</si>
  <si>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</si>
  <si>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</si>
  <si>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</si>
  <si>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</si>
  <si>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</si>
  <si>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</si>
  <si>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</si>
  <si>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</si>
  <si>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</si>
  <si>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</si>
  <si>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</si>
  <si>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</si>
  <si>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</si>
  <si>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</si>
  <si>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</si>
  <si>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</si>
  <si>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</si>
  <si>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</si>
  <si>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</si>
  <si>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</si>
  <si>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</si>
  <si>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</si>
  <si>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</si>
  <si>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</si>
  <si>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</si>
  <si>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</si>
  <si>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</si>
  <si>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</si>
  <si>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</si>
  <si>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</si>
  <si>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</si>
  <si>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</si>
  <si>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</si>
  <si>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</si>
  <si>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</si>
  <si>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</si>
  <si>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</si>
  <si>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</si>
  <si>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</si>
  <si>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</si>
  <si>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</si>
  <si>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</si>
  <si>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</si>
  <si>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</si>
  <si>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</si>
  <si>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</si>
  <si>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</si>
  <si>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</si>
  <si>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</si>
  <si>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</si>
  <si>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</si>
  <si>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</si>
  <si>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</si>
  <si>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</si>
  <si>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</si>
  <si>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</si>
  <si>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</si>
  <si>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</si>
  <si>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</si>
  <si>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</si>
  <si>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</si>
  <si>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</si>
  <si>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</si>
  <si>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</si>
  <si>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</si>
  <si>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</si>
  <si>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</si>
  <si>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</si>
  <si>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</si>
  <si>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</si>
  <si>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</si>
  <si>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</si>
  <si>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</si>
  <si>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</si>
  <si>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</si>
  <si>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</si>
  <si>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</si>
  <si>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</si>
  <si>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</si>
  <si>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</si>
  <si>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</si>
  <si>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</si>
  <si>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</si>
  <si>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</si>
  <si>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</si>
  <si>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</si>
  <si>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</si>
  <si>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</si>
  <si>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</si>
  <si>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</si>
  <si>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</si>
  <si>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</si>
  <si>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</si>
  <si>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</si>
  <si>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</si>
  <si>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</si>
  <si>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</si>
  <si>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</si>
  <si>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</si>
  <si>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</si>
  <si>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</si>
  <si>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</si>
  <si>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</si>
  <si>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</si>
  <si>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</si>
  <si>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</si>
  <si>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</si>
  <si>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</si>
  <si>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</si>
  <si>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</si>
  <si>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</si>
  <si>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</si>
  <si>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</si>
  <si>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</si>
  <si>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</si>
  <si>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</si>
  <si>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</si>
  <si>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</si>
  <si>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</si>
  <si>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</si>
  <si>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</si>
  <si>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</si>
  <si>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</si>
  <si>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</si>
  <si>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</si>
  <si>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</si>
  <si>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</si>
  <si>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</si>
  <si>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</si>
  <si>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</si>
  <si>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</si>
  <si>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</si>
  <si>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</si>
  <si>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</si>
  <si>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</si>
  <si>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</si>
  <si>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</si>
  <si>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</si>
  <si>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</si>
  <si>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</si>
  <si>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</si>
  <si>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</si>
  <si>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</si>
  <si>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</si>
  <si>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</si>
  <si>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</si>
  <si>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</si>
  <si>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</si>
  <si>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</si>
  <si>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</si>
  <si>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</si>
  <si>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</si>
  <si>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</si>
  <si>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</si>
  <si>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</si>
  <si>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</si>
  <si>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</si>
  <si>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</si>
  <si>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</si>
  <si>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</si>
  <si>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</si>
  <si>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</si>
  <si>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</si>
  <si>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</si>
  <si>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</si>
  <si>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</si>
  <si>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</si>
  <si>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</si>
  <si>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</si>
  <si>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</si>
  <si>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</si>
  <si>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</si>
  <si>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</si>
  <si>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</si>
  <si>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</si>
  <si>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</si>
  <si>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</si>
  <si>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</si>
  <si>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</si>
  <si>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</si>
  <si>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</si>
  <si>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</si>
  <si>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</si>
  <si>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</si>
  <si>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</si>
  <si>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</si>
  <si>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</si>
  <si>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</si>
  <si>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</si>
  <si>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</si>
  <si>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</si>
  <si>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</si>
  <si>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</si>
  <si>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</si>
  <si>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</si>
  <si>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</si>
  <si>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</si>
  <si>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</si>
  <si>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</si>
  <si>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</si>
  <si>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</si>
  <si>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</si>
  <si>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</si>
  <si>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</si>
  <si>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</si>
  <si>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</si>
  <si>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</si>
  <si>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</si>
  <si>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</si>
  <si>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</si>
  <si>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</si>
  <si>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</si>
  <si>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</si>
  <si>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</si>
  <si>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</si>
  <si>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</si>
  <si>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</si>
  <si>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</si>
  <si>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</si>
  <si>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</si>
  <si>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</si>
  <si>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</si>
  <si>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</si>
  <si>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</si>
  <si>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</si>
  <si>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</si>
  <si>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</si>
  <si>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</si>
  <si>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</si>
  <si>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</si>
  <si>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</si>
  <si>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</si>
  <si>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</si>
  <si>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</si>
  <si>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</si>
  <si>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</si>
  <si>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</si>
  <si>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</si>
  <si>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</si>
  <si>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</si>
  <si>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</si>
  <si>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</si>
  <si>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</si>
  <si>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</si>
  <si>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</si>
  <si>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</si>
  <si>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</si>
  <si>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</si>
  <si>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</si>
  <si>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</si>
  <si>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</si>
  <si>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</si>
  <si>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</si>
  <si>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</si>
  <si>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</si>
  <si>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</si>
  <si>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</si>
  <si>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</si>
  <si>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</si>
  <si>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</si>
  <si>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</si>
  <si>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</si>
  <si>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</si>
  <si>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</si>
  <si>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</si>
  <si>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</si>
  <si>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</si>
  <si>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</si>
  <si>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</si>
  <si>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</si>
  <si>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</si>
  <si>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</si>
  <si>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</si>
  <si>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</si>
  <si>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</si>
  <si>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</si>
  <si>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</si>
  <si>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</si>
  <si>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</si>
  <si>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</si>
  <si>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</si>
  <si>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</si>
  <si>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</si>
  <si>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</si>
  <si>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</si>
  <si>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</si>
  <si>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</si>
  <si>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</si>
  <si>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</si>
  <si>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</si>
  <si>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</si>
  <si>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</si>
  <si>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</si>
  <si>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</si>
  <si>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</si>
  <si>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</si>
  <si>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</si>
  <si>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</si>
  <si>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</si>
  <si>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</si>
  <si>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</si>
  <si>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</si>
  <si>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</si>
  <si>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</si>
  <si>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</si>
  <si>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</si>
  <si>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</si>
  <si>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</si>
  <si>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</si>
  <si>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</si>
  <si>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</si>
  <si>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</si>
  <si>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</si>
  <si>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</si>
  <si>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</si>
  <si>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</si>
  <si>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</si>
  <si>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</si>
  <si>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</si>
  <si>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</si>
  <si>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</si>
  <si>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</si>
  <si>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</si>
  <si>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</si>
  <si>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</si>
  <si>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</si>
  <si>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</si>
  <si>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</si>
  <si>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</si>
  <si>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</si>
  <si>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</si>
  <si>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</si>
  <si>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</si>
  <si>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</si>
  <si>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</si>
  <si>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</si>
  <si>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</si>
  <si>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</si>
  <si>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</si>
  <si>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</si>
  <si>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</si>
  <si>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</si>
  <si>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</si>
  <si>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</si>
  <si>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</si>
  <si>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</si>
  <si>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</si>
  <si>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</si>
  <si>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</si>
  <si>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</si>
  <si>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</si>
  <si>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</si>
  <si>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</si>
  <si>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</si>
  <si>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</si>
  <si>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</si>
  <si>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</si>
  <si>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</si>
  <si>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</si>
  <si>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</si>
  <si>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</si>
  <si>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</si>
  <si>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</si>
  <si>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</si>
  <si>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</si>
  <si>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</si>
  <si>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</si>
  <si>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</si>
  <si>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</si>
  <si>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</si>
  <si>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</si>
  <si>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</si>
  <si>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</si>
  <si>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</si>
  <si>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</si>
  <si>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</si>
  <si>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</si>
  <si>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</si>
  <si>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</si>
  <si>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</si>
  <si>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</si>
  <si>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</si>
  <si>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</si>
  <si>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</si>
  <si>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</si>
  <si>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</si>
  <si>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</si>
  <si>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</si>
  <si>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</si>
  <si>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</si>
  <si>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</si>
  <si>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</si>
  <si>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</si>
  <si>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</si>
  <si>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</si>
  <si>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</si>
  <si>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</si>
  <si>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</si>
  <si>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</si>
  <si>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</si>
  <si>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</si>
  <si>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</si>
  <si>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</si>
  <si>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</si>
  <si>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</si>
  <si>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</si>
  <si>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</si>
  <si>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</si>
  <si>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</si>
  <si>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</si>
  <si>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</si>
  <si>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</si>
  <si>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</si>
  <si>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</si>
  <si>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</si>
  <si>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</si>
  <si>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</si>
  <si>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</si>
  <si>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</si>
  <si>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</si>
  <si>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</si>
  <si>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</si>
  <si>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</si>
  <si>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</si>
  <si>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</si>
  <si>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</si>
  <si>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</si>
  <si>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</si>
  <si>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</si>
  <si>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</si>
  <si>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</si>
  <si>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</si>
  <si>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</si>
  <si>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</si>
  <si>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</si>
  <si>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</si>
  <si>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</si>
  <si>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</si>
  <si>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</si>
  <si>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</si>
  <si>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</si>
  <si>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</si>
  <si>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</si>
  <si>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</si>
  <si>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</si>
  <si>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</si>
  <si>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</si>
  <si>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</si>
  <si>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</si>
  <si>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</si>
  <si>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</si>
  <si>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</si>
  <si>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</si>
  <si>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</si>
  <si>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</si>
  <si>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</si>
  <si>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</si>
  <si>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</si>
  <si>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</si>
  <si>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</si>
  <si>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</si>
  <si>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</si>
  <si>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</si>
  <si>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</si>
  <si>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</si>
  <si>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</si>
  <si>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</si>
  <si>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</si>
  <si>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</si>
  <si>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</si>
  <si>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</si>
  <si>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</si>
  <si>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</si>
  <si>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</si>
  <si>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</si>
  <si>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</si>
  <si>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</si>
  <si>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</si>
  <si>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</si>
  <si>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</si>
  <si>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</si>
  <si>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</si>
  <si>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</si>
  <si>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</si>
  <si>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</si>
  <si>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</si>
  <si>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</si>
  <si>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</si>
  <si>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</si>
  <si>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</si>
  <si>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</si>
  <si>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</si>
  <si>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</si>
  <si>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</si>
  <si>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</si>
  <si>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</si>
  <si>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</si>
  <si>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</si>
  <si>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</si>
  <si>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</si>
  <si>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</si>
  <si>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</si>
  <si>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</si>
  <si>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</si>
  <si>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</si>
  <si>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</si>
  <si>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</si>
  <si>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</si>
  <si>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</si>
  <si>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</si>
  <si>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</si>
  <si>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</si>
  <si>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</si>
  <si>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</si>
  <si>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</si>
  <si>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</si>
  <si>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</si>
  <si>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</si>
  <si>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</si>
  <si>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</si>
  <si>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</si>
  <si>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</si>
  <si>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</si>
  <si>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</si>
  <si>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</si>
  <si>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</si>
  <si>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</si>
  <si>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</si>
  <si>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</si>
  <si>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</si>
  <si>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</si>
  <si>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</si>
  <si>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</si>
  <si>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</si>
  <si>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</si>
  <si>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</si>
  <si>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</si>
  <si>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</si>
  <si>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</si>
  <si>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</si>
  <si>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</si>
  <si>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</si>
  <si>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</si>
  <si>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</si>
  <si>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</si>
  <si>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</si>
  <si>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</si>
  <si>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</si>
  <si>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</si>
  <si>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</si>
  <si>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</si>
  <si>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</si>
  <si>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</si>
  <si>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</si>
  <si>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</si>
  <si>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</si>
  <si>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</si>
  <si>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</si>
  <si>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</si>
  <si>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</si>
  <si>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</si>
  <si>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</si>
  <si>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</si>
  <si>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</si>
  <si>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</si>
  <si>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</si>
  <si>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</si>
  <si>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</si>
  <si>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</si>
  <si>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</si>
  <si>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</si>
  <si>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</si>
  <si>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</si>
  <si>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</si>
  <si>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</si>
  <si>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</si>
  <si>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</si>
  <si>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</si>
  <si>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</si>
  <si>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</si>
  <si>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</si>
  <si>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</si>
  <si>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</si>
  <si>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</si>
  <si>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</si>
  <si>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</si>
  <si>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</si>
  <si>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</si>
  <si>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</si>
  <si>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</si>
  <si>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</si>
  <si>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</si>
  <si>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</si>
  <si>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</si>
  <si>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</si>
  <si>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</si>
  <si>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</si>
  <si>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</si>
  <si>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</si>
  <si>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</si>
  <si>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</si>
  <si>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</si>
  <si>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</si>
  <si>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</si>
  <si>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</si>
  <si>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</si>
  <si>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</si>
  <si>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</si>
  <si>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</si>
  <si>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</si>
  <si>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</si>
  <si>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</si>
  <si>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</si>
  <si>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</si>
  <si>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</si>
  <si>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</si>
  <si>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</si>
  <si>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</si>
  <si>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</si>
  <si>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</si>
  <si>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</si>
  <si>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</si>
  <si>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</si>
  <si>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</si>
  <si>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</si>
  <si>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</si>
  <si>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</si>
  <si>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</si>
  <si>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</si>
  <si>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</si>
  <si>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</si>
  <si>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</si>
  <si>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</si>
  <si>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</si>
  <si>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</si>
  <si>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</si>
  <si>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</si>
  <si>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</si>
  <si>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</si>
  <si>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</si>
  <si>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</si>
  <si>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</si>
  <si>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</si>
  <si>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</si>
  <si>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</si>
  <si>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</si>
  <si>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</si>
  <si>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</si>
  <si>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</si>
  <si>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</si>
  <si>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</si>
  <si>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</si>
  <si>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</si>
  <si>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</si>
  <si>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</si>
  <si>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</si>
  <si>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</si>
  <si>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</si>
  <si>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</si>
  <si>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</si>
  <si>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</si>
  <si>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</si>
  <si>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</si>
  <si>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</si>
  <si>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</si>
  <si>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</si>
  <si>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</si>
  <si>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</si>
  <si>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</si>
  <si>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</si>
  <si>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</si>
  <si>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</si>
  <si>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</si>
  <si>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</si>
  <si>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</si>
  <si>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</si>
  <si>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</si>
  <si>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</si>
  <si>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</si>
  <si>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</si>
  <si>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</si>
  <si>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</si>
  <si>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</si>
  <si>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</si>
  <si>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</si>
  <si>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</si>
  <si>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</si>
  <si>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</si>
  <si>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</si>
  <si>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</si>
  <si>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</si>
  <si>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</si>
  <si>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</si>
  <si>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</si>
  <si>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</si>
  <si>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</si>
  <si>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</si>
  <si>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</si>
  <si>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</si>
  <si>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</si>
  <si>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</si>
  <si>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</si>
  <si>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</si>
  <si>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</si>
  <si>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</si>
  <si>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</si>
  <si>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</si>
  <si>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</si>
  <si>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</si>
  <si>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</si>
  <si>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</si>
  <si>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</si>
  <si>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</si>
  <si>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</si>
  <si>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</si>
  <si>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</si>
  <si>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</si>
  <si>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</si>
  <si>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</si>
  <si>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</si>
  <si>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</si>
  <si>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</si>
  <si>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</si>
  <si>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</si>
  <si>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</si>
  <si>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</si>
  <si>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</si>
  <si>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</si>
  <si>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</si>
  <si>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</si>
  <si>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</si>
  <si>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</si>
  <si>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</si>
  <si>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</si>
  <si>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</si>
  <si>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</si>
  <si>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</si>
  <si>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</si>
  <si>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</si>
  <si>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</si>
  <si>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</si>
  <si>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</si>
  <si>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</si>
  <si>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</si>
  <si>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</si>
  <si>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</si>
  <si>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</si>
  <si>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</si>
  <si>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</si>
  <si>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</si>
  <si>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</si>
  <si>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</si>
  <si>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</si>
  <si>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</si>
  <si>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</si>
  <si>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</si>
  <si>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</si>
  <si>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</si>
  <si>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</si>
  <si>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</si>
  <si>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</si>
  <si>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</si>
  <si>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</si>
  <si>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</si>
  <si>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</si>
  <si>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</si>
  <si>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</si>
  <si>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</si>
  <si>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</si>
  <si>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</si>
  <si>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</si>
  <si>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</si>
  <si>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</si>
  <si>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</si>
  <si>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</si>
  <si>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</si>
  <si>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</si>
  <si>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</si>
  <si>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</si>
  <si>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</si>
  <si>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</si>
  <si>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</si>
  <si>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</si>
  <si>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</si>
  <si>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</si>
  <si>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</si>
  <si>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</si>
  <si>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</si>
  <si>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</si>
  <si>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</si>
  <si>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</si>
  <si>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</si>
  <si>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</si>
  <si>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</si>
  <si>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</si>
  <si>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</si>
  <si>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</si>
  <si>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</si>
  <si>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</si>
  <si>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</si>
  <si>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</si>
  <si>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</si>
  <si>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</si>
  <si>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</si>
  <si>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</si>
  <si>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</si>
  <si>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</si>
  <si>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</si>
  <si>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</si>
  <si>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</si>
  <si>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</si>
  <si>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</si>
  <si>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</si>
  <si>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</si>
  <si>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</si>
  <si>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</si>
  <si>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</si>
  <si>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</si>
  <si>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</si>
  <si>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</si>
  <si>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</si>
  <si>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</si>
  <si>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</si>
  <si>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</si>
  <si>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</si>
  <si>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</si>
  <si>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</si>
  <si>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</si>
  <si>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</si>
  <si>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</si>
  <si>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</si>
  <si>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</si>
  <si>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</si>
  <si>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</si>
  <si>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</si>
  <si>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</si>
  <si>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</si>
  <si>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</si>
  <si>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</si>
  <si>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</si>
  <si>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</si>
  <si>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</si>
  <si>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</si>
  <si>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</si>
  <si>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</si>
  <si>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</si>
  <si>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</si>
  <si>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</si>
  <si>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</si>
  <si>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</si>
  <si>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</si>
  <si>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</si>
  <si>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</si>
  <si>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</si>
  <si>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</si>
  <si>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</si>
  <si>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</si>
  <si>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</si>
  <si>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</si>
  <si>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</si>
  <si>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</si>
  <si>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</si>
  <si>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</si>
  <si>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</si>
  <si>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</si>
  <si>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</si>
  <si>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</si>
  <si>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</si>
  <si>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</si>
  <si>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</si>
  <si>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</si>
  <si>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</si>
  <si>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</si>
  <si>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</si>
  <si>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</si>
  <si>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</si>
  <si>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</si>
  <si>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</si>
  <si>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</si>
  <si>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</si>
  <si>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</si>
  <si>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</si>
  <si>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</si>
  <si>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</si>
  <si>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</si>
  <si>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</si>
  <si>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</si>
  <si>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</si>
  <si>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</si>
  <si>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</si>
  <si>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</si>
  <si>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</si>
  <si>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</si>
  <si>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</si>
  <si>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</si>
  <si>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</si>
  <si>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</si>
  <si>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</si>
  <si>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</si>
  <si>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</si>
  <si>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</si>
  <si>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</si>
  <si>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</si>
  <si>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</si>
  <si>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</si>
  <si>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</si>
  <si>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</si>
  <si>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</si>
  <si>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</si>
  <si>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</si>
  <si>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</si>
  <si>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</si>
  <si>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</si>
  <si>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</si>
  <si>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</si>
  <si>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</si>
  <si>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</si>
  <si>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</si>
  <si>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</si>
  <si>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</si>
  <si>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</si>
  <si>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</si>
  <si>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</si>
  <si>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</si>
  <si>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</si>
  <si>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</si>
  <si>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</si>
  <si>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</si>
  <si>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</si>
  <si>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</si>
  <si>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</si>
  <si>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</si>
  <si>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</si>
  <si>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</si>
  <si>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</si>
  <si>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</si>
  <si>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</si>
  <si>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</si>
  <si>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</si>
  <si>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</si>
  <si>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</si>
  <si>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</si>
  <si>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</si>
  <si>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</si>
  <si>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</si>
  <si>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</si>
  <si>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</si>
  <si>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</si>
  <si>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</si>
  <si>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</si>
  <si>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</si>
  <si>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</si>
  <si>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</si>
  <si>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</si>
  <si>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</si>
  <si>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</si>
  <si>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</si>
  <si>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</si>
  <si>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</si>
  <si>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</si>
  <si>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</si>
  <si>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</si>
  <si>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</si>
  <si>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</si>
  <si>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</si>
  <si>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</si>
  <si>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</si>
  <si>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</si>
  <si>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</si>
  <si>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</si>
  <si>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</si>
  <si>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</si>
  <si>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</si>
  <si>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</si>
  <si>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</si>
  <si>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</si>
  <si>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</si>
  <si>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</si>
  <si>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</si>
  <si>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</si>
  <si>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</si>
  <si>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</si>
  <si>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</si>
  <si>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</si>
  <si>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</si>
  <si>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</si>
  <si>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</si>
  <si>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</si>
  <si>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</si>
  <si>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</si>
  <si>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</si>
  <si>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</si>
  <si>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</si>
  <si>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</si>
  <si>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</si>
  <si>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</si>
  <si>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</si>
  <si>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</si>
  <si>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</si>
  <si>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</si>
  <si>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</si>
  <si>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</si>
  <si>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</si>
  <si>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</si>
  <si>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</si>
  <si>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</si>
  <si>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</si>
  <si>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</si>
  <si>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</si>
  <si>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</si>
  <si>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</si>
  <si>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</si>
  <si>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</si>
  <si>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</si>
  <si>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</si>
  <si>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</si>
  <si>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</si>
  <si>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</si>
  <si>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</si>
  <si>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</si>
  <si>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</si>
  <si>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</si>
  <si>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</si>
  <si>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</si>
  <si>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</si>
  <si>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</si>
  <si>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</si>
  <si>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</si>
  <si>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</si>
  <si>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</si>
  <si>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</si>
  <si>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</si>
  <si>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</si>
  <si>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</si>
  <si>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</si>
  <si>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</si>
  <si>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</si>
  <si>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</si>
  <si>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</si>
  <si>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</si>
  <si>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</si>
  <si>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</si>
  <si>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</si>
  <si>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</si>
  <si>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</si>
  <si>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</si>
  <si>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</si>
  <si>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</si>
  <si>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</si>
  <si>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</si>
  <si>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</si>
  <si>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</si>
  <si>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</si>
  <si>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</si>
  <si>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</si>
  <si>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</si>
  <si>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</si>
  <si>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</si>
  <si>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</si>
  <si>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</si>
  <si>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</si>
  <si>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</si>
  <si>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</si>
  <si>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</si>
  <si>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</si>
  <si>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</si>
  <si>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</si>
  <si>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</si>
  <si>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</si>
  <si>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</si>
  <si>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</si>
  <si>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</si>
  <si>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</si>
  <si>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</si>
  <si>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</si>
  <si>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</si>
  <si>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</si>
  <si>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</si>
  <si>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</si>
  <si>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</si>
  <si>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</si>
  <si>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</si>
  <si>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</si>
  <si>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</si>
  <si>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</si>
  <si>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</si>
  <si>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</si>
  <si>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</si>
  <si>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</si>
  <si>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</si>
  <si>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</si>
  <si>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</si>
  <si>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</si>
  <si>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</si>
  <si>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</si>
  <si>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</si>
  <si>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</si>
  <si>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</si>
  <si>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</si>
  <si>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</si>
  <si>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</si>
  <si>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</si>
  <si>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</si>
  <si>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</si>
  <si>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</si>
  <si>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</si>
  <si>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</si>
  <si>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</si>
  <si>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</si>
  <si>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</si>
  <si>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</si>
  <si>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</si>
  <si>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</si>
  <si>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</si>
  <si>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</si>
  <si>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</si>
  <si>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</si>
  <si>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</si>
  <si>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</si>
  <si>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</si>
  <si>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</si>
  <si>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</si>
  <si>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</si>
  <si>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</si>
  <si>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</si>
  <si>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</si>
  <si>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</si>
  <si>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</si>
  <si>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</si>
  <si>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</si>
  <si>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</si>
  <si>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</si>
  <si>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</si>
  <si>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</si>
  <si>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</si>
  <si>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</si>
  <si>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</si>
  <si>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</si>
  <si>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</si>
  <si>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</si>
  <si>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</si>
  <si>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</si>
  <si>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</si>
  <si>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</si>
  <si>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</si>
  <si>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</si>
  <si>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</si>
  <si>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</si>
  <si>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</si>
  <si>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</si>
  <si>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</si>
  <si>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</si>
  <si>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</si>
  <si>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</si>
  <si>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</si>
  <si>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</si>
  <si>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</si>
  <si>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</si>
  <si>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</si>
  <si>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</si>
  <si>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</si>
  <si>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</si>
  <si>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</si>
  <si>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</si>
  <si>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</si>
  <si>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</si>
  <si>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</si>
  <si>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</si>
  <si>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</si>
  <si>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</si>
  <si>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</si>
  <si>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</si>
  <si>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</si>
  <si>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</si>
  <si>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</si>
  <si>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</si>
  <si>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</si>
  <si>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</si>
  <si>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</si>
  <si>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</si>
  <si>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</si>
  <si>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</si>
  <si>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</si>
  <si>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</si>
  <si>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</si>
  <si>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</si>
  <si>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</si>
  <si>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</si>
  <si>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</si>
  <si>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</si>
  <si>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</si>
  <si>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</si>
  <si>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</si>
  <si>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</si>
  <si>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</si>
  <si>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</si>
  <si>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</si>
  <si>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</si>
  <si>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</si>
  <si>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</si>
  <si>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</si>
  <si>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</si>
  <si>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</si>
  <si>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</si>
  <si>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</si>
  <si>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</si>
  <si>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</si>
  <si>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</si>
  <si>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</si>
  <si>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</si>
  <si>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</si>
  <si>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</si>
  <si>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</si>
  <si>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</si>
  <si>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</si>
  <si>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</si>
  <si>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</si>
  <si>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</si>
  <si>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</si>
  <si>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</si>
  <si>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</si>
  <si>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</si>
  <si>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</si>
  <si>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</si>
  <si>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</si>
  <si>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</si>
  <si>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</si>
  <si>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</si>
  <si>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</si>
  <si>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</si>
  <si>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</si>
  <si>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</si>
  <si>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</si>
  <si>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</si>
  <si>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</si>
  <si>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</si>
  <si>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</si>
  <si>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</si>
  <si>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</si>
  <si>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</si>
  <si>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</si>
  <si>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</si>
  <si>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</si>
  <si>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</si>
  <si>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</si>
  <si>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</si>
  <si>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</si>
  <si>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</si>
  <si>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</si>
  <si>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</si>
  <si>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</si>
  <si>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</si>
  <si>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</si>
  <si>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</si>
  <si>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</si>
  <si>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</si>
  <si>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</si>
  <si>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</si>
  <si>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</si>
  <si>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</si>
  <si>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</si>
  <si>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</si>
  <si>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</si>
  <si>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</si>
  <si>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</si>
  <si>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</si>
  <si>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</si>
  <si>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</si>
  <si>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</si>
  <si>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</si>
  <si>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</si>
  <si>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</si>
  <si>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</si>
  <si>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</si>
  <si>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</si>
  <si>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</si>
  <si>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</si>
  <si>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</si>
  <si>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</si>
  <si>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</si>
  <si>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</si>
  <si>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</si>
  <si>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</si>
  <si>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</si>
  <si>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</si>
  <si>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</si>
  <si>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</si>
  <si>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</si>
  <si>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</si>
  <si>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</si>
  <si>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</si>
  <si>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</si>
  <si>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</si>
  <si>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</si>
  <si>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</si>
  <si>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</si>
  <si>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</si>
  <si>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</si>
  <si>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</si>
  <si>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</si>
  <si>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</si>
  <si>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</si>
  <si>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</si>
  <si>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</si>
  <si>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</si>
  <si>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</si>
  <si>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</si>
  <si>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</si>
  <si>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</si>
  <si>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</si>
  <si>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</si>
  <si>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</si>
  <si>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</si>
  <si>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</si>
  <si>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</si>
  <si>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</si>
  <si>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</si>
  <si>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</si>
  <si>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</si>
  <si>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</si>
  <si>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</si>
  <si>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</si>
  <si>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</si>
  <si>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</si>
  <si>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</si>
  <si>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</si>
  <si>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</si>
  <si>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</si>
  <si>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</si>
  <si>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</si>
  <si>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</si>
  <si>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</si>
  <si>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</si>
  <si>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</si>
  <si>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</si>
  <si>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</si>
  <si>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</si>
  <si>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</si>
  <si>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</si>
  <si>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</si>
  <si>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</si>
  <si>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</si>
  <si>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</si>
  <si>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</si>
  <si>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</si>
  <si>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</si>
  <si>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</si>
  <si>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</si>
  <si>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</si>
  <si>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</si>
  <si>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</si>
  <si>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</si>
  <si>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</si>
  <si>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</si>
  <si>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</si>
  <si>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</si>
  <si>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</si>
  <si>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</si>
  <si>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</si>
  <si>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</si>
  <si>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</si>
  <si>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</si>
  <si>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</si>
  <si>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</si>
  <si>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</si>
  <si>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</si>
  <si>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</si>
  <si>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</si>
  <si>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</si>
  <si>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</si>
  <si>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</si>
  <si>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</si>
  <si>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</si>
  <si>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</si>
  <si>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</si>
  <si>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</si>
  <si>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</si>
  <si>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</si>
  <si>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</si>
  <si>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</si>
  <si>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</si>
  <si>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</si>
  <si>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</si>
  <si>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</si>
  <si>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</si>
  <si>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</si>
  <si>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</si>
  <si>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</si>
  <si>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</si>
  <si>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</si>
  <si>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</si>
  <si>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</si>
  <si>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</si>
  <si>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</si>
  <si>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</si>
  <si>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</si>
  <si>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</si>
  <si>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</si>
  <si>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</si>
  <si>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</si>
  <si>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</si>
  <si>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</si>
  <si>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</si>
  <si>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</si>
  <si>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</si>
  <si>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</si>
  <si>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</si>
  <si>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</si>
  <si>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</si>
  <si>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</si>
  <si>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</si>
  <si>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</si>
  <si>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</si>
  <si>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</si>
  <si>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</si>
  <si>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</si>
  <si>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</si>
  <si>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</si>
  <si>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</si>
  <si>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</si>
  <si>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</si>
  <si>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</si>
  <si>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</si>
  <si>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</si>
  <si>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</si>
  <si>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</si>
  <si>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</si>
  <si>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</si>
  <si>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</si>
  <si>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</si>
  <si>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</si>
  <si>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</si>
  <si>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</si>
  <si>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</si>
  <si>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</si>
  <si>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</si>
  <si>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</si>
  <si>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</si>
  <si>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</si>
  <si>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</si>
  <si>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</si>
  <si>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</si>
  <si>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</si>
  <si>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</si>
  <si>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</si>
  <si>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</si>
  <si>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</si>
  <si>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</si>
  <si>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</si>
  <si>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</si>
  <si>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</si>
  <si>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</si>
  <si>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</si>
  <si>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</si>
  <si>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</si>
  <si>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</si>
  <si>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</si>
  <si>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</si>
  <si>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</si>
  <si>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</si>
  <si>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</si>
  <si>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</si>
  <si>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</si>
  <si>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</si>
  <si>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</si>
  <si>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</si>
  <si>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</si>
  <si>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</si>
  <si>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</si>
  <si>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</si>
  <si>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</si>
  <si>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</si>
  <si>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</si>
  <si>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</si>
  <si>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</si>
  <si>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</si>
  <si>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</si>
  <si>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</si>
  <si>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</si>
  <si>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</si>
  <si>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</si>
  <si>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</si>
  <si>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</si>
  <si>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</si>
  <si>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</si>
  <si>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</si>
  <si>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</si>
  <si>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</si>
  <si>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</si>
  <si>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</si>
  <si>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</si>
  <si>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</si>
  <si>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</si>
  <si>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</si>
  <si>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</si>
  <si>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</si>
  <si>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</si>
  <si>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</si>
  <si>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</si>
  <si>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</si>
  <si>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</si>
  <si>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</si>
  <si>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</si>
  <si>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</si>
  <si>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</si>
  <si>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</si>
  <si>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</si>
  <si>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</si>
  <si>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</si>
  <si>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</si>
  <si>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</si>
  <si>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</si>
  <si>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</si>
  <si>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</si>
  <si>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</si>
  <si>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</si>
  <si>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</si>
  <si>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</si>
  <si>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</si>
  <si>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</si>
  <si>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</si>
  <si>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</si>
  <si>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</si>
  <si>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</si>
  <si>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</si>
  <si>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</si>
  <si>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</si>
  <si>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</si>
  <si>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</si>
  <si>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</si>
  <si>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</si>
  <si>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</si>
  <si>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</si>
  <si>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</si>
  <si>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</si>
  <si>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</si>
  <si>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</si>
  <si>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</si>
  <si>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</si>
  <si>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</si>
  <si>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</si>
  <si>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</si>
  <si>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</si>
  <si>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</si>
  <si>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</si>
  <si>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</si>
  <si>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</si>
  <si>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</si>
  <si>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</si>
  <si>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</si>
  <si>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</si>
  <si>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</si>
  <si>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</si>
  <si>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</si>
  <si>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</si>
  <si>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</si>
  <si>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</si>
  <si>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</si>
  <si>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</si>
  <si>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</si>
  <si>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</si>
  <si>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</si>
  <si>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</si>
  <si>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</si>
  <si>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</si>
  <si>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</si>
  <si>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</si>
  <si>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</si>
  <si>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</si>
  <si>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</si>
  <si>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</si>
  <si>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</si>
  <si>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</si>
  <si>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</si>
  <si>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</si>
  <si>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</si>
  <si>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</si>
  <si>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</si>
  <si>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</si>
  <si>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</si>
  <si>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</si>
  <si>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</si>
  <si>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</si>
  <si>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</si>
  <si>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</si>
  <si>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</si>
  <si>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</si>
  <si>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</si>
  <si>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</si>
  <si>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</si>
  <si>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</si>
  <si>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</si>
  <si>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</si>
  <si>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</si>
  <si>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</si>
  <si>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</si>
  <si>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</si>
  <si>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</si>
  <si>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</si>
  <si>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</si>
  <si>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</si>
  <si>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</si>
  <si>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</si>
  <si>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</si>
  <si>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</si>
  <si>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</si>
  <si>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</si>
  <si>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</si>
  <si>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</si>
  <si>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</si>
  <si>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</si>
  <si>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</si>
  <si>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</si>
  <si>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</si>
  <si>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</si>
  <si>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</si>
  <si>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</si>
  <si>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</si>
  <si>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</si>
  <si>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</si>
  <si>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</si>
  <si>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</si>
  <si>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</si>
  <si>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</si>
  <si>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</si>
  <si>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</si>
  <si>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</si>
  <si>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</si>
  <si>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</si>
  <si>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</si>
  <si>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</si>
  <si>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</si>
  <si>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</si>
  <si>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</si>
  <si>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</si>
  <si>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</si>
  <si>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</si>
  <si>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</si>
  <si>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</si>
  <si>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</si>
  <si>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</si>
  <si>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</si>
  <si>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</si>
  <si>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</si>
  <si>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</si>
  <si>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</si>
  <si>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</si>
  <si>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</si>
  <si>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</si>
  <si>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</si>
  <si>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</si>
  <si>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</si>
  <si>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</si>
  <si>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</si>
  <si>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</si>
  <si>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</si>
  <si>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</si>
  <si>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</si>
  <si>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</si>
  <si>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</si>
  <si>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</si>
  <si>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</si>
  <si>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</si>
  <si>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</si>
  <si>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</si>
  <si>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</si>
  <si>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</si>
  <si>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</si>
  <si>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</si>
  <si>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</si>
  <si>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</si>
  <si>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</si>
  <si>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</si>
  <si>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</si>
  <si>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</si>
  <si>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</si>
  <si>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</si>
  <si>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</si>
  <si>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</si>
  <si>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</si>
  <si>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</si>
  <si>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</si>
  <si>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</si>
  <si>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</si>
  <si>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</si>
  <si>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</si>
  <si>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</si>
  <si>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</si>
  <si>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</si>
  <si>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</si>
  <si>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</si>
  <si>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</si>
  <si>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</si>
  <si>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</si>
  <si>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</si>
  <si>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</si>
  <si>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</si>
  <si>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</si>
  <si>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</si>
  <si>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</si>
  <si>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</si>
  <si>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</si>
  <si>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</si>
  <si>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</si>
  <si>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</si>
  <si>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</si>
  <si>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</si>
  <si>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</si>
  <si>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</si>
  <si>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</si>
  <si>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</si>
  <si>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</si>
  <si>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</si>
  <si>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</si>
  <si>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</si>
  <si>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</si>
  <si>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</si>
  <si>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</si>
  <si>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</si>
  <si>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</si>
  <si>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</si>
  <si>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</si>
  <si>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</si>
  <si>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</si>
  <si>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</si>
  <si>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</si>
  <si>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</si>
  <si>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</si>
  <si>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</si>
  <si>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</si>
  <si>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</si>
  <si>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</si>
  <si>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</si>
  <si>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</si>
  <si>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</si>
  <si>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</si>
  <si>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</si>
  <si>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</si>
  <si>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</si>
  <si>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</si>
  <si>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</si>
  <si>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</si>
  <si>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</si>
  <si>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</si>
  <si>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</si>
  <si>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</si>
  <si>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</si>
  <si>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</si>
  <si>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</si>
  <si>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</si>
  <si>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</si>
  <si>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</si>
  <si>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</si>
  <si>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</si>
  <si>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</si>
  <si>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</si>
  <si>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</si>
  <si>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</si>
  <si>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</si>
  <si>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</si>
  <si>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</si>
  <si>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</si>
  <si>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</si>
  <si>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</si>
  <si>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</si>
  <si>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</si>
  <si>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</si>
  <si>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</si>
  <si>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</si>
  <si>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</si>
  <si>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</si>
  <si>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</si>
  <si>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</si>
  <si>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</si>
  <si>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</si>
  <si>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</si>
  <si>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</si>
  <si>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</si>
  <si>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</si>
  <si>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</si>
  <si>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</si>
  <si>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</si>
  <si>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</si>
  <si>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</si>
  <si>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</si>
  <si>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</si>
  <si>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</si>
  <si>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</si>
  <si>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</si>
  <si>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</si>
  <si>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</si>
  <si>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</si>
  <si>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</si>
  <si>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</si>
  <si>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</si>
  <si>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</si>
  <si>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</si>
  <si>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</si>
  <si>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</si>
  <si>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</si>
  <si>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</si>
  <si>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</si>
  <si>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</si>
  <si>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</si>
  <si>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</si>
  <si>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</si>
  <si>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</si>
  <si>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</si>
  <si>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</si>
  <si>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</si>
  <si>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</si>
  <si>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</si>
  <si>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</si>
  <si>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</si>
  <si>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</si>
  <si>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</si>
  <si>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</si>
  <si>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</si>
  <si>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</si>
  <si>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</si>
  <si>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</si>
  <si>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</si>
  <si>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</si>
  <si>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</si>
  <si>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</si>
  <si>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</si>
  <si>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</si>
  <si>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</si>
  <si>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</si>
  <si>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</si>
  <si>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</si>
  <si>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</si>
  <si>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</si>
  <si>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</si>
  <si>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</si>
  <si>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</si>
  <si>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</si>
  <si>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</si>
  <si>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</si>
  <si>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</si>
  <si>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</si>
  <si>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</si>
  <si>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</si>
  <si>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</si>
  <si>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</si>
  <si>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</si>
  <si>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</si>
  <si>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</si>
  <si>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</si>
  <si>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</si>
  <si>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</si>
  <si>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</si>
  <si>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</si>
  <si>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</si>
  <si>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</si>
  <si>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</si>
  <si>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</si>
  <si>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</si>
  <si>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</si>
  <si>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</si>
  <si>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</si>
  <si>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</si>
  <si>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</si>
  <si>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</si>
  <si>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</si>
  <si>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</si>
  <si>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</si>
  <si>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</si>
  <si>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</si>
  <si>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</si>
  <si>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</si>
  <si>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</si>
  <si>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</si>
  <si>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</si>
  <si>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</si>
  <si>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</si>
  <si>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</si>
  <si>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</si>
  <si>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</si>
  <si>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</si>
  <si>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</si>
  <si>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</si>
  <si>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</si>
  <si>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</si>
  <si>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</si>
  <si>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</si>
  <si>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</si>
  <si>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</si>
  <si>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</si>
  <si>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</si>
  <si>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</si>
  <si>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</si>
  <si>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</si>
  <si>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</si>
  <si>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</si>
  <si>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</si>
  <si>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</si>
  <si>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</si>
  <si>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</si>
  <si>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</si>
  <si>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</si>
  <si>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</si>
  <si>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</si>
  <si>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</si>
  <si>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</si>
  <si>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</si>
  <si>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</si>
  <si>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</si>
  <si>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</si>
  <si>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</si>
  <si>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</si>
  <si>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</si>
  <si>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</si>
  <si>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</si>
  <si>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</si>
  <si>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</si>
  <si>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</si>
  <si>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</si>
  <si>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</si>
  <si>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</si>
  <si>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</si>
  <si>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</si>
  <si>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</si>
  <si>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</si>
  <si>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</si>
  <si>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</si>
  <si>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</si>
  <si>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</si>
  <si>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</si>
  <si>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</si>
  <si>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</si>
  <si>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</si>
  <si>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</si>
  <si>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</si>
  <si>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</si>
  <si>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</si>
  <si>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</si>
  <si>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</si>
  <si>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</si>
  <si>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</si>
  <si>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</si>
  <si>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Theater/Plays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</si>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</sst>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baseline="0"/>
              <a:t>Theater Outcomes Based on Launch Date</a:t>
            </a:r>
          </a:p>
        </c:rich>
      </c:tx>
      <c:layout>
        <c:manualLayout>
          <c:xMode val="edge"/>
          <c:yMode val="edge"/>
          <c:x val="0.19609711286089238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EF-4CC5-89E8-D9BAFBA951C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EF-4CC5-89E8-D9BAFBA951C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EF-4CC5-89E8-D9BAFBA95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0032"/>
        <c:axId val="864616704"/>
      </c:lineChart>
      <c:catAx>
        <c:axId val="86462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616704"/>
        <c:crosses val="autoZero"/>
        <c:auto val="1"/>
        <c:lblAlgn val="ctr"/>
        <c:lblOffset val="100"/>
        <c:noMultiLvlLbl val="0"/>
      </c:catAx>
      <c:valAx>
        <c:axId val="8646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62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4578523705298081"/>
          <c:y val="5.7553948140418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68349187565429E-2"/>
          <c:y val="5.7908087440072115E-2"/>
          <c:w val="0.91143704580280072"/>
          <c:h val="0.7139215088932516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AB-48D2-8646-193F1E62358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AB-48D2-8646-193F1E62358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2AB-48D2-8646-193F1E623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408560"/>
        <c:axId val="832402736"/>
      </c:lineChart>
      <c:catAx>
        <c:axId val="8324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402736"/>
        <c:crosses val="autoZero"/>
        <c:auto val="1"/>
        <c:lblAlgn val="ctr"/>
        <c:lblOffset val="100"/>
        <c:noMultiLvlLbl val="0"/>
      </c:catAx>
      <c:valAx>
        <c:axId val="8324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40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A-4FD1-BA95-22FF9953DC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A-4FD1-BA95-22FF9953DC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A-4FD1-BA95-22FF9953DC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A-4FD1-BA95-22FF9953D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1877648"/>
        <c:axId val="1661875152"/>
      </c:barChart>
      <c:catAx>
        <c:axId val="16618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75152"/>
        <c:crosses val="autoZero"/>
        <c:auto val="1"/>
        <c:lblAlgn val="ctr"/>
        <c:lblOffset val="100"/>
        <c:noMultiLvlLbl val="0"/>
      </c:catAx>
      <c:valAx>
        <c:axId val="166187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9-40A3-8877-E5B5E72126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E9-40A3-8877-E5B5E72126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E9-40A3-8877-E5B5E721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4654608"/>
        <c:axId val="1844656688"/>
      </c:barChart>
      <c:catAx>
        <c:axId val="184465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656688"/>
        <c:crosses val="autoZero"/>
        <c:auto val="1"/>
        <c:lblAlgn val="ctr"/>
        <c:lblOffset val="100"/>
        <c:noMultiLvlLbl val="0"/>
      </c:catAx>
      <c:valAx>
        <c:axId val="18446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65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7-4292-A1A9-C833D89564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E7-4292-A1A9-C833D89564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E7-4292-A1A9-C833D89564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E7-4292-A1A9-C833D8956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688592"/>
        <c:axId val="1808687760"/>
      </c:lineChart>
      <c:catAx>
        <c:axId val="18086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687760"/>
        <c:crosses val="autoZero"/>
        <c:auto val="1"/>
        <c:lblAlgn val="ctr"/>
        <c:lblOffset val="100"/>
        <c:noMultiLvlLbl val="0"/>
      </c:catAx>
      <c:valAx>
        <c:axId val="180868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6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163830</xdr:rowOff>
    </xdr:from>
    <xdr:to>
      <xdr:col>13</xdr:col>
      <xdr:colOff>533400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90B61-6B7E-459A-8EF5-F1EEA730D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14</xdr:row>
      <xdr:rowOff>114300</xdr:rowOff>
    </xdr:from>
    <xdr:to>
      <xdr:col>11</xdr:col>
      <xdr:colOff>514350</xdr:colOff>
      <xdr:row>34</xdr:row>
      <xdr:rowOff>3809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D0B5C0-0D4F-4948-9C2D-F6ACCE1AC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82867</xdr:rowOff>
    </xdr:from>
    <xdr:to>
      <xdr:col>17</xdr:col>
      <xdr:colOff>1905</xdr:colOff>
      <xdr:row>21</xdr:row>
      <xdr:rowOff>81915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D12AD-93D9-4801-A719-7E267DCB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331470</xdr:colOff>
      <xdr:row>2</xdr:row>
      <xdr:rowOff>151447</xdr:rowOff>
    </xdr:from>
    <xdr:to>
      <xdr:col>17</xdr:col>
      <xdr:colOff>600075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15D17-3F62-4823-A7C1-8E4F4D8DC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1906</xdr:colOff>
      <xdr:row>1</xdr:row>
      <xdr:rowOff>171450</xdr:rowOff>
    </xdr:from>
    <xdr:to>
      <xdr:col>16</xdr:col>
      <xdr:colOff>257176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6557E-55EF-4995-8C40-474287A32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a Dahl" refreshedDate="44454.865015856485" createdVersion="7" refreshedVersion="7" minRefreshableVersion="3" recordCount="4114" xr:uid="{F4EFB5D8-CEE6-43D4-94EC-B5DE8AA2AB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a Dahl" refreshedDate="44455.73359895833" createdVersion="7" refreshedVersion="7" minRefreshableVersion="3" recordCount="4114" xr:uid="{203C79E1-514C-4DD2-9DF4-A0EC67C32D3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a Dahl" refreshedDate="44459.812088310187" createdVersion="7" refreshedVersion="7" minRefreshableVersion="3" recordCount="4114" xr:uid="{47794FFA-45B0-4077-980B-054462EDE28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E5C12-2FFB-4599-8E1D-8DCADFB899F0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C1302-3228-4E28-AE25-91EFC00B9A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3055F-9208-4A16-A3BF-26138CECA8C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3D636-171F-4476-AC96-C144CE8A07C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Normal="100" workbookViewId="0">
      <pane ySplit="1" topLeftCell="A2" activePane="bottomLeft" state="frozen"/>
      <selection activeCell="M1" sqref="M1"/>
      <selection pane="bottomLeft" activeCell="G524" sqref="G5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2" bestFit="1" customWidth="1"/>
    <col min="8" max="8" width="12.77734375" bestFit="1" customWidth="1"/>
    <col min="9" max="9" width="19.33203125" customWidth="1"/>
    <col min="10" max="10" width="17.77734375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bestFit="1" customWidth="1"/>
    <col min="21" max="21" width="7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4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(((J2/60/60)/24)+DATE(1970,1,1))</f>
        <v>42177.007071759261</v>
      </c>
      <c r="T2" s="15">
        <f>(((I2/60)/60)/24+DATE(1970,1,1))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(((J3/60/60)/24)+DATE(1970,1,1))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ref="O5:O68" si="5">ROUND(E5/D5*100,0)</f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5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5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5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5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5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5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5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5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5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5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5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5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5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5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5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5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5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5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5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5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5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5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5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5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5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5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5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5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5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5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5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5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5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5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5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(((J67/60/60)/24)+DATE(1970,1,1))</f>
        <v>41835.821226851855</v>
      </c>
      <c r="T67" s="15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ref="O69:O132" si="10">ROUND(E69/D69*100,0)</f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10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0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0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0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0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0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0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0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0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0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0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10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0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0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0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10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0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0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0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0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0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0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0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0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0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0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10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0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0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0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0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0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0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0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0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0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0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0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0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0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0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0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0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0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0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0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0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0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0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0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0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0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0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0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(((J131/60/60)/24)+DATE(1970,1,1))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ref="O133:O196" si="15">ROUND(E133/D133*100,0)</f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5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5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5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5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5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5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5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5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5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5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5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5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5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5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5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5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5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5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5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5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5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5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5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5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5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5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5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5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5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5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5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5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5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5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5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5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5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5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5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5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5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5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5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5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5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5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5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5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5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5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5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5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(((J195/60/60)/24)+DATE(1970,1,1))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ref="O197:O260" si="20">ROUND(E197/D197*100,0)</f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0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0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0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0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0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0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0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0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0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0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0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0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0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0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0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0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0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0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0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0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0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0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0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0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0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0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0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0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0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0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0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0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(((J259/60/60)/24)+DATE(1970,1,1))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ref="O261:O324" si="25">ROUND(E261/D261*100,0)</f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5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5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(((J323/60/60)/24)+DATE(1970,1,1))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ref="O325:O388" si="30">ROUND(E325/D325*100,0)</f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(((J387/60/60)/24)+DATE(1970,1,1))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ref="O389:O452" si="35">ROUND(E389/D389*100,0)</f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5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5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5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5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5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5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5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5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5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5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5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5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5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5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5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5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5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5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5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5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5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5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5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5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5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5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5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5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5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5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5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5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5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5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5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5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5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5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5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5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5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5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5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5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5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5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5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5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(((J451/60/60)/24)+DATE(1970,1,1))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ref="O453:O516" si="40">ROUND(E453/D453*100,0)</f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0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0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0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0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0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0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0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0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0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0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0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0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0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0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0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0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0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0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0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0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0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0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0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0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0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0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0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0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0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0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0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0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0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0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0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0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0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0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0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0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0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0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0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0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0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0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0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0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0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(((J515/60/60)/24)+DATE(1970,1,1))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ref="O517:O580" si="45">ROUND(E517/D517*100,0)</f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5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5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5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5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5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(((J579/60/60)/24)+DATE(1970,1,1))</f>
        <v>42450.589143518519</v>
      </c>
      <c r="T579" s="15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ref="O581:O644" si="50">ROUND(E581/D581*100,0)</f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0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0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0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0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0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(((J643/60/60)/24)+DATE(1970,1,1))</f>
        <v>42199.57</v>
      </c>
      <c r="T643" s="15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ref="O645:O708" si="55">ROUND(E645/D645*100,0)</f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5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5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5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5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5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(((J707/60/60)/24)+DATE(1970,1,1))</f>
        <v>42726.491643518515</v>
      </c>
      <c r="T707" s="15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ref="O709:O772" si="60">ROUND(E709/D709*100,0)</f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0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0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0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0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0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(((J771/60/60)/24)+DATE(1970,1,1))</f>
        <v>41604.996458333335</v>
      </c>
      <c r="T771" s="15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ref="O773:O836" si="65">ROUND(E773/D773*100,0)</f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5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5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5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5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5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(((J835/60/60)/24)+DATE(1970,1,1))</f>
        <v>41718.878182870372</v>
      </c>
      <c r="T835" s="15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ref="O837:O900" si="70">ROUND(E837/D837*100,0)</f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0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0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0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0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0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(((J899/60/60)/24)+DATE(1970,1,1))</f>
        <v>41211.688750000001</v>
      </c>
      <c r="T899" s="15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ref="O901:O964" si="75">ROUND(E901/D901*100,0)</f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5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5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5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5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5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(((J963/60/60)/24)+DATE(1970,1,1))</f>
        <v>42740.693692129629</v>
      </c>
      <c r="T963" s="15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ref="O965:O1028" si="80">ROUND(E965/D965*100,0)</f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0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0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0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0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0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(((J1027/60/60)/24)+DATE(1970,1,1))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ref="O1029:O1092" si="85">ROUND(E1029/D1029*100,0)</f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5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5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5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5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5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(((J1091/60/60)/24)+DATE(1970,1,1))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ref="O1093:O1156" si="90">ROUND(E1093/D1093*100,0)</f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0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0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0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0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0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(((J1155/60/60)/24)+DATE(1970,1,1))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ref="O1157:O1220" si="95">ROUND(E1157/D1157*100,0)</f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5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5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5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5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5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(((J1219/60/60)/24)+DATE(1970,1,1))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ref="O1221:O1284" si="100">ROUND(E1221/D1221*100,0)</f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0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00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0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0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0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(((J1283/60/60)/24)+DATE(1970,1,1))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ref="O1285:O1348" si="105">ROUND(E1285/D1285*100,0)</f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5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5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5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5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5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(((J1347/60/60)/24)+DATE(1970,1,1))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ref="O1349:O1412" si="110">ROUND(E1349/D1349*100,0)</f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0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0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0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0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0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(((J1411/60/60)/24)+DATE(1970,1,1))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ref="O1413:O1476" si="115">ROUND(E1413/D1413*100,0)</f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5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5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5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5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5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(((J1475/60/60)/24)+DATE(1970,1,1))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ref="O1477:O1540" si="120">ROUND(E1477/D1477*100,0)</f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0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0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0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0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0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(((J1539/60/60)/24)+DATE(1970,1,1))</f>
        <v>42552.315127314811</v>
      </c>
      <c r="T1539" s="15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ref="O1541:O1604" si="125">ROUND(E1541/D1541*100,0)</f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5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5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5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5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5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(((J1603/60/60)/24)+DATE(1970,1,1))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ref="O1605:O1668" si="130">ROUND(E1605/D1605*100,0)</f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0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0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0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0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0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(((J1667/60/60)/24)+DATE(1970,1,1))</f>
        <v>40564.649456018517</v>
      </c>
      <c r="T1667" s="15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ref="O1669:O1732" si="135">ROUND(E1669/D1669*100,0)</f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5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5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5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5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5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(((J1731/60/60)/24)+DATE(1970,1,1))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ref="O1733:O1796" si="140">ROUND(E1733/D1733*100,0)</f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0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0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0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0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0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(((J1795/60/60)/24)+DATE(1970,1,1))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ref="O1797:O1860" si="145">ROUND(E1797/D1797*100,0)</f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5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5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5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5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5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(((J1859/60/60)/24)+DATE(1970,1,1))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ref="O1861:O1924" si="150">ROUND(E1861/D1861*100,0)</f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0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50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0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0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0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(((J1923/60/60)/24)+DATE(1970,1,1))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ref="O1925:O1988" si="155">ROUND(E1925/D1925*100,0)</f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5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5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5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5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5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(((J1987/60/60)/24)+DATE(1970,1,1))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ref="O1989:O2052" si="160">ROUND(E1989/D1989*100,0)</f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0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0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0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0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0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(((J2051/60/60)/24)+DATE(1970,1,1))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ref="O2053:O2116" si="165">ROUND(E2053/D2053*100,0)</f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5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5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5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5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5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(((J2115/60/60)/24)+DATE(1970,1,1))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ref="O2117:O2180" si="170">ROUND(E2117/D2117*100,0)</f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0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0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0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0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0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(((J2179/60/60)/24)+DATE(1970,1,1))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ref="O2181:O2244" si="175">ROUND(E2181/D2181*100,0)</f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5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5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5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5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5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(((J2243/60/60)/24)+DATE(1970,1,1))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ref="O2245:O2308" si="180">ROUND(E2245/D2245*100,0)</f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0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0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80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0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80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(((J2307/60/60)/24)+DATE(1970,1,1))</f>
        <v>41834.695277777777</v>
      </c>
      <c r="T2307" s="15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ref="O2309:O2372" si="185">ROUND(E2309/D2309*100,0)</f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5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5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5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5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5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(((J2371/60/60)/24)+DATE(1970,1,1))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ref="O2373:O2436" si="190">ROUND(E2373/D2373*100,0)</f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0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0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0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0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0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(((J2435/60/60)/24)+DATE(1970,1,1))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ref="O2437:O2500" si="195">ROUND(E2437/D2437*100,0)</f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5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5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5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5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5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(((J2499/60/60)/24)+DATE(1970,1,1))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ref="O2501:O2564" si="200">ROUND(E2501/D2501*100,0)</f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0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0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0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0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0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(((J2563/60/60)/24)+DATE(1970,1,1))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ref="O2565:O2628" si="205">ROUND(E2565/D2565*100,0)</f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5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5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5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5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5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(((J2627/60/60)/24)+DATE(1970,1,1))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ref="O2629:O2692" si="210">ROUND(E2629/D2629*100,0)</f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0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0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0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0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0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(((J2691/60/60)/24)+DATE(1970,1,1))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ref="O2693:O2756" si="215">ROUND(E2693/D2693*100,0)</f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5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5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5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5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5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(((J2755/60/60)/24)+DATE(1970,1,1))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ref="O2757:O2820" si="220">ROUND(E2757/D2757*100,0)</f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0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0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0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0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0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(((J2819/60/60)/24)+DATE(1970,1,1))</f>
        <v>42023.634976851856</v>
      </c>
      <c r="T2819" s="15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ref="O2821:O2884" si="225">ROUND(E2821/D2821*100,0)</f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5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5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5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5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5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(((J2883/60/60)/24)+DATE(1970,1,1))</f>
        <v>41916.597638888888</v>
      </c>
      <c r="T2883" s="15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ref="O2885:O2948" si="230">ROUND(E2885/D2885*100,0)</f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(((J2947/60/60)/24)+DATE(1970,1,1))</f>
        <v>42118.139583333337</v>
      </c>
      <c r="T2947" s="15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ref="O2949:O3012" si="235">ROUND(E2949/D2949*100,0)</f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5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5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5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5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5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(((J3011/60/60)/24)+DATE(1970,1,1))</f>
        <v>41939.569907407407</v>
      </c>
      <c r="T3011" s="15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ref="O3013:O3076" si="240">ROUND(E3013/D3013*100,0)</f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(((J3075/60/60)/24)+DATE(1970,1,1))</f>
        <v>42111.684027777781</v>
      </c>
      <c r="T3075" s="15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ref="O3077:O3140" si="245">ROUND(E3077/D3077*100,0)</f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(((J3139/60/60)/24)+DATE(1970,1,1))</f>
        <v>42807.885057870371</v>
      </c>
      <c r="T3139" s="15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ref="O3141:O3204" si="250">ROUND(E3141/D3141*100,0)</f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(((J3203/60/60)/24)+DATE(1970,1,1))</f>
        <v>41861.767094907409</v>
      </c>
      <c r="T3203" s="15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ref="O3205:O3268" si="255">ROUND(E3205/D3205*100,0)</f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5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5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5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5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5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(((J3267/60/60)/24)+DATE(1970,1,1))</f>
        <v>42311.711979166663</v>
      </c>
      <c r="T3267" s="15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ref="O3269:O3332" si="260">ROUND(E3269/D3269*100,0)</f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0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0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0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0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0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(((J3331/60/60)/24)+DATE(1970,1,1))</f>
        <v>41837.323009259257</v>
      </c>
      <c r="T3331" s="15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ref="O3333:O3396" si="265">ROUND(E3333/D3333*100,0)</f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5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5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5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5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5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(((J3395/60/60)/24)+DATE(1970,1,1))</f>
        <v>41923.921643518523</v>
      </c>
      <c r="T3395" s="15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ref="O3397:O3460" si="270">ROUND(E3397/D3397*100,0)</f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0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0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0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0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0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(((J3459/60/60)/24)+DATE(1970,1,1))</f>
        <v>42016.706678240742</v>
      </c>
      <c r="T3459" s="15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ref="O3461:O3524" si="275">ROUND(E3461/D3461*100,0)</f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5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5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5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5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5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(((J3523/60/60)/24)+DATE(1970,1,1))</f>
        <v>41881.361342592594</v>
      </c>
      <c r="T3523" s="15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ref="O3525:O3588" si="280">ROUND(E3525/D3525*100,0)</f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0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0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0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0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0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(((J3587/60/60)/24)+DATE(1970,1,1))</f>
        <v>41964.716319444444</v>
      </c>
      <c r="T3587" s="15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ref="O3589:O3652" si="285">ROUND(E3589/D3589*100,0)</f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5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5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5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5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5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(((J3651/60/60)/24)+DATE(1970,1,1))</f>
        <v>41780.712893518517</v>
      </c>
      <c r="T3651" s="15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ref="O3653:O3716" si="290">ROUND(E3653/D3653*100,0)</f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0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0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0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0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0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(((J3715/60/60)/24)+DATE(1970,1,1))</f>
        <v>42505.738032407404</v>
      </c>
      <c r="T3715" s="15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ref="O3717:O3780" si="295">ROUND(E3717/D3717*100,0)</f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5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5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5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5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5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(((J3779/60/60)/24)+DATE(1970,1,1))</f>
        <v>41887.111354166671</v>
      </c>
      <c r="T3779" s="15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ref="O3781:O3844" si="300">ROUND(E3781/D3781*100,0)</f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0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(((J3843/60/60)/24)+DATE(1970,1,1))</f>
        <v>41780.785729166666</v>
      </c>
      <c r="T3843" s="15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ref="O3845:O3908" si="305">ROUND(E3845/D3845*100,0)</f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(((J3907/60/60)/24)+DATE(1970,1,1))</f>
        <v>42124.623877314814</v>
      </c>
      <c r="T3907" s="15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ref="O3909:O3972" si="310">ROUND(E3909/D3909*100,0)</f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(((J3971/60/60)/24)+DATE(1970,1,1))</f>
        <v>42601.854699074072</v>
      </c>
      <c r="T3971" s="15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ref="O3973:O4036" si="315">ROUND(E3973/D3973*100,0)</f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(((J4035/60/60)/24)+DATE(1970,1,1))</f>
        <v>42614.268796296295</v>
      </c>
      <c r="T4035" s="15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ref="O4037:O4100" si="320">ROUND(E4037/D4037*100,0)</f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(((J4099/60/60)/24)+DATE(1970,1,1))</f>
        <v>42344.824502314819</v>
      </c>
      <c r="T4099" s="15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ref="O4101:O4115" si="325">ROUND(E4101/D4101*100,0)</f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P4115">
    <sortCondition ref="A1:A4115"/>
  </sortState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4C9D-41AD-4320-810B-6AACF0697DA5}">
  <sheetPr codeName="Sheet2"/>
  <dimension ref="A1:E18"/>
  <sheetViews>
    <sheetView workbookViewId="0">
      <selection activeCell="Q16" sqref="Q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6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6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6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6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6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6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6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6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6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6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6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6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1DF8-872A-4E45-B796-A306A1EDCCD0}">
  <dimension ref="A1:H13"/>
  <sheetViews>
    <sheetView workbookViewId="0">
      <selection activeCell="D17" sqref="D17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7.109375" customWidth="1"/>
    <col min="8" max="8" width="19.33203125" bestFit="1" customWidth="1"/>
  </cols>
  <sheetData>
    <row r="1" spans="1:8" x14ac:dyDescent="0.3">
      <c r="A1" s="9" t="s">
        <v>8382</v>
      </c>
      <c r="B1" s="9" t="s">
        <v>8396</v>
      </c>
      <c r="C1" s="9" t="s">
        <v>8397</v>
      </c>
      <c r="D1" s="9" t="s">
        <v>8398</v>
      </c>
      <c r="E1" s="9" t="s">
        <v>8399</v>
      </c>
      <c r="F1" s="9" t="s">
        <v>8400</v>
      </c>
      <c r="G1" s="9" t="s">
        <v>8401</v>
      </c>
      <c r="H1" s="9" t="s">
        <v>8402</v>
      </c>
    </row>
    <row r="2" spans="1:8" x14ac:dyDescent="0.3">
      <c r="A2" t="s">
        <v>8403</v>
      </c>
      <c r="B2" s="18">
        <f>COUNTIFS(Kickstarter!D:D, "&lt;1000",Kickstarter!F:F, "successful", Kickstarter!R:R, "plays")</f>
        <v>141</v>
      </c>
      <c r="C2" s="18">
        <f>COUNTIFS(Kickstarter!D:D, "&lt;1000",Kickstarter!F:F, "failed", Kickstarter!R:R, "plays")</f>
        <v>45</v>
      </c>
      <c r="D2" s="18">
        <f>COUNTIFS(Kickstarter!D:D, "&lt;1000",Kickstarter!F:F, "canceled", Kickstarter!R:R, "plays")</f>
        <v>0</v>
      </c>
      <c r="E2" s="18">
        <f>SUM(B2:D2)</f>
        <v>186</v>
      </c>
      <c r="F2" s="19">
        <f>B2/E2</f>
        <v>0.75806451612903225</v>
      </c>
      <c r="G2" s="19">
        <f>(C2/E2)</f>
        <v>0.24193548387096775</v>
      </c>
      <c r="H2" s="19">
        <f>(D2/E2)*100</f>
        <v>0</v>
      </c>
    </row>
    <row r="3" spans="1:8" x14ac:dyDescent="0.3">
      <c r="A3" t="s">
        <v>8404</v>
      </c>
      <c r="B3" s="18">
        <f>COUNTIFS(Kickstarter!D:D, "&gt;=1000",Kickstarter!D:D, "&lt;=4999",Kickstarter!F:F, "successful", Kickstarter!R:R, "plays")</f>
        <v>388</v>
      </c>
      <c r="C3" s="18">
        <f>COUNTIFS(Kickstarter!D:D, "&gt;=1000",Kickstarter!D:D, "&lt;=4999",Kickstarter!F:F, "failed", Kickstarter!R:R, "plays")</f>
        <v>146</v>
      </c>
      <c r="D3" s="18">
        <f>COUNTIFS(Kickstarter!D:D, "&gt;=1000",Kickstarter!D:D, "&lt;=4999",Kickstarter!F:F, "canceled", Kickstarter!R:R, "plays")</f>
        <v>0</v>
      </c>
      <c r="E3" s="18">
        <f t="shared" ref="E3:E13" si="0">SUM(B3:D3)</f>
        <v>534</v>
      </c>
      <c r="F3" s="19">
        <f t="shared" ref="F3:F13" si="1">B3/E3</f>
        <v>0.72659176029962547</v>
      </c>
      <c r="G3" s="19">
        <f t="shared" ref="G3:G13" si="2">(C3/E3)</f>
        <v>0.27340823970037453</v>
      </c>
      <c r="H3" s="19">
        <f t="shared" ref="H3:H13" si="3">(D3/E3)*100</f>
        <v>0</v>
      </c>
    </row>
    <row r="4" spans="1:8" x14ac:dyDescent="0.3">
      <c r="A4" t="s">
        <v>8405</v>
      </c>
      <c r="B4" s="18">
        <f>COUNTIFS(Kickstarter!D:D, "&gt;=5000",Kickstarter!D:D, "&lt;=9999",Kickstarter!F:F, "successful", Kickstarter!R:R, "plays")</f>
        <v>93</v>
      </c>
      <c r="C4" s="18">
        <f>COUNTIFS(Kickstarter!D:D, "&gt;=5000",Kickstarter!D:D, "&lt;=9999",Kickstarter!F:F, "failed", Kickstarter!R:R, "plays")</f>
        <v>76</v>
      </c>
      <c r="D4" s="18">
        <f>COUNTIFS(Kickstarter!D:D, "&gt;=5000",Kickstarter!D:D, "&lt;=9999",Kickstarter!F:F, "canceled", Kickstarter!R:R, "plays")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8406</v>
      </c>
      <c r="B5" s="18">
        <f>COUNTIFS(Kickstarter!D:D, "&gt;=10000",Kickstarter!D:D, "&lt;=14999",Kickstarter!F:F, "successful", Kickstarter!R:R, "plays")</f>
        <v>39</v>
      </c>
      <c r="C5" s="18">
        <f>COUNTIFS(Kickstarter!D:D, "&gt;=10000",Kickstarter!D:D, "&lt;=14999",Kickstarter!F:F, "failed", Kickstarter!R:R, "plays")</f>
        <v>33</v>
      </c>
      <c r="D5" s="18">
        <f>COUNTIFS(Kickstarter!D:D, "&gt;=10000",Kickstarter!D:D, "&lt;=14999",Kickstarter!F:F, "canceled", Kickstarter!R:R, "plays")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8407</v>
      </c>
      <c r="B6" s="18">
        <f>COUNTIFS(Kickstarter!D:D, "&gt;=15000",Kickstarter!D:D, "&lt;=19999",Kickstarter!F:F, "successful", Kickstarter!R:R, "plays")</f>
        <v>12</v>
      </c>
      <c r="C6" s="18">
        <f>COUNTIFS(Kickstarter!D:D, "&gt;=15000",Kickstarter!D:D, "&lt;=19999",Kickstarter!F:F, "failed", Kickstarter!R:R, "plays")</f>
        <v>12</v>
      </c>
      <c r="D6" s="18">
        <f>COUNTIFS(Kickstarter!D:D, "&gt;=15000",Kickstarter!D:D, "&lt;=19999",Kickstarter!F:F, "canceled", Kickstarter!R:R, "plays")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8408</v>
      </c>
      <c r="B7" s="18">
        <f>COUNTIFS(Kickstarter!D:D, "&gt;=20000",Kickstarter!D:D, "&lt;=24999",Kickstarter!F:F, "successful", Kickstarter!R:R, "plays")</f>
        <v>9</v>
      </c>
      <c r="C7" s="18">
        <f>COUNTIFS(Kickstarter!D:D, "&gt;=20000",Kickstarter!D:D, "&lt;=24999",Kickstarter!F:F, "failed", Kickstarter!R:R, "plays")</f>
        <v>11</v>
      </c>
      <c r="D7" s="18">
        <f>COUNTIFS(Kickstarter!D:D, "&gt;=20000",Kickstarter!D:D, "&lt;=24999",Kickstarter!F:F, "canceled", Kickstarter!R:R, "plays")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8409</v>
      </c>
      <c r="B8" s="18">
        <f>COUNTIFS(Kickstarter!D:D, "&gt;=25000",Kickstarter!D:D, "&lt;=29999",Kickstarter!F:F, "successful", Kickstarter!R:R, "plays")</f>
        <v>1</v>
      </c>
      <c r="C8" s="18">
        <f>COUNTIFS(Kickstarter!D:D, "&gt;=25000",Kickstarter!D:D, "&lt;=29999",Kickstarter!F:F, "failed", Kickstarter!R:R, "plays")</f>
        <v>4</v>
      </c>
      <c r="D8" s="18">
        <f>COUNTIFS(Kickstarter!D:D, "&gt;=25000",Kickstarter!D:D, "&lt;=29999",Kickstarter!F:F, "canceled", Kickstarter!R:R, "plays")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8410</v>
      </c>
      <c r="B9" s="18">
        <f>COUNTIFS(Kickstarter!D:D, "&gt;=30000",Kickstarter!D:D, "&lt;=34999",Kickstarter!F:F, "successful", Kickstarter!R:R, "plays")</f>
        <v>3</v>
      </c>
      <c r="C9" s="18">
        <f>COUNTIFS(Kickstarter!D:D, "&gt;=30000",Kickstarter!D:D, "&lt;=34999",Kickstarter!F:F, "failed", Kickstarter!R:R, "plays")</f>
        <v>8</v>
      </c>
      <c r="D9" s="18">
        <f>COUNTIFS(Kickstarter!D:D, "&gt;=30000",Kickstarter!D:D, "&lt;=34999",Kickstarter!F:F, "canceled", Kickstarter!R:R, "plays")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8411</v>
      </c>
      <c r="B10" s="18">
        <f>COUNTIFS(Kickstarter!D:D, "&gt;=35000",Kickstarter!D:D, "&lt;=39999",Kickstarter!F:F, "successful", Kickstarter!R:R, "plays")</f>
        <v>4</v>
      </c>
      <c r="C10" s="18">
        <f>COUNTIFS(Kickstarter!D:D, "&gt;=35000",Kickstarter!D:D, "&lt;=39999",Kickstarter!F:F, "failed", Kickstarter!R:R, "plays")</f>
        <v>2</v>
      </c>
      <c r="D10" s="18">
        <f>COUNTIFS(Kickstarter!D:D, "&gt;=35000",Kickstarter!D:D, "&lt;=39999",Kickstarter!F:F, "canceled", Kickstarter!R:R, "plays")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8412</v>
      </c>
      <c r="B11" s="18">
        <f>COUNTIFS(Kickstarter!D:D, "&gt;=40000",Kickstarter!D:D, "&lt;=44999",Kickstarter!F:F, "successful", Kickstarter!R:R, "plays")</f>
        <v>2</v>
      </c>
      <c r="C11" s="18">
        <f>COUNTIFS(Kickstarter!D:D, "&gt;=40000",Kickstarter!D:D, "&lt;=44999",Kickstarter!F:F, "failed", Kickstarter!R:R, "plays")</f>
        <v>1</v>
      </c>
      <c r="D11" s="18">
        <f>COUNTIFS(Kickstarter!D:D, "&gt;=40000",Kickstarter!D:D, "&lt;=44999",Kickstarter!F:F, "canceled", Kickstarter!R:R, "plays")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8413</v>
      </c>
      <c r="B12" s="18">
        <f>COUNTIFS(Kickstarter!D:D, "&gt;=45000",Kickstarter!D:D, "&lt;=49999",Kickstarter!F:F, "successful", Kickstarter!R:R, "plays")</f>
        <v>0</v>
      </c>
      <c r="C12" s="18">
        <f>COUNTIFS(Kickstarter!D:D, "&gt;=45000",Kickstarter!D:D, "&lt;=49999",Kickstarter!F:F, "failed", Kickstarter!R:R, "plays")</f>
        <v>1</v>
      </c>
      <c r="D12" s="18">
        <f>COUNTIFS(Kickstarter!D:D, "&gt;=45000",Kickstarter!D:D, "&lt;=49999",Kickstarter!F:F, "canceled", Kickstarter!R:R, "plays")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8414</v>
      </c>
      <c r="B13" s="18">
        <f>COUNTIFS(Kickstarter!D:D, "&gt;=50000",Kickstarter!F:F, "successful", Kickstarter!R:R, "plays")</f>
        <v>2</v>
      </c>
      <c r="C13" s="18">
        <f>COUNTIFS(Kickstarter!D:D, "&gt;=50000",Kickstarter!F:F, "failed", Kickstarter!R:R, "plays")</f>
        <v>14</v>
      </c>
      <c r="D13" s="18">
        <f>COUNTIFS(Kickstarter!D:D, "&gt;=50000",Kickstarter!F:F, "canceled", Kickstarter!R:R, "plays")</f>
        <v>0</v>
      </c>
      <c r="E13" s="18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BAAC7-98B2-485C-94A3-8A477E230A1A}">
  <sheetPr codeName="Sheet3"/>
  <dimension ref="A1:T81"/>
  <sheetViews>
    <sheetView workbookViewId="0">
      <selection activeCell="C6" sqref="C6"/>
    </sheetView>
  </sheetViews>
  <sheetFormatPr defaultRowHeight="14.4" x14ac:dyDescent="0.3"/>
  <cols>
    <col min="2" max="2" width="18.44140625" customWidth="1"/>
    <col min="3" max="3" width="35" customWidth="1"/>
    <col min="4" max="4" width="11.21875" bestFit="1" customWidth="1"/>
    <col min="5" max="5" width="11" bestFit="1" customWidth="1"/>
    <col min="9" max="9" width="11" bestFit="1" customWidth="1"/>
    <col min="10" max="10" width="11.5546875" bestFit="1" customWidth="1"/>
    <col min="14" max="14" width="23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57.6" x14ac:dyDescent="0.3">
      <c r="A2">
        <v>2181</v>
      </c>
      <c r="B2" s="3" t="s">
        <v>2182</v>
      </c>
      <c r="C2" s="3" t="s">
        <v>6291</v>
      </c>
      <c r="D2" s="6">
        <v>2000</v>
      </c>
      <c r="E2" s="8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>
        <v>153</v>
      </c>
      <c r="P2">
        <v>57.77</v>
      </c>
      <c r="Q2" s="11" t="s">
        <v>8331</v>
      </c>
      <c r="R2" t="s">
        <v>8349</v>
      </c>
      <c r="S2" s="15">
        <v>42773.005243055552</v>
      </c>
      <c r="T2" s="15">
        <v>42787.005243055552</v>
      </c>
    </row>
    <row r="3" spans="1:20" ht="43.2" x14ac:dyDescent="0.3">
      <c r="A3">
        <v>2182</v>
      </c>
      <c r="B3" s="3" t="s">
        <v>2183</v>
      </c>
      <c r="C3" s="3" t="s">
        <v>6292</v>
      </c>
      <c r="D3" s="6">
        <v>3000</v>
      </c>
      <c r="E3" s="8">
        <v>15725</v>
      </c>
      <c r="F3" t="s">
        <v>8218</v>
      </c>
      <c r="G3" t="s">
        <v>8228</v>
      </c>
      <c r="H3" t="s">
        <v>8250</v>
      </c>
      <c r="I3">
        <v>1412285825</v>
      </c>
      <c r="J3">
        <v>1409261825</v>
      </c>
      <c r="K3" t="b">
        <v>0</v>
      </c>
      <c r="L3">
        <v>356</v>
      </c>
      <c r="M3" t="b">
        <v>1</v>
      </c>
      <c r="N3" t="s">
        <v>8295</v>
      </c>
      <c r="O3">
        <v>524</v>
      </c>
      <c r="P3">
        <v>44.17</v>
      </c>
      <c r="Q3" s="11" t="s">
        <v>8331</v>
      </c>
      <c r="R3" t="s">
        <v>8349</v>
      </c>
      <c r="S3" s="15">
        <v>41879.900752314818</v>
      </c>
      <c r="T3" s="15">
        <v>41914.900752314818</v>
      </c>
    </row>
    <row r="4" spans="1:20" ht="57.6" x14ac:dyDescent="0.3">
      <c r="A4">
        <v>2183</v>
      </c>
      <c r="B4" s="3" t="s">
        <v>2184</v>
      </c>
      <c r="C4" s="3" t="s">
        <v>6293</v>
      </c>
      <c r="D4" s="6">
        <v>1800</v>
      </c>
      <c r="E4" s="8">
        <v>8807</v>
      </c>
      <c r="F4" t="s">
        <v>8218</v>
      </c>
      <c r="G4" t="s">
        <v>8223</v>
      </c>
      <c r="H4" t="s">
        <v>8245</v>
      </c>
      <c r="I4">
        <v>1486616400</v>
      </c>
      <c r="J4">
        <v>1484037977</v>
      </c>
      <c r="K4" t="b">
        <v>0</v>
      </c>
      <c r="L4">
        <v>279</v>
      </c>
      <c r="M4" t="b">
        <v>1</v>
      </c>
      <c r="N4" t="s">
        <v>8295</v>
      </c>
      <c r="O4">
        <v>489</v>
      </c>
      <c r="P4">
        <v>31.57</v>
      </c>
      <c r="Q4" s="11" t="s">
        <v>8331</v>
      </c>
      <c r="R4" t="s">
        <v>8349</v>
      </c>
      <c r="S4" s="15">
        <v>42745.365474537044</v>
      </c>
      <c r="T4" s="15">
        <v>42775.208333333328</v>
      </c>
    </row>
    <row r="5" spans="1:20" ht="57.6" x14ac:dyDescent="0.3">
      <c r="A5">
        <v>2184</v>
      </c>
      <c r="B5" s="3" t="s">
        <v>2185</v>
      </c>
      <c r="C5" s="3" t="s">
        <v>6294</v>
      </c>
      <c r="D5" s="6">
        <v>10000</v>
      </c>
      <c r="E5" s="8">
        <v>28474</v>
      </c>
      <c r="F5" t="s">
        <v>8218</v>
      </c>
      <c r="G5" t="s">
        <v>8223</v>
      </c>
      <c r="H5" t="s">
        <v>8245</v>
      </c>
      <c r="I5">
        <v>1453737600</v>
      </c>
      <c r="J5">
        <v>1452530041</v>
      </c>
      <c r="K5" t="b">
        <v>1</v>
      </c>
      <c r="L5">
        <v>266</v>
      </c>
      <c r="M5" t="b">
        <v>1</v>
      </c>
      <c r="N5" t="s">
        <v>8295</v>
      </c>
      <c r="O5">
        <v>285</v>
      </c>
      <c r="P5">
        <v>107.05</v>
      </c>
      <c r="Q5" s="11" t="s">
        <v>8331</v>
      </c>
      <c r="R5" t="s">
        <v>8349</v>
      </c>
      <c r="S5" s="15">
        <v>42380.690289351856</v>
      </c>
      <c r="T5" s="15">
        <v>42394.666666666672</v>
      </c>
    </row>
    <row r="6" spans="1:20" ht="57.6" x14ac:dyDescent="0.3">
      <c r="A6">
        <v>2185</v>
      </c>
      <c r="B6" s="3" t="s">
        <v>2186</v>
      </c>
      <c r="C6" s="3" t="s">
        <v>6295</v>
      </c>
      <c r="D6" s="6">
        <v>5000</v>
      </c>
      <c r="E6" s="8">
        <v>92848.5</v>
      </c>
      <c r="F6" t="s">
        <v>8218</v>
      </c>
      <c r="G6" t="s">
        <v>8224</v>
      </c>
      <c r="H6" t="s">
        <v>8246</v>
      </c>
      <c r="I6">
        <v>1364286239</v>
      </c>
      <c r="J6">
        <v>1360830239</v>
      </c>
      <c r="K6" t="b">
        <v>0</v>
      </c>
      <c r="L6">
        <v>623</v>
      </c>
      <c r="M6" t="b">
        <v>1</v>
      </c>
      <c r="N6" t="s">
        <v>8295</v>
      </c>
      <c r="O6">
        <v>1857</v>
      </c>
      <c r="P6">
        <v>149.03</v>
      </c>
      <c r="Q6" s="11" t="s">
        <v>8331</v>
      </c>
      <c r="R6" t="s">
        <v>8349</v>
      </c>
      <c r="S6" s="15">
        <v>41319.349988425929</v>
      </c>
      <c r="T6" s="15">
        <v>41359.349988425929</v>
      </c>
    </row>
    <row r="7" spans="1:20" ht="43.2" x14ac:dyDescent="0.3">
      <c r="A7">
        <v>2186</v>
      </c>
      <c r="B7" s="3" t="s">
        <v>2187</v>
      </c>
      <c r="C7" s="3" t="s">
        <v>6296</v>
      </c>
      <c r="D7" s="6">
        <v>20000</v>
      </c>
      <c r="E7" s="8">
        <v>21935</v>
      </c>
      <c r="F7" t="s">
        <v>8218</v>
      </c>
      <c r="G7" t="s">
        <v>8223</v>
      </c>
      <c r="H7" t="s">
        <v>8245</v>
      </c>
      <c r="I7">
        <v>1473213600</v>
      </c>
      <c r="J7">
        <v>1470062743</v>
      </c>
      <c r="K7" t="b">
        <v>0</v>
      </c>
      <c r="L7">
        <v>392</v>
      </c>
      <c r="M7" t="b">
        <v>1</v>
      </c>
      <c r="N7" t="s">
        <v>8295</v>
      </c>
      <c r="O7">
        <v>110</v>
      </c>
      <c r="P7">
        <v>55.96</v>
      </c>
      <c r="Q7" s="11" t="s">
        <v>8331</v>
      </c>
      <c r="R7" t="s">
        <v>8349</v>
      </c>
      <c r="S7" s="15">
        <v>42583.615081018521</v>
      </c>
      <c r="T7" s="15">
        <v>42620.083333333328</v>
      </c>
    </row>
    <row r="8" spans="1:20" ht="57.6" x14ac:dyDescent="0.3">
      <c r="A8">
        <v>2187</v>
      </c>
      <c r="B8" s="3" t="s">
        <v>2188</v>
      </c>
      <c r="C8" s="3" t="s">
        <v>6297</v>
      </c>
      <c r="D8" s="6">
        <v>20000</v>
      </c>
      <c r="E8" s="8">
        <v>202928.5</v>
      </c>
      <c r="F8" t="s">
        <v>8218</v>
      </c>
      <c r="G8" t="s">
        <v>8223</v>
      </c>
      <c r="H8" t="s">
        <v>8245</v>
      </c>
      <c r="I8">
        <v>1428033540</v>
      </c>
      <c r="J8">
        <v>1425531666</v>
      </c>
      <c r="K8" t="b">
        <v>1</v>
      </c>
      <c r="L8">
        <v>3562</v>
      </c>
      <c r="M8" t="b">
        <v>1</v>
      </c>
      <c r="N8" t="s">
        <v>8295</v>
      </c>
      <c r="O8">
        <v>1015</v>
      </c>
      <c r="P8">
        <v>56.97</v>
      </c>
      <c r="Q8" s="11" t="s">
        <v>8331</v>
      </c>
      <c r="R8" t="s">
        <v>8349</v>
      </c>
      <c r="S8" s="15">
        <v>42068.209097222221</v>
      </c>
      <c r="T8" s="15">
        <v>42097.165972222225</v>
      </c>
    </row>
    <row r="9" spans="1:20" ht="57.6" x14ac:dyDescent="0.3">
      <c r="A9">
        <v>2188</v>
      </c>
      <c r="B9" s="3" t="s">
        <v>2189</v>
      </c>
      <c r="C9" s="3" t="s">
        <v>6298</v>
      </c>
      <c r="D9" s="6">
        <v>5494</v>
      </c>
      <c r="E9" s="8">
        <v>22645</v>
      </c>
      <c r="F9" t="s">
        <v>8218</v>
      </c>
      <c r="G9" t="s">
        <v>8225</v>
      </c>
      <c r="H9" t="s">
        <v>8247</v>
      </c>
      <c r="I9">
        <v>1477414800</v>
      </c>
      <c r="J9">
        <v>1474380241</v>
      </c>
      <c r="K9" t="b">
        <v>0</v>
      </c>
      <c r="L9">
        <v>514</v>
      </c>
      <c r="M9" t="b">
        <v>1</v>
      </c>
      <c r="N9" t="s">
        <v>8295</v>
      </c>
      <c r="O9">
        <v>412</v>
      </c>
      <c r="P9">
        <v>44.06</v>
      </c>
      <c r="Q9" s="11" t="s">
        <v>8331</v>
      </c>
      <c r="R9" t="s">
        <v>8349</v>
      </c>
      <c r="S9" s="15">
        <v>42633.586122685185</v>
      </c>
      <c r="T9" s="15">
        <v>42668.708333333328</v>
      </c>
    </row>
    <row r="10" spans="1:20" ht="57.6" x14ac:dyDescent="0.3">
      <c r="A10">
        <v>2189</v>
      </c>
      <c r="B10" s="3" t="s">
        <v>2190</v>
      </c>
      <c r="C10" s="3" t="s">
        <v>6299</v>
      </c>
      <c r="D10" s="6">
        <v>1200</v>
      </c>
      <c r="E10" s="8">
        <v>6039</v>
      </c>
      <c r="F10" t="s">
        <v>8218</v>
      </c>
      <c r="G10" t="s">
        <v>8224</v>
      </c>
      <c r="H10" t="s">
        <v>8246</v>
      </c>
      <c r="I10">
        <v>1461276000</v>
      </c>
      <c r="J10">
        <v>1460055300</v>
      </c>
      <c r="K10" t="b">
        <v>0</v>
      </c>
      <c r="L10">
        <v>88</v>
      </c>
      <c r="M10" t="b">
        <v>1</v>
      </c>
      <c r="N10" t="s">
        <v>8295</v>
      </c>
      <c r="O10">
        <v>503</v>
      </c>
      <c r="P10">
        <v>68.63</v>
      </c>
      <c r="Q10" s="11" t="s">
        <v>8331</v>
      </c>
      <c r="R10" t="s">
        <v>8349</v>
      </c>
      <c r="S10" s="15">
        <v>42467.788194444445</v>
      </c>
      <c r="T10" s="15">
        <v>42481.916666666672</v>
      </c>
    </row>
    <row r="11" spans="1:20" ht="57.6" x14ac:dyDescent="0.3">
      <c r="A11">
        <v>2190</v>
      </c>
      <c r="B11" s="3" t="s">
        <v>2191</v>
      </c>
      <c r="C11" s="3" t="s">
        <v>6300</v>
      </c>
      <c r="D11" s="6">
        <v>19000</v>
      </c>
      <c r="E11" s="8">
        <v>35076</v>
      </c>
      <c r="F11" t="s">
        <v>8218</v>
      </c>
      <c r="G11" t="s">
        <v>8223</v>
      </c>
      <c r="H11" t="s">
        <v>8245</v>
      </c>
      <c r="I11">
        <v>1458716340</v>
      </c>
      <c r="J11">
        <v>1455721204</v>
      </c>
      <c r="K11" t="b">
        <v>0</v>
      </c>
      <c r="L11">
        <v>537</v>
      </c>
      <c r="M11" t="b">
        <v>1</v>
      </c>
      <c r="N11" t="s">
        <v>8295</v>
      </c>
      <c r="O11">
        <v>185</v>
      </c>
      <c r="P11">
        <v>65.319999999999993</v>
      </c>
      <c r="Q11" s="11" t="s">
        <v>8331</v>
      </c>
      <c r="R11" t="s">
        <v>8349</v>
      </c>
      <c r="S11" s="15">
        <v>42417.625046296293</v>
      </c>
      <c r="T11" s="15">
        <v>42452.290972222225</v>
      </c>
    </row>
    <row r="12" spans="1:20" ht="57.6" x14ac:dyDescent="0.3">
      <c r="A12">
        <v>2191</v>
      </c>
      <c r="B12" s="3" t="s">
        <v>2192</v>
      </c>
      <c r="C12" s="3" t="s">
        <v>6301</v>
      </c>
      <c r="D12" s="6">
        <v>750</v>
      </c>
      <c r="E12" s="8">
        <v>898</v>
      </c>
      <c r="F12" t="s">
        <v>8218</v>
      </c>
      <c r="G12" t="s">
        <v>8224</v>
      </c>
      <c r="H12" t="s">
        <v>8246</v>
      </c>
      <c r="I12">
        <v>1487102427</v>
      </c>
      <c r="J12">
        <v>1486065627</v>
      </c>
      <c r="K12" t="b">
        <v>0</v>
      </c>
      <c r="L12">
        <v>25</v>
      </c>
      <c r="M12" t="b">
        <v>1</v>
      </c>
      <c r="N12" t="s">
        <v>8295</v>
      </c>
      <c r="O12">
        <v>120</v>
      </c>
      <c r="P12">
        <v>35.92</v>
      </c>
      <c r="Q12" s="11" t="s">
        <v>8331</v>
      </c>
      <c r="R12" t="s">
        <v>8349</v>
      </c>
      <c r="S12" s="15">
        <v>42768.833645833336</v>
      </c>
      <c r="T12" s="15">
        <v>42780.833645833336</v>
      </c>
    </row>
    <row r="13" spans="1:20" ht="57.6" x14ac:dyDescent="0.3">
      <c r="A13">
        <v>2192</v>
      </c>
      <c r="B13" s="3" t="s">
        <v>2193</v>
      </c>
      <c r="C13" s="3" t="s">
        <v>6302</v>
      </c>
      <c r="D13" s="6">
        <v>12000</v>
      </c>
      <c r="E13" s="8">
        <v>129748.82</v>
      </c>
      <c r="F13" t="s">
        <v>8218</v>
      </c>
      <c r="G13" t="s">
        <v>8224</v>
      </c>
      <c r="H13" t="s">
        <v>8246</v>
      </c>
      <c r="I13">
        <v>1481842800</v>
      </c>
      <c r="J13">
        <v>1479414344</v>
      </c>
      <c r="K13" t="b">
        <v>0</v>
      </c>
      <c r="L13">
        <v>3238</v>
      </c>
      <c r="M13" t="b">
        <v>1</v>
      </c>
      <c r="N13" t="s">
        <v>8295</v>
      </c>
      <c r="O13">
        <v>1081</v>
      </c>
      <c r="P13">
        <v>40.07</v>
      </c>
      <c r="Q13" s="11" t="s">
        <v>8331</v>
      </c>
      <c r="R13" t="s">
        <v>8349</v>
      </c>
      <c r="S13" s="15">
        <v>42691.8512037037</v>
      </c>
      <c r="T13" s="15">
        <v>42719.958333333328</v>
      </c>
    </row>
    <row r="14" spans="1:20" ht="57.6" x14ac:dyDescent="0.3">
      <c r="A14">
        <v>2193</v>
      </c>
      <c r="B14" s="3" t="s">
        <v>2194</v>
      </c>
      <c r="C14" s="3" t="s">
        <v>6303</v>
      </c>
      <c r="D14" s="6">
        <v>15000</v>
      </c>
      <c r="E14" s="8">
        <v>67856</v>
      </c>
      <c r="F14" t="s">
        <v>8218</v>
      </c>
      <c r="G14" t="s">
        <v>8223</v>
      </c>
      <c r="H14" t="s">
        <v>8245</v>
      </c>
      <c r="I14">
        <v>1479704340</v>
      </c>
      <c r="J14">
        <v>1477043072</v>
      </c>
      <c r="K14" t="b">
        <v>0</v>
      </c>
      <c r="L14">
        <v>897</v>
      </c>
      <c r="M14" t="b">
        <v>1</v>
      </c>
      <c r="N14" t="s">
        <v>8295</v>
      </c>
      <c r="O14">
        <v>452</v>
      </c>
      <c r="P14">
        <v>75.650000000000006</v>
      </c>
      <c r="Q14" s="11" t="s">
        <v>8331</v>
      </c>
      <c r="R14" t="s">
        <v>8349</v>
      </c>
      <c r="S14" s="15">
        <v>42664.405925925923</v>
      </c>
      <c r="T14" s="15">
        <v>42695.207638888889</v>
      </c>
    </row>
    <row r="15" spans="1:20" ht="57.6" x14ac:dyDescent="0.3">
      <c r="A15">
        <v>2194</v>
      </c>
      <c r="B15" s="3" t="s">
        <v>2195</v>
      </c>
      <c r="C15" s="3" t="s">
        <v>6304</v>
      </c>
      <c r="D15" s="6">
        <v>10000</v>
      </c>
      <c r="E15" s="8">
        <v>53737</v>
      </c>
      <c r="F15" t="s">
        <v>8218</v>
      </c>
      <c r="G15" t="s">
        <v>8223</v>
      </c>
      <c r="H15" t="s">
        <v>8245</v>
      </c>
      <c r="I15">
        <v>1459012290</v>
      </c>
      <c r="J15">
        <v>1456423890</v>
      </c>
      <c r="K15" t="b">
        <v>0</v>
      </c>
      <c r="L15">
        <v>878</v>
      </c>
      <c r="M15" t="b">
        <v>1</v>
      </c>
      <c r="N15" t="s">
        <v>8295</v>
      </c>
      <c r="O15">
        <v>537</v>
      </c>
      <c r="P15">
        <v>61.2</v>
      </c>
      <c r="Q15" s="11" t="s">
        <v>8331</v>
      </c>
      <c r="R15" t="s">
        <v>8349</v>
      </c>
      <c r="S15" s="15">
        <v>42425.757986111115</v>
      </c>
      <c r="T15" s="15">
        <v>42455.716319444444</v>
      </c>
    </row>
    <row r="16" spans="1:20" ht="28.8" x14ac:dyDescent="0.3">
      <c r="A16">
        <v>2195</v>
      </c>
      <c r="B16" s="3" t="s">
        <v>2196</v>
      </c>
      <c r="C16" s="3" t="s">
        <v>6305</v>
      </c>
      <c r="D16" s="6">
        <v>4600</v>
      </c>
      <c r="E16" s="8">
        <v>5535</v>
      </c>
      <c r="F16" t="s">
        <v>8218</v>
      </c>
      <c r="G16" t="s">
        <v>8223</v>
      </c>
      <c r="H16" t="s">
        <v>8245</v>
      </c>
      <c r="I16">
        <v>1439317900</v>
      </c>
      <c r="J16">
        <v>1436725900</v>
      </c>
      <c r="K16" t="b">
        <v>0</v>
      </c>
      <c r="L16">
        <v>115</v>
      </c>
      <c r="M16" t="b">
        <v>1</v>
      </c>
      <c r="N16" t="s">
        <v>8295</v>
      </c>
      <c r="O16">
        <v>120</v>
      </c>
      <c r="P16">
        <v>48.13</v>
      </c>
      <c r="Q16" s="11" t="s">
        <v>8331</v>
      </c>
      <c r="R16" t="s">
        <v>8349</v>
      </c>
      <c r="S16" s="15">
        <v>42197.771990740745</v>
      </c>
      <c r="T16" s="15">
        <v>42227.771990740745</v>
      </c>
    </row>
    <row r="17" spans="1:20" ht="28.8" x14ac:dyDescent="0.3">
      <c r="A17">
        <v>2196</v>
      </c>
      <c r="B17" s="3" t="s">
        <v>2197</v>
      </c>
      <c r="C17" s="3" t="s">
        <v>6306</v>
      </c>
      <c r="D17" s="6">
        <v>14000</v>
      </c>
      <c r="E17" s="8">
        <v>15937</v>
      </c>
      <c r="F17" t="s">
        <v>8218</v>
      </c>
      <c r="G17" t="s">
        <v>8223</v>
      </c>
      <c r="H17" t="s">
        <v>8245</v>
      </c>
      <c r="I17">
        <v>1480662000</v>
      </c>
      <c r="J17">
        <v>1478000502</v>
      </c>
      <c r="K17" t="b">
        <v>0</v>
      </c>
      <c r="L17">
        <v>234</v>
      </c>
      <c r="M17" t="b">
        <v>1</v>
      </c>
      <c r="N17" t="s">
        <v>8295</v>
      </c>
      <c r="O17">
        <v>114</v>
      </c>
      <c r="P17">
        <v>68.11</v>
      </c>
      <c r="Q17" s="11" t="s">
        <v>8331</v>
      </c>
      <c r="R17" t="s">
        <v>8349</v>
      </c>
      <c r="S17" s="15">
        <v>42675.487291666665</v>
      </c>
      <c r="T17" s="15">
        <v>42706.291666666672</v>
      </c>
    </row>
    <row r="18" spans="1:20" ht="43.2" x14ac:dyDescent="0.3">
      <c r="A18">
        <v>2197</v>
      </c>
      <c r="B18" s="3" t="s">
        <v>2198</v>
      </c>
      <c r="C18" s="3" t="s">
        <v>6307</v>
      </c>
      <c r="D18" s="6">
        <v>30000</v>
      </c>
      <c r="E18" s="8">
        <v>285309.33</v>
      </c>
      <c r="F18" t="s">
        <v>8218</v>
      </c>
      <c r="G18" t="s">
        <v>8223</v>
      </c>
      <c r="H18" t="s">
        <v>8245</v>
      </c>
      <c r="I18">
        <v>1425132059</v>
      </c>
      <c r="J18">
        <v>1422540059</v>
      </c>
      <c r="K18" t="b">
        <v>0</v>
      </c>
      <c r="L18">
        <v>4330</v>
      </c>
      <c r="M18" t="b">
        <v>1</v>
      </c>
      <c r="N18" t="s">
        <v>8295</v>
      </c>
      <c r="O18">
        <v>951</v>
      </c>
      <c r="P18">
        <v>65.89</v>
      </c>
      <c r="Q18" s="11" t="s">
        <v>8331</v>
      </c>
      <c r="R18" t="s">
        <v>8349</v>
      </c>
      <c r="S18" s="15">
        <v>42033.584016203706</v>
      </c>
      <c r="T18" s="15">
        <v>42063.584016203706</v>
      </c>
    </row>
    <row r="19" spans="1:20" ht="57.6" x14ac:dyDescent="0.3">
      <c r="A19">
        <v>2198</v>
      </c>
      <c r="B19" s="3" t="s">
        <v>2199</v>
      </c>
      <c r="C19" s="3" t="s">
        <v>6308</v>
      </c>
      <c r="D19" s="6">
        <v>40000</v>
      </c>
      <c r="E19" s="8">
        <v>53157</v>
      </c>
      <c r="F19" t="s">
        <v>8218</v>
      </c>
      <c r="G19" t="s">
        <v>8223</v>
      </c>
      <c r="H19" t="s">
        <v>8245</v>
      </c>
      <c r="I19">
        <v>1447507200</v>
      </c>
      <c r="J19">
        <v>1444911600</v>
      </c>
      <c r="K19" t="b">
        <v>0</v>
      </c>
      <c r="L19">
        <v>651</v>
      </c>
      <c r="M19" t="b">
        <v>1</v>
      </c>
      <c r="N19" t="s">
        <v>8295</v>
      </c>
      <c r="O19">
        <v>133</v>
      </c>
      <c r="P19">
        <v>81.650000000000006</v>
      </c>
      <c r="Q19" s="11" t="s">
        <v>8331</v>
      </c>
      <c r="R19" t="s">
        <v>8349</v>
      </c>
      <c r="S19" s="15">
        <v>42292.513888888891</v>
      </c>
      <c r="T19" s="15">
        <v>42322.555555555555</v>
      </c>
    </row>
    <row r="20" spans="1:20" ht="28.8" x14ac:dyDescent="0.3">
      <c r="A20">
        <v>2199</v>
      </c>
      <c r="B20" s="3" t="s">
        <v>2200</v>
      </c>
      <c r="C20" s="3" t="s">
        <v>6309</v>
      </c>
      <c r="D20" s="6">
        <v>9000</v>
      </c>
      <c r="E20" s="8">
        <v>13228</v>
      </c>
      <c r="F20" t="s">
        <v>8218</v>
      </c>
      <c r="G20" t="s">
        <v>8240</v>
      </c>
      <c r="H20" t="s">
        <v>8248</v>
      </c>
      <c r="I20">
        <v>1444903198</v>
      </c>
      <c r="J20">
        <v>1442311198</v>
      </c>
      <c r="K20" t="b">
        <v>1</v>
      </c>
      <c r="L20">
        <v>251</v>
      </c>
      <c r="M20" t="b">
        <v>1</v>
      </c>
      <c r="N20" t="s">
        <v>8295</v>
      </c>
      <c r="O20">
        <v>147</v>
      </c>
      <c r="P20">
        <v>52.7</v>
      </c>
      <c r="Q20" s="11" t="s">
        <v>8331</v>
      </c>
      <c r="R20" t="s">
        <v>8349</v>
      </c>
      <c r="S20" s="15">
        <v>42262.416643518518</v>
      </c>
      <c r="T20" s="15">
        <v>42292.416643518518</v>
      </c>
    </row>
    <row r="21" spans="1:20" ht="57.6" x14ac:dyDescent="0.3">
      <c r="A21">
        <v>2200</v>
      </c>
      <c r="B21" s="3" t="s">
        <v>2201</v>
      </c>
      <c r="C21" s="3" t="s">
        <v>6310</v>
      </c>
      <c r="D21" s="6">
        <v>2000</v>
      </c>
      <c r="E21" s="8">
        <v>10843</v>
      </c>
      <c r="F21" t="s">
        <v>8218</v>
      </c>
      <c r="G21" t="s">
        <v>8224</v>
      </c>
      <c r="H21" t="s">
        <v>8246</v>
      </c>
      <c r="I21">
        <v>1436151600</v>
      </c>
      <c r="J21">
        <v>1433775668</v>
      </c>
      <c r="K21" t="b">
        <v>0</v>
      </c>
      <c r="L21">
        <v>263</v>
      </c>
      <c r="M21" t="b">
        <v>1</v>
      </c>
      <c r="N21" t="s">
        <v>8295</v>
      </c>
      <c r="O21">
        <v>542</v>
      </c>
      <c r="P21">
        <v>41.23</v>
      </c>
      <c r="Q21" s="11" t="s">
        <v>8331</v>
      </c>
      <c r="R21" t="s">
        <v>8349</v>
      </c>
      <c r="S21" s="15">
        <v>42163.625787037032</v>
      </c>
      <c r="T21" s="15">
        <v>42191.125</v>
      </c>
    </row>
    <row r="22" spans="1:20" ht="57.6" x14ac:dyDescent="0.3">
      <c r="A22">
        <v>2221</v>
      </c>
      <c r="B22" s="3" t="s">
        <v>2222</v>
      </c>
      <c r="C22" s="3" t="s">
        <v>6331</v>
      </c>
      <c r="D22" s="6">
        <v>7500</v>
      </c>
      <c r="E22" s="8">
        <v>8109</v>
      </c>
      <c r="F22" t="s">
        <v>8218</v>
      </c>
      <c r="G22" t="s">
        <v>8223</v>
      </c>
      <c r="H22" t="s">
        <v>8245</v>
      </c>
      <c r="I22">
        <v>1461369600</v>
      </c>
      <c r="J22">
        <v>1458748809</v>
      </c>
      <c r="K22" t="b">
        <v>0</v>
      </c>
      <c r="L22">
        <v>218</v>
      </c>
      <c r="M22" t="b">
        <v>1</v>
      </c>
      <c r="N22" t="s">
        <v>8295</v>
      </c>
      <c r="O22">
        <v>108</v>
      </c>
      <c r="P22">
        <v>37.200000000000003</v>
      </c>
      <c r="Q22" s="11" t="s">
        <v>8331</v>
      </c>
      <c r="R22" t="s">
        <v>8349</v>
      </c>
      <c r="S22" s="15">
        <v>42452.666770833333</v>
      </c>
      <c r="T22" s="15">
        <v>42483</v>
      </c>
    </row>
    <row r="23" spans="1:20" ht="57.6" x14ac:dyDescent="0.3">
      <c r="A23">
        <v>2222</v>
      </c>
      <c r="B23" s="3" t="s">
        <v>2223</v>
      </c>
      <c r="C23" s="3" t="s">
        <v>6332</v>
      </c>
      <c r="D23" s="6">
        <v>500</v>
      </c>
      <c r="E23" s="8">
        <v>813</v>
      </c>
      <c r="F23" t="s">
        <v>8218</v>
      </c>
      <c r="G23" t="s">
        <v>8223</v>
      </c>
      <c r="H23" t="s">
        <v>8245</v>
      </c>
      <c r="I23">
        <v>1327776847</v>
      </c>
      <c r="J23">
        <v>1325184847</v>
      </c>
      <c r="K23" t="b">
        <v>0</v>
      </c>
      <c r="L23">
        <v>30</v>
      </c>
      <c r="M23" t="b">
        <v>1</v>
      </c>
      <c r="N23" t="s">
        <v>8295</v>
      </c>
      <c r="O23">
        <v>163</v>
      </c>
      <c r="P23">
        <v>27.1</v>
      </c>
      <c r="Q23" s="11" t="s">
        <v>8331</v>
      </c>
      <c r="R23" t="s">
        <v>8349</v>
      </c>
      <c r="S23" s="15">
        <v>40906.787581018521</v>
      </c>
      <c r="T23" s="15">
        <v>40936.787581018521</v>
      </c>
    </row>
    <row r="24" spans="1:20" ht="57.6" x14ac:dyDescent="0.3">
      <c r="A24">
        <v>2223</v>
      </c>
      <c r="B24" s="3" t="s">
        <v>2224</v>
      </c>
      <c r="C24" s="3" t="s">
        <v>6333</v>
      </c>
      <c r="D24" s="6">
        <v>19500</v>
      </c>
      <c r="E24" s="8">
        <v>20631</v>
      </c>
      <c r="F24" t="s">
        <v>8218</v>
      </c>
      <c r="G24" t="s">
        <v>8228</v>
      </c>
      <c r="H24" t="s">
        <v>8250</v>
      </c>
      <c r="I24">
        <v>1435418568</v>
      </c>
      <c r="J24">
        <v>1432826568</v>
      </c>
      <c r="K24" t="b">
        <v>0</v>
      </c>
      <c r="L24">
        <v>100</v>
      </c>
      <c r="M24" t="b">
        <v>1</v>
      </c>
      <c r="N24" t="s">
        <v>8295</v>
      </c>
      <c r="O24">
        <v>106</v>
      </c>
      <c r="P24">
        <v>206.31</v>
      </c>
      <c r="Q24" s="11" t="s">
        <v>8331</v>
      </c>
      <c r="R24" t="s">
        <v>8349</v>
      </c>
      <c r="S24" s="15">
        <v>42152.640833333338</v>
      </c>
      <c r="T24" s="15">
        <v>42182.640833333338</v>
      </c>
    </row>
    <row r="25" spans="1:20" ht="57.6" x14ac:dyDescent="0.3">
      <c r="A25">
        <v>2224</v>
      </c>
      <c r="B25" s="3" t="s">
        <v>2225</v>
      </c>
      <c r="C25" s="3" t="s">
        <v>6334</v>
      </c>
      <c r="D25" s="6">
        <v>10000</v>
      </c>
      <c r="E25" s="8">
        <v>24315</v>
      </c>
      <c r="F25" t="s">
        <v>8218</v>
      </c>
      <c r="G25" t="s">
        <v>8223</v>
      </c>
      <c r="H25" t="s">
        <v>8245</v>
      </c>
      <c r="I25">
        <v>1477767600</v>
      </c>
      <c r="J25">
        <v>1475337675</v>
      </c>
      <c r="K25" t="b">
        <v>0</v>
      </c>
      <c r="L25">
        <v>296</v>
      </c>
      <c r="M25" t="b">
        <v>1</v>
      </c>
      <c r="N25" t="s">
        <v>8295</v>
      </c>
      <c r="O25">
        <v>243</v>
      </c>
      <c r="P25">
        <v>82.15</v>
      </c>
      <c r="Q25" s="11" t="s">
        <v>8331</v>
      </c>
      <c r="R25" t="s">
        <v>8349</v>
      </c>
      <c r="S25" s="15">
        <v>42644.667534722219</v>
      </c>
      <c r="T25" s="15">
        <v>42672.791666666672</v>
      </c>
    </row>
    <row r="26" spans="1:20" ht="57.6" x14ac:dyDescent="0.3">
      <c r="A26">
        <v>2225</v>
      </c>
      <c r="B26" s="3" t="s">
        <v>2226</v>
      </c>
      <c r="C26" s="3" t="s">
        <v>6335</v>
      </c>
      <c r="D26" s="6">
        <v>21000</v>
      </c>
      <c r="E26" s="8">
        <v>198415.01</v>
      </c>
      <c r="F26" t="s">
        <v>8218</v>
      </c>
      <c r="G26" t="s">
        <v>8224</v>
      </c>
      <c r="H26" t="s">
        <v>8246</v>
      </c>
      <c r="I26">
        <v>1411326015</v>
      </c>
      <c r="J26">
        <v>1408734015</v>
      </c>
      <c r="K26" t="b">
        <v>0</v>
      </c>
      <c r="L26">
        <v>1204</v>
      </c>
      <c r="M26" t="b">
        <v>1</v>
      </c>
      <c r="N26" t="s">
        <v>8295</v>
      </c>
      <c r="O26">
        <v>945</v>
      </c>
      <c r="P26">
        <v>164.8</v>
      </c>
      <c r="Q26" s="11" t="s">
        <v>8331</v>
      </c>
      <c r="R26" t="s">
        <v>8349</v>
      </c>
      <c r="S26" s="15">
        <v>41873.79184027778</v>
      </c>
      <c r="T26" s="15">
        <v>41903.79184027778</v>
      </c>
    </row>
    <row r="27" spans="1:20" ht="57.6" x14ac:dyDescent="0.3">
      <c r="A27">
        <v>2226</v>
      </c>
      <c r="B27" s="3" t="s">
        <v>2227</v>
      </c>
      <c r="C27" s="3" t="s">
        <v>6336</v>
      </c>
      <c r="D27" s="6">
        <v>18000</v>
      </c>
      <c r="E27" s="8">
        <v>19523.310000000001</v>
      </c>
      <c r="F27" t="s">
        <v>8218</v>
      </c>
      <c r="G27" t="s">
        <v>8223</v>
      </c>
      <c r="H27" t="s">
        <v>8245</v>
      </c>
      <c r="I27">
        <v>1455253140</v>
      </c>
      <c r="J27">
        <v>1452625822</v>
      </c>
      <c r="K27" t="b">
        <v>0</v>
      </c>
      <c r="L27">
        <v>321</v>
      </c>
      <c r="M27" t="b">
        <v>1</v>
      </c>
      <c r="N27" t="s">
        <v>8295</v>
      </c>
      <c r="O27">
        <v>108</v>
      </c>
      <c r="P27">
        <v>60.82</v>
      </c>
      <c r="Q27" s="11" t="s">
        <v>8331</v>
      </c>
      <c r="R27" t="s">
        <v>8349</v>
      </c>
      <c r="S27" s="15">
        <v>42381.79886574074</v>
      </c>
      <c r="T27" s="15">
        <v>42412.207638888889</v>
      </c>
    </row>
    <row r="28" spans="1:20" ht="57.6" x14ac:dyDescent="0.3">
      <c r="A28">
        <v>2227</v>
      </c>
      <c r="B28" s="3" t="s">
        <v>2228</v>
      </c>
      <c r="C28" s="3" t="s">
        <v>6337</v>
      </c>
      <c r="D28" s="6">
        <v>13000</v>
      </c>
      <c r="E28" s="8">
        <v>20459</v>
      </c>
      <c r="F28" t="s">
        <v>8218</v>
      </c>
      <c r="G28" t="s">
        <v>8224</v>
      </c>
      <c r="H28" t="s">
        <v>8246</v>
      </c>
      <c r="I28">
        <v>1384374155</v>
      </c>
      <c r="J28">
        <v>1381778555</v>
      </c>
      <c r="K28" t="b">
        <v>0</v>
      </c>
      <c r="L28">
        <v>301</v>
      </c>
      <c r="M28" t="b">
        <v>1</v>
      </c>
      <c r="N28" t="s">
        <v>8295</v>
      </c>
      <c r="O28">
        <v>157</v>
      </c>
      <c r="P28">
        <v>67.97</v>
      </c>
      <c r="Q28" s="11" t="s">
        <v>8331</v>
      </c>
      <c r="R28" t="s">
        <v>8349</v>
      </c>
      <c r="S28" s="15">
        <v>41561.807349537034</v>
      </c>
      <c r="T28" s="15">
        <v>41591.849016203705</v>
      </c>
    </row>
    <row r="29" spans="1:20" ht="57.6" x14ac:dyDescent="0.3">
      <c r="A29">
        <v>2228</v>
      </c>
      <c r="B29" s="3" t="s">
        <v>2229</v>
      </c>
      <c r="C29" s="3" t="s">
        <v>6338</v>
      </c>
      <c r="D29" s="6">
        <v>1000</v>
      </c>
      <c r="E29" s="8">
        <v>11744.9</v>
      </c>
      <c r="F29" t="s">
        <v>8218</v>
      </c>
      <c r="G29" t="s">
        <v>8235</v>
      </c>
      <c r="H29" t="s">
        <v>8248</v>
      </c>
      <c r="I29">
        <v>1439707236</v>
      </c>
      <c r="J29">
        <v>1437115236</v>
      </c>
      <c r="K29" t="b">
        <v>0</v>
      </c>
      <c r="L29">
        <v>144</v>
      </c>
      <c r="M29" t="b">
        <v>1</v>
      </c>
      <c r="N29" t="s">
        <v>8295</v>
      </c>
      <c r="O29">
        <v>1174</v>
      </c>
      <c r="P29">
        <v>81.56</v>
      </c>
      <c r="Q29" s="11" t="s">
        <v>8331</v>
      </c>
      <c r="R29" t="s">
        <v>8349</v>
      </c>
      <c r="S29" s="15">
        <v>42202.278194444443</v>
      </c>
      <c r="T29" s="15">
        <v>42232.278194444443</v>
      </c>
    </row>
    <row r="30" spans="1:20" ht="57.6" x14ac:dyDescent="0.3">
      <c r="A30">
        <v>2229</v>
      </c>
      <c r="B30" s="3" t="s">
        <v>2230</v>
      </c>
      <c r="C30" s="3" t="s">
        <v>6339</v>
      </c>
      <c r="D30" s="6">
        <v>8012</v>
      </c>
      <c r="E30" s="8">
        <v>13704.33</v>
      </c>
      <c r="F30" t="s">
        <v>8218</v>
      </c>
      <c r="G30" t="s">
        <v>8223</v>
      </c>
      <c r="H30" t="s">
        <v>8245</v>
      </c>
      <c r="I30">
        <v>1378180800</v>
      </c>
      <c r="J30">
        <v>1375113391</v>
      </c>
      <c r="K30" t="b">
        <v>0</v>
      </c>
      <c r="L30">
        <v>539</v>
      </c>
      <c r="M30" t="b">
        <v>1</v>
      </c>
      <c r="N30" t="s">
        <v>8295</v>
      </c>
      <c r="O30">
        <v>171</v>
      </c>
      <c r="P30">
        <v>25.43</v>
      </c>
      <c r="Q30" s="11" t="s">
        <v>8331</v>
      </c>
      <c r="R30" t="s">
        <v>8349</v>
      </c>
      <c r="S30" s="15">
        <v>41484.664247685185</v>
      </c>
      <c r="T30" s="15">
        <v>41520.166666666664</v>
      </c>
    </row>
    <row r="31" spans="1:20" ht="57.6" x14ac:dyDescent="0.3">
      <c r="A31">
        <v>2230</v>
      </c>
      <c r="B31" s="3" t="s">
        <v>2231</v>
      </c>
      <c r="C31" s="3" t="s">
        <v>6340</v>
      </c>
      <c r="D31" s="6">
        <v>8500</v>
      </c>
      <c r="E31" s="8">
        <v>10706</v>
      </c>
      <c r="F31" t="s">
        <v>8218</v>
      </c>
      <c r="G31" t="s">
        <v>8223</v>
      </c>
      <c r="H31" t="s">
        <v>8245</v>
      </c>
      <c r="I31">
        <v>1398460127</v>
      </c>
      <c r="J31">
        <v>1395868127</v>
      </c>
      <c r="K31" t="b">
        <v>0</v>
      </c>
      <c r="L31">
        <v>498</v>
      </c>
      <c r="M31" t="b">
        <v>1</v>
      </c>
      <c r="N31" t="s">
        <v>8295</v>
      </c>
      <c r="O31">
        <v>126</v>
      </c>
      <c r="P31">
        <v>21.5</v>
      </c>
      <c r="Q31" s="11" t="s">
        <v>8331</v>
      </c>
      <c r="R31" t="s">
        <v>8349</v>
      </c>
      <c r="S31" s="15">
        <v>41724.881099537037</v>
      </c>
      <c r="T31" s="15">
        <v>41754.881099537037</v>
      </c>
    </row>
    <row r="32" spans="1:20" ht="57.6" x14ac:dyDescent="0.3">
      <c r="A32">
        <v>2231</v>
      </c>
      <c r="B32" s="3" t="s">
        <v>2232</v>
      </c>
      <c r="C32" s="3" t="s">
        <v>6341</v>
      </c>
      <c r="D32" s="6">
        <v>2500</v>
      </c>
      <c r="E32" s="8">
        <v>30303.24</v>
      </c>
      <c r="F32" t="s">
        <v>8218</v>
      </c>
      <c r="G32" t="s">
        <v>8223</v>
      </c>
      <c r="H32" t="s">
        <v>8245</v>
      </c>
      <c r="I32">
        <v>1372136400</v>
      </c>
      <c r="J32">
        <v>1369864301</v>
      </c>
      <c r="K32" t="b">
        <v>0</v>
      </c>
      <c r="L32">
        <v>1113</v>
      </c>
      <c r="M32" t="b">
        <v>1</v>
      </c>
      <c r="N32" t="s">
        <v>8295</v>
      </c>
      <c r="O32">
        <v>1212</v>
      </c>
      <c r="P32">
        <v>27.23</v>
      </c>
      <c r="Q32" s="11" t="s">
        <v>8331</v>
      </c>
      <c r="R32" t="s">
        <v>8349</v>
      </c>
      <c r="S32" s="15">
        <v>41423.910891203705</v>
      </c>
      <c r="T32" s="15">
        <v>41450.208333333336</v>
      </c>
    </row>
    <row r="33" spans="1:20" ht="57.6" x14ac:dyDescent="0.3">
      <c r="A33">
        <v>2232</v>
      </c>
      <c r="B33" s="3" t="s">
        <v>2233</v>
      </c>
      <c r="C33" s="3" t="s">
        <v>6342</v>
      </c>
      <c r="D33" s="6">
        <v>5000</v>
      </c>
      <c r="E33" s="8">
        <v>24790</v>
      </c>
      <c r="F33" t="s">
        <v>8218</v>
      </c>
      <c r="G33" t="s">
        <v>8223</v>
      </c>
      <c r="H33" t="s">
        <v>8245</v>
      </c>
      <c r="I33">
        <v>1405738800</v>
      </c>
      <c r="J33">
        <v>1402945408</v>
      </c>
      <c r="K33" t="b">
        <v>0</v>
      </c>
      <c r="L33">
        <v>988</v>
      </c>
      <c r="M33" t="b">
        <v>1</v>
      </c>
      <c r="N33" t="s">
        <v>8295</v>
      </c>
      <c r="O33">
        <v>496</v>
      </c>
      <c r="P33">
        <v>25.09</v>
      </c>
      <c r="Q33" s="11" t="s">
        <v>8331</v>
      </c>
      <c r="R33" t="s">
        <v>8349</v>
      </c>
      <c r="S33" s="15">
        <v>41806.794074074074</v>
      </c>
      <c r="T33" s="15">
        <v>41839.125</v>
      </c>
    </row>
    <row r="34" spans="1:20" ht="43.2" x14ac:dyDescent="0.3">
      <c r="A34">
        <v>2233</v>
      </c>
      <c r="B34" s="3" t="s">
        <v>2234</v>
      </c>
      <c r="C34" s="3" t="s">
        <v>6343</v>
      </c>
      <c r="D34" s="6">
        <v>2500</v>
      </c>
      <c r="E34" s="8">
        <v>8301</v>
      </c>
      <c r="F34" t="s">
        <v>8218</v>
      </c>
      <c r="G34" t="s">
        <v>8224</v>
      </c>
      <c r="H34" t="s">
        <v>8246</v>
      </c>
      <c r="I34">
        <v>1450051200</v>
      </c>
      <c r="J34">
        <v>1448269539</v>
      </c>
      <c r="K34" t="b">
        <v>0</v>
      </c>
      <c r="L34">
        <v>391</v>
      </c>
      <c r="M34" t="b">
        <v>1</v>
      </c>
      <c r="N34" t="s">
        <v>8295</v>
      </c>
      <c r="O34">
        <v>332</v>
      </c>
      <c r="P34">
        <v>21.23</v>
      </c>
      <c r="Q34" s="11" t="s">
        <v>8331</v>
      </c>
      <c r="R34" t="s">
        <v>8349</v>
      </c>
      <c r="S34" s="15">
        <v>42331.378923611104</v>
      </c>
      <c r="T34" s="15">
        <v>42352</v>
      </c>
    </row>
    <row r="35" spans="1:20" ht="57.6" x14ac:dyDescent="0.3">
      <c r="A35">
        <v>2234</v>
      </c>
      <c r="B35" s="3" t="s">
        <v>2235</v>
      </c>
      <c r="C35" s="3" t="s">
        <v>6344</v>
      </c>
      <c r="D35" s="6">
        <v>100</v>
      </c>
      <c r="E35" s="8">
        <v>1165</v>
      </c>
      <c r="F35" t="s">
        <v>8218</v>
      </c>
      <c r="G35" t="s">
        <v>8223</v>
      </c>
      <c r="H35" t="s">
        <v>8245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8295</v>
      </c>
      <c r="O35">
        <v>1165</v>
      </c>
      <c r="P35">
        <v>41.61</v>
      </c>
      <c r="Q35" s="11" t="s">
        <v>8331</v>
      </c>
      <c r="R35" t="s">
        <v>8349</v>
      </c>
      <c r="S35" s="15">
        <v>42710.824618055558</v>
      </c>
      <c r="T35" s="15">
        <v>42740.824618055558</v>
      </c>
    </row>
    <row r="36" spans="1:20" ht="57.6" x14ac:dyDescent="0.3">
      <c r="A36">
        <v>2235</v>
      </c>
      <c r="B36" s="3" t="s">
        <v>2236</v>
      </c>
      <c r="C36" s="3" t="s">
        <v>6345</v>
      </c>
      <c r="D36" s="6">
        <v>13000</v>
      </c>
      <c r="E36" s="8">
        <v>19931</v>
      </c>
      <c r="F36" t="s">
        <v>8218</v>
      </c>
      <c r="G36" t="s">
        <v>8228</v>
      </c>
      <c r="H36" t="s">
        <v>8250</v>
      </c>
      <c r="I36">
        <v>1427585511</v>
      </c>
      <c r="J36">
        <v>1424997111</v>
      </c>
      <c r="K36" t="b">
        <v>0</v>
      </c>
      <c r="L36">
        <v>147</v>
      </c>
      <c r="M36" t="b">
        <v>1</v>
      </c>
      <c r="N36" t="s">
        <v>8295</v>
      </c>
      <c r="O36">
        <v>153</v>
      </c>
      <c r="P36">
        <v>135.59</v>
      </c>
      <c r="Q36" s="11" t="s">
        <v>8331</v>
      </c>
      <c r="R36" t="s">
        <v>8349</v>
      </c>
      <c r="S36" s="15">
        <v>42062.022118055553</v>
      </c>
      <c r="T36" s="15">
        <v>42091.980451388896</v>
      </c>
    </row>
    <row r="37" spans="1:20" ht="43.2" x14ac:dyDescent="0.3">
      <c r="A37">
        <v>2236</v>
      </c>
      <c r="B37" s="3" t="s">
        <v>2237</v>
      </c>
      <c r="C37" s="3" t="s">
        <v>6346</v>
      </c>
      <c r="D37" s="6">
        <v>2800</v>
      </c>
      <c r="E37" s="8">
        <v>15039</v>
      </c>
      <c r="F37" t="s">
        <v>8218</v>
      </c>
      <c r="G37" t="s">
        <v>8223</v>
      </c>
      <c r="H37" t="s">
        <v>8245</v>
      </c>
      <c r="I37">
        <v>1454338123</v>
      </c>
      <c r="J37">
        <v>1451746123</v>
      </c>
      <c r="K37" t="b">
        <v>0</v>
      </c>
      <c r="L37">
        <v>680</v>
      </c>
      <c r="M37" t="b">
        <v>1</v>
      </c>
      <c r="N37" t="s">
        <v>8295</v>
      </c>
      <c r="O37">
        <v>537</v>
      </c>
      <c r="P37">
        <v>22.12</v>
      </c>
      <c r="Q37" s="11" t="s">
        <v>8331</v>
      </c>
      <c r="R37" t="s">
        <v>8349</v>
      </c>
      <c r="S37" s="15">
        <v>42371.617164351846</v>
      </c>
      <c r="T37" s="15">
        <v>42401.617164351846</v>
      </c>
    </row>
    <row r="38" spans="1:20" ht="57.6" x14ac:dyDescent="0.3">
      <c r="A38">
        <v>2237</v>
      </c>
      <c r="B38" s="3" t="s">
        <v>2238</v>
      </c>
      <c r="C38" s="3" t="s">
        <v>6347</v>
      </c>
      <c r="D38" s="6">
        <v>18000</v>
      </c>
      <c r="E38" s="8">
        <v>63527</v>
      </c>
      <c r="F38" t="s">
        <v>8218</v>
      </c>
      <c r="G38" t="s">
        <v>8223</v>
      </c>
      <c r="H38" t="s">
        <v>8245</v>
      </c>
      <c r="I38">
        <v>1415779140</v>
      </c>
      <c r="J38">
        <v>1412294683</v>
      </c>
      <c r="K38" t="b">
        <v>0</v>
      </c>
      <c r="L38">
        <v>983</v>
      </c>
      <c r="M38" t="b">
        <v>1</v>
      </c>
      <c r="N38" t="s">
        <v>8295</v>
      </c>
      <c r="O38">
        <v>353</v>
      </c>
      <c r="P38">
        <v>64.63</v>
      </c>
      <c r="Q38" s="11" t="s">
        <v>8331</v>
      </c>
      <c r="R38" t="s">
        <v>8349</v>
      </c>
      <c r="S38" s="15">
        <v>41915.003275462965</v>
      </c>
      <c r="T38" s="15">
        <v>41955.332638888889</v>
      </c>
    </row>
    <row r="39" spans="1:20" ht="43.2" x14ac:dyDescent="0.3">
      <c r="A39">
        <v>2238</v>
      </c>
      <c r="B39" s="3" t="s">
        <v>2239</v>
      </c>
      <c r="C39" s="3" t="s">
        <v>6348</v>
      </c>
      <c r="D39" s="6">
        <v>4000</v>
      </c>
      <c r="E39" s="8">
        <v>5496</v>
      </c>
      <c r="F39" t="s">
        <v>8218</v>
      </c>
      <c r="G39" t="s">
        <v>8235</v>
      </c>
      <c r="H39" t="s">
        <v>8248</v>
      </c>
      <c r="I39">
        <v>1489157716</v>
      </c>
      <c r="J39">
        <v>1486565716</v>
      </c>
      <c r="K39" t="b">
        <v>0</v>
      </c>
      <c r="L39">
        <v>79</v>
      </c>
      <c r="M39" t="b">
        <v>1</v>
      </c>
      <c r="N39" t="s">
        <v>8295</v>
      </c>
      <c r="O39">
        <v>137</v>
      </c>
      <c r="P39">
        <v>69.569999999999993</v>
      </c>
      <c r="Q39" s="11" t="s">
        <v>8331</v>
      </c>
      <c r="R39" t="s">
        <v>8349</v>
      </c>
      <c r="S39" s="15">
        <v>42774.621712962966</v>
      </c>
      <c r="T39" s="15">
        <v>42804.621712962966</v>
      </c>
    </row>
    <row r="40" spans="1:20" ht="43.2" x14ac:dyDescent="0.3">
      <c r="A40">
        <v>2239</v>
      </c>
      <c r="B40" s="3" t="s">
        <v>2240</v>
      </c>
      <c r="C40" s="3" t="s">
        <v>6349</v>
      </c>
      <c r="D40" s="6">
        <v>25000</v>
      </c>
      <c r="E40" s="8">
        <v>32006.67</v>
      </c>
      <c r="F40" t="s">
        <v>8218</v>
      </c>
      <c r="G40" t="s">
        <v>8223</v>
      </c>
      <c r="H40" t="s">
        <v>8245</v>
      </c>
      <c r="I40">
        <v>1385870520</v>
      </c>
      <c r="J40">
        <v>1382742014</v>
      </c>
      <c r="K40" t="b">
        <v>0</v>
      </c>
      <c r="L40">
        <v>426</v>
      </c>
      <c r="M40" t="b">
        <v>1</v>
      </c>
      <c r="N40" t="s">
        <v>8295</v>
      </c>
      <c r="O40">
        <v>128</v>
      </c>
      <c r="P40">
        <v>75.13</v>
      </c>
      <c r="Q40" s="11" t="s">
        <v>8331</v>
      </c>
      <c r="R40" t="s">
        <v>8349</v>
      </c>
      <c r="S40" s="15">
        <v>41572.958495370374</v>
      </c>
      <c r="T40" s="15">
        <v>41609.168055555558</v>
      </c>
    </row>
    <row r="41" spans="1:20" ht="57.6" x14ac:dyDescent="0.3">
      <c r="A41">
        <v>2240</v>
      </c>
      <c r="B41" s="3" t="s">
        <v>2241</v>
      </c>
      <c r="C41" s="3" t="s">
        <v>6350</v>
      </c>
      <c r="D41" s="6">
        <v>5000</v>
      </c>
      <c r="E41" s="8">
        <v>13534</v>
      </c>
      <c r="F41" t="s">
        <v>8218</v>
      </c>
      <c r="G41" t="s">
        <v>8223</v>
      </c>
      <c r="H41" t="s">
        <v>8245</v>
      </c>
      <c r="I41">
        <v>1461354544</v>
      </c>
      <c r="J41">
        <v>1458762544</v>
      </c>
      <c r="K41" t="b">
        <v>0</v>
      </c>
      <c r="L41">
        <v>96</v>
      </c>
      <c r="M41" t="b">
        <v>1</v>
      </c>
      <c r="N41" t="s">
        <v>8295</v>
      </c>
      <c r="O41">
        <v>271</v>
      </c>
      <c r="P41">
        <v>140.97999999999999</v>
      </c>
      <c r="Q41" s="11" t="s">
        <v>8331</v>
      </c>
      <c r="R41" t="s">
        <v>8349</v>
      </c>
      <c r="S41" s="15">
        <v>42452.825740740736</v>
      </c>
      <c r="T41" s="15">
        <v>42482.825740740736</v>
      </c>
    </row>
    <row r="42" spans="1:20" ht="57.6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v>806</v>
      </c>
      <c r="P42">
        <v>49.47</v>
      </c>
      <c r="Q42" s="11" t="s">
        <v>8331</v>
      </c>
      <c r="R42" t="s">
        <v>8349</v>
      </c>
      <c r="S42" s="15">
        <v>42766.827546296292</v>
      </c>
      <c r="T42" s="15">
        <v>42796.827546296292</v>
      </c>
    </row>
    <row r="43" spans="1:20" ht="43.2" x14ac:dyDescent="0.3">
      <c r="A43">
        <v>2242</v>
      </c>
      <c r="B43" s="3" t="s">
        <v>2243</v>
      </c>
      <c r="C43" s="3" t="s">
        <v>6352</v>
      </c>
      <c r="D43" s="6">
        <v>10000</v>
      </c>
      <c r="E43" s="8">
        <v>136009.76</v>
      </c>
      <c r="F43" t="s">
        <v>8218</v>
      </c>
      <c r="G43" t="s">
        <v>8223</v>
      </c>
      <c r="H43" t="s">
        <v>8245</v>
      </c>
      <c r="I43">
        <v>1385521320</v>
      </c>
      <c r="J43">
        <v>1382449733</v>
      </c>
      <c r="K43" t="b">
        <v>0</v>
      </c>
      <c r="L43">
        <v>2525</v>
      </c>
      <c r="M43" t="b">
        <v>1</v>
      </c>
      <c r="N43" t="s">
        <v>8295</v>
      </c>
      <c r="O43">
        <v>1360</v>
      </c>
      <c r="P43">
        <v>53.87</v>
      </c>
      <c r="Q43" s="11" t="s">
        <v>8331</v>
      </c>
      <c r="R43" t="s">
        <v>8349</v>
      </c>
      <c r="S43" s="15">
        <v>41569.575613425928</v>
      </c>
      <c r="T43" s="15">
        <v>41605.126388888886</v>
      </c>
    </row>
    <row r="44" spans="1:20" ht="57.6" x14ac:dyDescent="0.3">
      <c r="A44">
        <v>2243</v>
      </c>
      <c r="B44" s="3" t="s">
        <v>2244</v>
      </c>
      <c r="C44" s="3" t="s">
        <v>6353</v>
      </c>
      <c r="D44" s="6">
        <v>1</v>
      </c>
      <c r="E44" s="8">
        <v>9302.5</v>
      </c>
      <c r="F44" t="s">
        <v>8218</v>
      </c>
      <c r="G44" t="s">
        <v>8223</v>
      </c>
      <c r="H44" t="s">
        <v>8245</v>
      </c>
      <c r="I44">
        <v>1489374000</v>
      </c>
      <c r="J44">
        <v>1488823290</v>
      </c>
      <c r="K44" t="b">
        <v>0</v>
      </c>
      <c r="L44">
        <v>2035</v>
      </c>
      <c r="M44" t="b">
        <v>1</v>
      </c>
      <c r="N44" t="s">
        <v>8295</v>
      </c>
      <c r="O44">
        <v>930250</v>
      </c>
      <c r="P44">
        <v>4.57</v>
      </c>
      <c r="Q44" s="11" t="s">
        <v>8331</v>
      </c>
      <c r="R44" t="s">
        <v>8349</v>
      </c>
      <c r="S44" s="15">
        <v>42800.751041666663</v>
      </c>
      <c r="T44" s="15">
        <v>42807.125</v>
      </c>
    </row>
    <row r="45" spans="1:20" ht="57.6" x14ac:dyDescent="0.3">
      <c r="A45">
        <v>2244</v>
      </c>
      <c r="B45" s="3" t="s">
        <v>2245</v>
      </c>
      <c r="C45" s="3" t="s">
        <v>6354</v>
      </c>
      <c r="D45" s="6">
        <v>5000</v>
      </c>
      <c r="E45" s="8">
        <v>18851</v>
      </c>
      <c r="F45" t="s">
        <v>8218</v>
      </c>
      <c r="G45" t="s">
        <v>8223</v>
      </c>
      <c r="H45" t="s">
        <v>8245</v>
      </c>
      <c r="I45">
        <v>1476649800</v>
      </c>
      <c r="J45">
        <v>1475609946</v>
      </c>
      <c r="K45" t="b">
        <v>0</v>
      </c>
      <c r="L45">
        <v>290</v>
      </c>
      <c r="M45" t="b">
        <v>1</v>
      </c>
      <c r="N45" t="s">
        <v>8295</v>
      </c>
      <c r="O45">
        <v>377</v>
      </c>
      <c r="P45">
        <v>65</v>
      </c>
      <c r="Q45" s="11" t="s">
        <v>8331</v>
      </c>
      <c r="R45" t="s">
        <v>8349</v>
      </c>
      <c r="S45" s="15">
        <v>42647.818819444445</v>
      </c>
      <c r="T45" s="15">
        <v>42659.854166666672</v>
      </c>
    </row>
    <row r="46" spans="1:20" ht="57.6" x14ac:dyDescent="0.3">
      <c r="A46">
        <v>2245</v>
      </c>
      <c r="B46" s="3" t="s">
        <v>2246</v>
      </c>
      <c r="C46" s="3" t="s">
        <v>6355</v>
      </c>
      <c r="D46" s="6">
        <v>4000</v>
      </c>
      <c r="E46" s="8">
        <v>105881</v>
      </c>
      <c r="F46" t="s">
        <v>8218</v>
      </c>
      <c r="G46" t="s">
        <v>8223</v>
      </c>
      <c r="H46" t="s">
        <v>8245</v>
      </c>
      <c r="I46">
        <v>1393005600</v>
      </c>
      <c r="J46">
        <v>1390323617</v>
      </c>
      <c r="K46" t="b">
        <v>0</v>
      </c>
      <c r="L46">
        <v>1980</v>
      </c>
      <c r="M46" t="b">
        <v>1</v>
      </c>
      <c r="N46" t="s">
        <v>8295</v>
      </c>
      <c r="O46">
        <v>2647</v>
      </c>
      <c r="P46">
        <v>53.48</v>
      </c>
      <c r="Q46" s="11" t="s">
        <v>8331</v>
      </c>
      <c r="R46" t="s">
        <v>8349</v>
      </c>
      <c r="S46" s="15">
        <v>41660.708530092597</v>
      </c>
      <c r="T46" s="15">
        <v>41691.75</v>
      </c>
    </row>
    <row r="47" spans="1:20" ht="57.6" x14ac:dyDescent="0.3">
      <c r="A47">
        <v>2246</v>
      </c>
      <c r="B47" s="3" t="s">
        <v>2247</v>
      </c>
      <c r="C47" s="3" t="s">
        <v>6356</v>
      </c>
      <c r="D47" s="6">
        <v>2500</v>
      </c>
      <c r="E47" s="8">
        <v>2503</v>
      </c>
      <c r="F47" t="s">
        <v>8218</v>
      </c>
      <c r="G47" t="s">
        <v>8224</v>
      </c>
      <c r="H47" t="s">
        <v>8246</v>
      </c>
      <c r="I47">
        <v>1441393210</v>
      </c>
      <c r="J47">
        <v>1438801210</v>
      </c>
      <c r="K47" t="b">
        <v>0</v>
      </c>
      <c r="L47">
        <v>57</v>
      </c>
      <c r="M47" t="b">
        <v>1</v>
      </c>
      <c r="N47" t="s">
        <v>8295</v>
      </c>
      <c r="O47">
        <v>100</v>
      </c>
      <c r="P47">
        <v>43.91</v>
      </c>
      <c r="Q47" s="11" t="s">
        <v>8331</v>
      </c>
      <c r="R47" t="s">
        <v>8349</v>
      </c>
      <c r="S47" s="15">
        <v>42221.79178240741</v>
      </c>
      <c r="T47" s="15">
        <v>42251.79178240741</v>
      </c>
    </row>
    <row r="48" spans="1:20" ht="43.2" x14ac:dyDescent="0.3">
      <c r="A48">
        <v>2247</v>
      </c>
      <c r="B48" s="3" t="s">
        <v>2248</v>
      </c>
      <c r="C48" s="3" t="s">
        <v>6357</v>
      </c>
      <c r="D48" s="6">
        <v>18500</v>
      </c>
      <c r="E48" s="8">
        <v>19324</v>
      </c>
      <c r="F48" t="s">
        <v>8218</v>
      </c>
      <c r="G48" t="s">
        <v>8223</v>
      </c>
      <c r="H48" t="s">
        <v>8245</v>
      </c>
      <c r="I48">
        <v>1438185565</v>
      </c>
      <c r="J48">
        <v>1436975965</v>
      </c>
      <c r="K48" t="b">
        <v>0</v>
      </c>
      <c r="L48">
        <v>380</v>
      </c>
      <c r="M48" t="b">
        <v>1</v>
      </c>
      <c r="N48" t="s">
        <v>8295</v>
      </c>
      <c r="O48">
        <v>104</v>
      </c>
      <c r="P48">
        <v>50.85</v>
      </c>
      <c r="Q48" s="11" t="s">
        <v>8331</v>
      </c>
      <c r="R48" t="s">
        <v>8349</v>
      </c>
      <c r="S48" s="15">
        <v>42200.666261574079</v>
      </c>
      <c r="T48" s="15">
        <v>42214.666261574079</v>
      </c>
    </row>
    <row r="49" spans="1:20" ht="57.6" x14ac:dyDescent="0.3">
      <c r="A49">
        <v>2248</v>
      </c>
      <c r="B49" s="3" t="s">
        <v>2249</v>
      </c>
      <c r="C49" s="3" t="s">
        <v>6358</v>
      </c>
      <c r="D49" s="6">
        <v>7000</v>
      </c>
      <c r="E49" s="8">
        <v>7505</v>
      </c>
      <c r="F49" t="s">
        <v>8218</v>
      </c>
      <c r="G49" t="s">
        <v>8224</v>
      </c>
      <c r="H49" t="s">
        <v>8246</v>
      </c>
      <c r="I49">
        <v>1481749278</v>
      </c>
      <c r="J49">
        <v>1479157278</v>
      </c>
      <c r="K49" t="b">
        <v>0</v>
      </c>
      <c r="L49">
        <v>128</v>
      </c>
      <c r="M49" t="b">
        <v>1</v>
      </c>
      <c r="N49" t="s">
        <v>8295</v>
      </c>
      <c r="O49">
        <v>107</v>
      </c>
      <c r="P49">
        <v>58.63</v>
      </c>
      <c r="Q49" s="11" t="s">
        <v>8331</v>
      </c>
      <c r="R49" t="s">
        <v>8349</v>
      </c>
      <c r="S49" s="15">
        <v>42688.875902777778</v>
      </c>
      <c r="T49" s="15">
        <v>42718.875902777778</v>
      </c>
    </row>
    <row r="50" spans="1:20" ht="43.2" x14ac:dyDescent="0.3">
      <c r="A50">
        <v>2249</v>
      </c>
      <c r="B50" s="3" t="s">
        <v>2250</v>
      </c>
      <c r="C50" s="3" t="s">
        <v>6359</v>
      </c>
      <c r="D50" s="6">
        <v>3500</v>
      </c>
      <c r="E50" s="8">
        <v>5907</v>
      </c>
      <c r="F50" t="s">
        <v>8218</v>
      </c>
      <c r="G50" t="s">
        <v>8223</v>
      </c>
      <c r="H50" t="s">
        <v>8245</v>
      </c>
      <c r="I50">
        <v>1364917965</v>
      </c>
      <c r="J50">
        <v>1362329565</v>
      </c>
      <c r="K50" t="b">
        <v>0</v>
      </c>
      <c r="L50">
        <v>180</v>
      </c>
      <c r="M50" t="b">
        <v>1</v>
      </c>
      <c r="N50" t="s">
        <v>8295</v>
      </c>
      <c r="O50">
        <v>169</v>
      </c>
      <c r="P50">
        <v>32.82</v>
      </c>
      <c r="Q50" s="11" t="s">
        <v>8331</v>
      </c>
      <c r="R50" t="s">
        <v>8349</v>
      </c>
      <c r="S50" s="15">
        <v>41336.703298611108</v>
      </c>
      <c r="T50" s="15">
        <v>41366.661631944444</v>
      </c>
    </row>
    <row r="51" spans="1:20" ht="57.6" x14ac:dyDescent="0.3">
      <c r="A51">
        <v>2250</v>
      </c>
      <c r="B51" s="3" t="s">
        <v>2251</v>
      </c>
      <c r="C51" s="3" t="s">
        <v>6360</v>
      </c>
      <c r="D51" s="6">
        <v>25000</v>
      </c>
      <c r="E51" s="8">
        <v>243778</v>
      </c>
      <c r="F51" t="s">
        <v>8218</v>
      </c>
      <c r="G51" t="s">
        <v>8223</v>
      </c>
      <c r="H51" t="s">
        <v>8245</v>
      </c>
      <c r="I51">
        <v>1480727273</v>
      </c>
      <c r="J51">
        <v>1478131673</v>
      </c>
      <c r="K51" t="b">
        <v>0</v>
      </c>
      <c r="L51">
        <v>571</v>
      </c>
      <c r="M51" t="b">
        <v>1</v>
      </c>
      <c r="N51" t="s">
        <v>8295</v>
      </c>
      <c r="O51">
        <v>975</v>
      </c>
      <c r="P51">
        <v>426.93</v>
      </c>
      <c r="Q51" s="11" t="s">
        <v>8331</v>
      </c>
      <c r="R51" t="s">
        <v>8349</v>
      </c>
      <c r="S51" s="15">
        <v>42677.005474537036</v>
      </c>
      <c r="T51" s="15">
        <v>42707.0471412037</v>
      </c>
    </row>
    <row r="52" spans="1:20" ht="43.2" x14ac:dyDescent="0.3">
      <c r="A52">
        <v>2251</v>
      </c>
      <c r="B52" s="3" t="s">
        <v>2252</v>
      </c>
      <c r="C52" s="3" t="s">
        <v>6361</v>
      </c>
      <c r="D52" s="6">
        <v>8500</v>
      </c>
      <c r="E52" s="8">
        <v>11428.19</v>
      </c>
      <c r="F52" t="s">
        <v>8218</v>
      </c>
      <c r="G52" t="s">
        <v>8223</v>
      </c>
      <c r="H52" t="s">
        <v>8245</v>
      </c>
      <c r="I52">
        <v>1408177077</v>
      </c>
      <c r="J52">
        <v>1406362677</v>
      </c>
      <c r="K52" t="b">
        <v>0</v>
      </c>
      <c r="L52">
        <v>480</v>
      </c>
      <c r="M52" t="b">
        <v>1</v>
      </c>
      <c r="N52" t="s">
        <v>8295</v>
      </c>
      <c r="O52">
        <v>134</v>
      </c>
      <c r="P52">
        <v>23.81</v>
      </c>
      <c r="Q52" s="11" t="s">
        <v>8331</v>
      </c>
      <c r="R52" t="s">
        <v>8349</v>
      </c>
      <c r="S52" s="15">
        <v>41846.34579861111</v>
      </c>
      <c r="T52" s="15">
        <v>41867.34579861111</v>
      </c>
    </row>
    <row r="53" spans="1:20" ht="57.6" x14ac:dyDescent="0.3">
      <c r="A53">
        <v>2252</v>
      </c>
      <c r="B53" s="3" t="s">
        <v>2253</v>
      </c>
      <c r="C53" s="3" t="s">
        <v>6362</v>
      </c>
      <c r="D53" s="6">
        <v>9000</v>
      </c>
      <c r="E53" s="8">
        <v>24505</v>
      </c>
      <c r="F53" t="s">
        <v>8218</v>
      </c>
      <c r="G53" t="s">
        <v>8226</v>
      </c>
      <c r="H53" t="s">
        <v>8248</v>
      </c>
      <c r="I53">
        <v>1470469938</v>
      </c>
      <c r="J53">
        <v>1469173938</v>
      </c>
      <c r="K53" t="b">
        <v>0</v>
      </c>
      <c r="L53">
        <v>249</v>
      </c>
      <c r="M53" t="b">
        <v>1</v>
      </c>
      <c r="N53" t="s">
        <v>8295</v>
      </c>
      <c r="O53">
        <v>272</v>
      </c>
      <c r="P53">
        <v>98.41</v>
      </c>
      <c r="Q53" s="11" t="s">
        <v>8331</v>
      </c>
      <c r="R53" t="s">
        <v>8349</v>
      </c>
      <c r="S53" s="15">
        <v>42573.327986111108</v>
      </c>
      <c r="T53" s="15">
        <v>42588.327986111108</v>
      </c>
    </row>
    <row r="54" spans="1:20" ht="57.6" x14ac:dyDescent="0.3">
      <c r="A54">
        <v>2253</v>
      </c>
      <c r="B54" s="3" t="s">
        <v>2254</v>
      </c>
      <c r="C54" s="3" t="s">
        <v>6363</v>
      </c>
      <c r="D54" s="6">
        <v>8000</v>
      </c>
      <c r="E54" s="8">
        <v>9015</v>
      </c>
      <c r="F54" t="s">
        <v>8218</v>
      </c>
      <c r="G54" t="s">
        <v>8223</v>
      </c>
      <c r="H54" t="s">
        <v>8245</v>
      </c>
      <c r="I54">
        <v>1447862947</v>
      </c>
      <c r="J54">
        <v>1445267347</v>
      </c>
      <c r="K54" t="b">
        <v>0</v>
      </c>
      <c r="L54">
        <v>84</v>
      </c>
      <c r="M54" t="b">
        <v>1</v>
      </c>
      <c r="N54" t="s">
        <v>8295</v>
      </c>
      <c r="O54">
        <v>113</v>
      </c>
      <c r="P54">
        <v>107.32</v>
      </c>
      <c r="Q54" s="11" t="s">
        <v>8331</v>
      </c>
      <c r="R54" t="s">
        <v>8349</v>
      </c>
      <c r="S54" s="15">
        <v>42296.631331018521</v>
      </c>
      <c r="T54" s="15">
        <v>42326.672997685186</v>
      </c>
    </row>
    <row r="55" spans="1:20" ht="43.2" x14ac:dyDescent="0.3">
      <c r="A55">
        <v>2254</v>
      </c>
      <c r="B55" s="3" t="s">
        <v>2255</v>
      </c>
      <c r="C55" s="3" t="s">
        <v>6364</v>
      </c>
      <c r="D55" s="6">
        <v>500</v>
      </c>
      <c r="E55" s="8">
        <v>2299</v>
      </c>
      <c r="F55" t="s">
        <v>8218</v>
      </c>
      <c r="G55" t="s">
        <v>8223</v>
      </c>
      <c r="H55" t="s">
        <v>8245</v>
      </c>
      <c r="I55">
        <v>1485271968</v>
      </c>
      <c r="J55">
        <v>1484667168</v>
      </c>
      <c r="K55" t="b">
        <v>0</v>
      </c>
      <c r="L55">
        <v>197</v>
      </c>
      <c r="M55" t="b">
        <v>1</v>
      </c>
      <c r="N55" t="s">
        <v>8295</v>
      </c>
      <c r="O55">
        <v>460</v>
      </c>
      <c r="P55">
        <v>11.67</v>
      </c>
      <c r="Q55" s="11" t="s">
        <v>8331</v>
      </c>
      <c r="R55" t="s">
        <v>8349</v>
      </c>
      <c r="S55" s="15">
        <v>42752.647777777776</v>
      </c>
      <c r="T55" s="15">
        <v>42759.647777777776</v>
      </c>
    </row>
    <row r="56" spans="1:20" ht="28.8" x14ac:dyDescent="0.3">
      <c r="A56">
        <v>2255</v>
      </c>
      <c r="B56" s="3" t="s">
        <v>2256</v>
      </c>
      <c r="C56" s="3" t="s">
        <v>6365</v>
      </c>
      <c r="D56" s="6">
        <v>3950</v>
      </c>
      <c r="E56" s="8">
        <v>11323</v>
      </c>
      <c r="F56" t="s">
        <v>8218</v>
      </c>
      <c r="G56" t="s">
        <v>8223</v>
      </c>
      <c r="H56" t="s">
        <v>8245</v>
      </c>
      <c r="I56">
        <v>1462661451</v>
      </c>
      <c r="J56">
        <v>1460069451</v>
      </c>
      <c r="K56" t="b">
        <v>0</v>
      </c>
      <c r="L56">
        <v>271</v>
      </c>
      <c r="M56" t="b">
        <v>1</v>
      </c>
      <c r="N56" t="s">
        <v>8295</v>
      </c>
      <c r="O56">
        <v>287</v>
      </c>
      <c r="P56">
        <v>41.78</v>
      </c>
      <c r="Q56" s="11" t="s">
        <v>8331</v>
      </c>
      <c r="R56" t="s">
        <v>8349</v>
      </c>
      <c r="S56" s="15">
        <v>42467.951979166668</v>
      </c>
      <c r="T56" s="15">
        <v>42497.951979166668</v>
      </c>
    </row>
    <row r="57" spans="1:20" ht="57.6" x14ac:dyDescent="0.3">
      <c r="A57">
        <v>2256</v>
      </c>
      <c r="B57" s="3" t="s">
        <v>2257</v>
      </c>
      <c r="C57" s="3" t="s">
        <v>6366</v>
      </c>
      <c r="D57" s="6">
        <v>480</v>
      </c>
      <c r="E57" s="8">
        <v>1069</v>
      </c>
      <c r="F57" t="s">
        <v>8218</v>
      </c>
      <c r="G57" t="s">
        <v>8224</v>
      </c>
      <c r="H57" t="s">
        <v>8246</v>
      </c>
      <c r="I57">
        <v>1479811846</v>
      </c>
      <c r="J57">
        <v>1478602246</v>
      </c>
      <c r="K57" t="b">
        <v>0</v>
      </c>
      <c r="L57">
        <v>50</v>
      </c>
      <c r="M57" t="b">
        <v>1</v>
      </c>
      <c r="N57" t="s">
        <v>8295</v>
      </c>
      <c r="O57">
        <v>223</v>
      </c>
      <c r="P57">
        <v>21.38</v>
      </c>
      <c r="Q57" s="11" t="s">
        <v>8331</v>
      </c>
      <c r="R57" t="s">
        <v>8349</v>
      </c>
      <c r="S57" s="15">
        <v>42682.451921296291</v>
      </c>
      <c r="T57" s="15">
        <v>42696.451921296291</v>
      </c>
    </row>
    <row r="58" spans="1:20" ht="57.6" x14ac:dyDescent="0.3">
      <c r="A58">
        <v>2257</v>
      </c>
      <c r="B58" s="3" t="s">
        <v>2258</v>
      </c>
      <c r="C58" s="3" t="s">
        <v>6367</v>
      </c>
      <c r="D58" s="6">
        <v>2500</v>
      </c>
      <c r="E58" s="8">
        <v>15903.5</v>
      </c>
      <c r="F58" t="s">
        <v>8218</v>
      </c>
      <c r="G58" t="s">
        <v>8224</v>
      </c>
      <c r="H58" t="s">
        <v>8246</v>
      </c>
      <c r="I58">
        <v>1466377200</v>
      </c>
      <c r="J58">
        <v>1463351329</v>
      </c>
      <c r="K58" t="b">
        <v>0</v>
      </c>
      <c r="L58">
        <v>169</v>
      </c>
      <c r="M58" t="b">
        <v>1</v>
      </c>
      <c r="N58" t="s">
        <v>8295</v>
      </c>
      <c r="O58">
        <v>636</v>
      </c>
      <c r="P58">
        <v>94.1</v>
      </c>
      <c r="Q58" s="11" t="s">
        <v>8331</v>
      </c>
      <c r="R58" t="s">
        <v>8349</v>
      </c>
      <c r="S58" s="15">
        <v>42505.936678240745</v>
      </c>
      <c r="T58" s="15">
        <v>42540.958333333328</v>
      </c>
    </row>
    <row r="59" spans="1:20" ht="28.8" x14ac:dyDescent="0.3">
      <c r="A59">
        <v>2258</v>
      </c>
      <c r="B59" s="3" t="s">
        <v>2259</v>
      </c>
      <c r="C59" s="3" t="s">
        <v>6368</v>
      </c>
      <c r="D59" s="6">
        <v>2200</v>
      </c>
      <c r="E59" s="8">
        <v>3223</v>
      </c>
      <c r="F59" t="s">
        <v>8218</v>
      </c>
      <c r="G59" t="s">
        <v>8223</v>
      </c>
      <c r="H59" t="s">
        <v>8245</v>
      </c>
      <c r="I59">
        <v>1434045687</v>
      </c>
      <c r="J59">
        <v>1431453687</v>
      </c>
      <c r="K59" t="b">
        <v>0</v>
      </c>
      <c r="L59">
        <v>205</v>
      </c>
      <c r="M59" t="b">
        <v>1</v>
      </c>
      <c r="N59" t="s">
        <v>8295</v>
      </c>
      <c r="O59">
        <v>147</v>
      </c>
      <c r="P59">
        <v>15.72</v>
      </c>
      <c r="Q59" s="11" t="s">
        <v>8331</v>
      </c>
      <c r="R59" t="s">
        <v>8349</v>
      </c>
      <c r="S59" s="15">
        <v>42136.75100694444</v>
      </c>
      <c r="T59" s="15">
        <v>42166.75100694444</v>
      </c>
    </row>
    <row r="60" spans="1:20" ht="57.6" x14ac:dyDescent="0.3">
      <c r="A60">
        <v>2259</v>
      </c>
      <c r="B60" s="3" t="s">
        <v>2260</v>
      </c>
      <c r="C60" s="3" t="s">
        <v>6369</v>
      </c>
      <c r="D60" s="6">
        <v>1000</v>
      </c>
      <c r="E60" s="8">
        <v>18671</v>
      </c>
      <c r="F60" t="s">
        <v>8218</v>
      </c>
      <c r="G60" t="s">
        <v>8224</v>
      </c>
      <c r="H60" t="s">
        <v>8246</v>
      </c>
      <c r="I60">
        <v>1481224736</v>
      </c>
      <c r="J60">
        <v>1480360736</v>
      </c>
      <c r="K60" t="b">
        <v>0</v>
      </c>
      <c r="L60">
        <v>206</v>
      </c>
      <c r="M60" t="b">
        <v>1</v>
      </c>
      <c r="N60" t="s">
        <v>8295</v>
      </c>
      <c r="O60">
        <v>1867</v>
      </c>
      <c r="P60">
        <v>90.64</v>
      </c>
      <c r="Q60" s="11" t="s">
        <v>8331</v>
      </c>
      <c r="R60" t="s">
        <v>8349</v>
      </c>
      <c r="S60" s="15">
        <v>42702.804814814815</v>
      </c>
      <c r="T60" s="15">
        <v>42712.804814814815</v>
      </c>
    </row>
    <row r="61" spans="1:20" ht="57.6" x14ac:dyDescent="0.3">
      <c r="A61">
        <v>2260</v>
      </c>
      <c r="B61" s="3" t="s">
        <v>2261</v>
      </c>
      <c r="C61" s="3" t="s">
        <v>6370</v>
      </c>
      <c r="D61" s="6">
        <v>2500</v>
      </c>
      <c r="E61" s="8">
        <v>8173</v>
      </c>
      <c r="F61" t="s">
        <v>8218</v>
      </c>
      <c r="G61" t="s">
        <v>8223</v>
      </c>
      <c r="H61" t="s">
        <v>8245</v>
      </c>
      <c r="I61">
        <v>1395876250</v>
      </c>
      <c r="J61">
        <v>1393287850</v>
      </c>
      <c r="K61" t="b">
        <v>0</v>
      </c>
      <c r="L61">
        <v>84</v>
      </c>
      <c r="M61" t="b">
        <v>1</v>
      </c>
      <c r="N61" t="s">
        <v>8295</v>
      </c>
      <c r="O61">
        <v>327</v>
      </c>
      <c r="P61">
        <v>97.3</v>
      </c>
      <c r="Q61" s="11" t="s">
        <v>8331</v>
      </c>
      <c r="R61" t="s">
        <v>8349</v>
      </c>
      <c r="S61" s="15">
        <v>41695.016782407409</v>
      </c>
      <c r="T61" s="15">
        <v>41724.975115740745</v>
      </c>
    </row>
    <row r="62" spans="1:20" ht="57.6" x14ac:dyDescent="0.3">
      <c r="A62">
        <v>2261</v>
      </c>
      <c r="B62" s="3" t="s">
        <v>2262</v>
      </c>
      <c r="C62" s="3" t="s">
        <v>6371</v>
      </c>
      <c r="D62" s="6">
        <v>1000</v>
      </c>
      <c r="E62" s="8">
        <v>7795</v>
      </c>
      <c r="F62" t="s">
        <v>8218</v>
      </c>
      <c r="G62" t="s">
        <v>8225</v>
      </c>
      <c r="H62" t="s">
        <v>8247</v>
      </c>
      <c r="I62">
        <v>1487093020</v>
      </c>
      <c r="J62">
        <v>1485278620</v>
      </c>
      <c r="K62" t="b">
        <v>0</v>
      </c>
      <c r="L62">
        <v>210</v>
      </c>
      <c r="M62" t="b">
        <v>1</v>
      </c>
      <c r="N62" t="s">
        <v>8295</v>
      </c>
      <c r="O62">
        <v>780</v>
      </c>
      <c r="P62">
        <v>37.119999999999997</v>
      </c>
      <c r="Q62" s="11" t="s">
        <v>8331</v>
      </c>
      <c r="R62" t="s">
        <v>8349</v>
      </c>
      <c r="S62" s="15">
        <v>42759.724768518514</v>
      </c>
      <c r="T62" s="15">
        <v>42780.724768518514</v>
      </c>
    </row>
    <row r="63" spans="1:20" ht="43.2" x14ac:dyDescent="0.3">
      <c r="A63">
        <v>2262</v>
      </c>
      <c r="B63" s="3" t="s">
        <v>2263</v>
      </c>
      <c r="C63" s="3" t="s">
        <v>6372</v>
      </c>
      <c r="D63" s="6">
        <v>3300</v>
      </c>
      <c r="E63" s="8">
        <v>5087</v>
      </c>
      <c r="F63" t="s">
        <v>8218</v>
      </c>
      <c r="G63" t="s">
        <v>8223</v>
      </c>
      <c r="H63" t="s">
        <v>8245</v>
      </c>
      <c r="I63">
        <v>1416268800</v>
      </c>
      <c r="J63">
        <v>1413295358</v>
      </c>
      <c r="K63" t="b">
        <v>0</v>
      </c>
      <c r="L63">
        <v>181</v>
      </c>
      <c r="M63" t="b">
        <v>1</v>
      </c>
      <c r="N63" t="s">
        <v>8295</v>
      </c>
      <c r="O63">
        <v>154</v>
      </c>
      <c r="P63">
        <v>28.1</v>
      </c>
      <c r="Q63" s="11" t="s">
        <v>8331</v>
      </c>
      <c r="R63" t="s">
        <v>8349</v>
      </c>
      <c r="S63" s="15">
        <v>41926.585162037038</v>
      </c>
      <c r="T63" s="15">
        <v>41961</v>
      </c>
    </row>
    <row r="64" spans="1:20" ht="57.6" x14ac:dyDescent="0.3">
      <c r="A64">
        <v>2263</v>
      </c>
      <c r="B64" s="3" t="s">
        <v>2264</v>
      </c>
      <c r="C64" s="3" t="s">
        <v>6373</v>
      </c>
      <c r="D64" s="6">
        <v>7500</v>
      </c>
      <c r="E64" s="8">
        <v>8666</v>
      </c>
      <c r="F64" t="s">
        <v>8218</v>
      </c>
      <c r="G64" t="s">
        <v>8234</v>
      </c>
      <c r="H64" t="s">
        <v>8254</v>
      </c>
      <c r="I64">
        <v>1422734313</v>
      </c>
      <c r="J64">
        <v>1420919913</v>
      </c>
      <c r="K64" t="b">
        <v>0</v>
      </c>
      <c r="L64">
        <v>60</v>
      </c>
      <c r="M64" t="b">
        <v>1</v>
      </c>
      <c r="N64" t="s">
        <v>8295</v>
      </c>
      <c r="O64">
        <v>116</v>
      </c>
      <c r="P64">
        <v>144.43</v>
      </c>
      <c r="Q64" s="11" t="s">
        <v>8331</v>
      </c>
      <c r="R64" t="s">
        <v>8349</v>
      </c>
      <c r="S64" s="15">
        <v>42014.832326388889</v>
      </c>
      <c r="T64" s="15">
        <v>42035.832326388889</v>
      </c>
    </row>
    <row r="65" spans="1:20" ht="57.6" x14ac:dyDescent="0.3">
      <c r="A65">
        <v>2264</v>
      </c>
      <c r="B65" s="3" t="s">
        <v>2265</v>
      </c>
      <c r="C65" s="3" t="s">
        <v>6374</v>
      </c>
      <c r="D65" s="6">
        <v>6000</v>
      </c>
      <c r="E65" s="8">
        <v>10802</v>
      </c>
      <c r="F65" t="s">
        <v>8218</v>
      </c>
      <c r="G65" t="s">
        <v>8223</v>
      </c>
      <c r="H65" t="s">
        <v>8245</v>
      </c>
      <c r="I65">
        <v>1463972400</v>
      </c>
      <c r="J65">
        <v>1462543114</v>
      </c>
      <c r="K65" t="b">
        <v>0</v>
      </c>
      <c r="L65">
        <v>445</v>
      </c>
      <c r="M65" t="b">
        <v>1</v>
      </c>
      <c r="N65" t="s">
        <v>8295</v>
      </c>
      <c r="O65">
        <v>180</v>
      </c>
      <c r="P65">
        <v>24.27</v>
      </c>
      <c r="Q65" s="11" t="s">
        <v>8331</v>
      </c>
      <c r="R65" t="s">
        <v>8349</v>
      </c>
      <c r="S65" s="15">
        <v>42496.582337962958</v>
      </c>
      <c r="T65" s="15">
        <v>42513.125</v>
      </c>
    </row>
    <row r="66" spans="1:20" ht="57.6" x14ac:dyDescent="0.3">
      <c r="A66">
        <v>2265</v>
      </c>
      <c r="B66" s="3" t="s">
        <v>2266</v>
      </c>
      <c r="C66" s="3" t="s">
        <v>6375</v>
      </c>
      <c r="D66" s="6">
        <v>200</v>
      </c>
      <c r="E66" s="8">
        <v>597</v>
      </c>
      <c r="F66" t="s">
        <v>8218</v>
      </c>
      <c r="G66" t="s">
        <v>8224</v>
      </c>
      <c r="H66" t="s">
        <v>8246</v>
      </c>
      <c r="I66">
        <v>1479846507</v>
      </c>
      <c r="J66">
        <v>1479241707</v>
      </c>
      <c r="K66" t="b">
        <v>0</v>
      </c>
      <c r="L66">
        <v>17</v>
      </c>
      <c r="M66" t="b">
        <v>1</v>
      </c>
      <c r="N66" t="s">
        <v>8295</v>
      </c>
      <c r="O66">
        <v>299</v>
      </c>
      <c r="P66">
        <v>35.119999999999997</v>
      </c>
      <c r="Q66" s="11" t="s">
        <v>8331</v>
      </c>
      <c r="R66" t="s">
        <v>8349</v>
      </c>
      <c r="S66" s="15">
        <v>42689.853090277778</v>
      </c>
      <c r="T66" s="15">
        <v>42696.853090277778</v>
      </c>
    </row>
    <row r="67" spans="1:20" ht="43.2" x14ac:dyDescent="0.3">
      <c r="A67">
        <v>2266</v>
      </c>
      <c r="B67" s="3" t="s">
        <v>2267</v>
      </c>
      <c r="C67" s="3" t="s">
        <v>6376</v>
      </c>
      <c r="D67" s="6">
        <v>1500</v>
      </c>
      <c r="E67" s="8">
        <v>4804</v>
      </c>
      <c r="F67" t="s">
        <v>8218</v>
      </c>
      <c r="G67" t="s">
        <v>8223</v>
      </c>
      <c r="H67" t="s">
        <v>8245</v>
      </c>
      <c r="I67">
        <v>1461722400</v>
      </c>
      <c r="J67">
        <v>1460235592</v>
      </c>
      <c r="K67" t="b">
        <v>0</v>
      </c>
      <c r="L67">
        <v>194</v>
      </c>
      <c r="M67" t="b">
        <v>1</v>
      </c>
      <c r="N67" t="s">
        <v>8295</v>
      </c>
      <c r="O67">
        <v>320</v>
      </c>
      <c r="P67">
        <v>24.76</v>
      </c>
      <c r="Q67" s="11" t="s">
        <v>8331</v>
      </c>
      <c r="R67" t="s">
        <v>8349</v>
      </c>
      <c r="S67" s="15">
        <v>42469.874907407408</v>
      </c>
      <c r="T67" s="15">
        <v>42487.083333333328</v>
      </c>
    </row>
    <row r="68" spans="1:20" ht="57.6" x14ac:dyDescent="0.3">
      <c r="A68">
        <v>2267</v>
      </c>
      <c r="B68" s="3" t="s">
        <v>2268</v>
      </c>
      <c r="C68" s="3" t="s">
        <v>6377</v>
      </c>
      <c r="D68" s="6">
        <v>20000</v>
      </c>
      <c r="E68" s="8">
        <v>76105</v>
      </c>
      <c r="F68" t="s">
        <v>8218</v>
      </c>
      <c r="G68" t="s">
        <v>8223</v>
      </c>
      <c r="H68" t="s">
        <v>8245</v>
      </c>
      <c r="I68">
        <v>1419123600</v>
      </c>
      <c r="J68">
        <v>1416945297</v>
      </c>
      <c r="K68" t="b">
        <v>0</v>
      </c>
      <c r="L68">
        <v>404</v>
      </c>
      <c r="M68" t="b">
        <v>1</v>
      </c>
      <c r="N68" t="s">
        <v>8295</v>
      </c>
      <c r="O68">
        <v>381</v>
      </c>
      <c r="P68">
        <v>188.38</v>
      </c>
      <c r="Q68" s="11" t="s">
        <v>8331</v>
      </c>
      <c r="R68" t="s">
        <v>8349</v>
      </c>
      <c r="S68" s="15">
        <v>41968.829826388886</v>
      </c>
      <c r="T68" s="15">
        <v>41994.041666666672</v>
      </c>
    </row>
    <row r="69" spans="1:20" ht="57.6" x14ac:dyDescent="0.3">
      <c r="A69">
        <v>2268</v>
      </c>
      <c r="B69" s="3" t="s">
        <v>2269</v>
      </c>
      <c r="C69" s="3" t="s">
        <v>6378</v>
      </c>
      <c r="D69" s="6">
        <v>28000</v>
      </c>
      <c r="E69" s="8">
        <v>28728</v>
      </c>
      <c r="F69" t="s">
        <v>8218</v>
      </c>
      <c r="G69" t="s">
        <v>8223</v>
      </c>
      <c r="H69" t="s">
        <v>8245</v>
      </c>
      <c r="I69">
        <v>1489283915</v>
      </c>
      <c r="J69">
        <v>1486691915</v>
      </c>
      <c r="K69" t="b">
        <v>0</v>
      </c>
      <c r="L69">
        <v>194</v>
      </c>
      <c r="M69" t="b">
        <v>1</v>
      </c>
      <c r="N69" t="s">
        <v>8295</v>
      </c>
      <c r="O69">
        <v>103</v>
      </c>
      <c r="P69">
        <v>148.08000000000001</v>
      </c>
      <c r="Q69" s="11" t="s">
        <v>8331</v>
      </c>
      <c r="R69" t="s">
        <v>8349</v>
      </c>
      <c r="S69" s="15">
        <v>42776.082349537035</v>
      </c>
      <c r="T69" s="15">
        <v>42806.082349537035</v>
      </c>
    </row>
    <row r="70" spans="1:20" ht="57.6" x14ac:dyDescent="0.3">
      <c r="A70">
        <v>2269</v>
      </c>
      <c r="B70" s="3" t="s">
        <v>2270</v>
      </c>
      <c r="C70" s="3" t="s">
        <v>6379</v>
      </c>
      <c r="D70" s="6">
        <v>2500</v>
      </c>
      <c r="E70" s="8">
        <v>45041</v>
      </c>
      <c r="F70" t="s">
        <v>8218</v>
      </c>
      <c r="G70" t="s">
        <v>8223</v>
      </c>
      <c r="H70" t="s">
        <v>8245</v>
      </c>
      <c r="I70">
        <v>1488862800</v>
      </c>
      <c r="J70">
        <v>1486745663</v>
      </c>
      <c r="K70" t="b">
        <v>0</v>
      </c>
      <c r="L70">
        <v>902</v>
      </c>
      <c r="M70" t="b">
        <v>1</v>
      </c>
      <c r="N70" t="s">
        <v>8295</v>
      </c>
      <c r="O70">
        <v>1802</v>
      </c>
      <c r="P70">
        <v>49.93</v>
      </c>
      <c r="Q70" s="11" t="s">
        <v>8331</v>
      </c>
      <c r="R70" t="s">
        <v>8349</v>
      </c>
      <c r="S70" s="15">
        <v>42776.704432870371</v>
      </c>
      <c r="T70" s="15">
        <v>42801.208333333328</v>
      </c>
    </row>
    <row r="71" spans="1:20" ht="57.6" x14ac:dyDescent="0.3">
      <c r="A71">
        <v>2270</v>
      </c>
      <c r="B71" s="3" t="s">
        <v>2271</v>
      </c>
      <c r="C71" s="3" t="s">
        <v>6380</v>
      </c>
      <c r="D71" s="6">
        <v>25000</v>
      </c>
      <c r="E71" s="8">
        <v>180062</v>
      </c>
      <c r="F71" t="s">
        <v>8218</v>
      </c>
      <c r="G71" t="s">
        <v>8223</v>
      </c>
      <c r="H71" t="s">
        <v>8245</v>
      </c>
      <c r="I71">
        <v>1484085540</v>
      </c>
      <c r="J71">
        <v>1482353513</v>
      </c>
      <c r="K71" t="b">
        <v>0</v>
      </c>
      <c r="L71">
        <v>1670</v>
      </c>
      <c r="M71" t="b">
        <v>1</v>
      </c>
      <c r="N71" t="s">
        <v>8295</v>
      </c>
      <c r="O71">
        <v>720</v>
      </c>
      <c r="P71">
        <v>107.82</v>
      </c>
      <c r="Q71" s="11" t="s">
        <v>8331</v>
      </c>
      <c r="R71" t="s">
        <v>8349</v>
      </c>
      <c r="S71" s="15">
        <v>42725.869363425925</v>
      </c>
      <c r="T71" s="15">
        <v>42745.915972222225</v>
      </c>
    </row>
    <row r="72" spans="1:20" ht="57.6" x14ac:dyDescent="0.3">
      <c r="A72">
        <v>2271</v>
      </c>
      <c r="B72" s="3" t="s">
        <v>2272</v>
      </c>
      <c r="C72" s="3" t="s">
        <v>6381</v>
      </c>
      <c r="D72" s="6">
        <v>20000</v>
      </c>
      <c r="E72" s="8">
        <v>56618</v>
      </c>
      <c r="F72" t="s">
        <v>8218</v>
      </c>
      <c r="G72" t="s">
        <v>8223</v>
      </c>
      <c r="H72" t="s">
        <v>8245</v>
      </c>
      <c r="I72">
        <v>1481328004</v>
      </c>
      <c r="J72">
        <v>1478736004</v>
      </c>
      <c r="K72" t="b">
        <v>0</v>
      </c>
      <c r="L72">
        <v>1328</v>
      </c>
      <c r="M72" t="b">
        <v>1</v>
      </c>
      <c r="N72" t="s">
        <v>8295</v>
      </c>
      <c r="O72">
        <v>283</v>
      </c>
      <c r="P72">
        <v>42.63</v>
      </c>
      <c r="Q72" s="11" t="s">
        <v>8331</v>
      </c>
      <c r="R72" t="s">
        <v>8349</v>
      </c>
      <c r="S72" s="15">
        <v>42684.000046296293</v>
      </c>
      <c r="T72" s="15">
        <v>42714.000046296293</v>
      </c>
    </row>
    <row r="73" spans="1:20" ht="43.2" x14ac:dyDescent="0.3">
      <c r="A73">
        <v>2272</v>
      </c>
      <c r="B73" s="3" t="s">
        <v>2273</v>
      </c>
      <c r="C73" s="3" t="s">
        <v>6382</v>
      </c>
      <c r="D73" s="6">
        <v>1000</v>
      </c>
      <c r="E73" s="8">
        <v>13566</v>
      </c>
      <c r="F73" t="s">
        <v>8218</v>
      </c>
      <c r="G73" t="s">
        <v>8223</v>
      </c>
      <c r="H73" t="s">
        <v>8245</v>
      </c>
      <c r="I73">
        <v>1449506836</v>
      </c>
      <c r="J73">
        <v>1446914836</v>
      </c>
      <c r="K73" t="b">
        <v>0</v>
      </c>
      <c r="L73">
        <v>944</v>
      </c>
      <c r="M73" t="b">
        <v>1</v>
      </c>
      <c r="N73" t="s">
        <v>8295</v>
      </c>
      <c r="O73">
        <v>1357</v>
      </c>
      <c r="P73">
        <v>14.37</v>
      </c>
      <c r="Q73" s="11" t="s">
        <v>8331</v>
      </c>
      <c r="R73" t="s">
        <v>8349</v>
      </c>
      <c r="S73" s="15">
        <v>42315.699490740735</v>
      </c>
      <c r="T73" s="15">
        <v>42345.699490740735</v>
      </c>
    </row>
    <row r="74" spans="1:20" ht="57.6" x14ac:dyDescent="0.3">
      <c r="A74">
        <v>2273</v>
      </c>
      <c r="B74" s="3" t="s">
        <v>2274</v>
      </c>
      <c r="C74" s="3" t="s">
        <v>6383</v>
      </c>
      <c r="D74" s="6">
        <v>2500</v>
      </c>
      <c r="E74" s="8">
        <v>5509</v>
      </c>
      <c r="F74" t="s">
        <v>8218</v>
      </c>
      <c r="G74" t="s">
        <v>8228</v>
      </c>
      <c r="H74" t="s">
        <v>8250</v>
      </c>
      <c r="I74">
        <v>1489320642</v>
      </c>
      <c r="J74">
        <v>1487164242</v>
      </c>
      <c r="K74" t="b">
        <v>0</v>
      </c>
      <c r="L74">
        <v>147</v>
      </c>
      <c r="M74" t="b">
        <v>1</v>
      </c>
      <c r="N74" t="s">
        <v>8295</v>
      </c>
      <c r="O74">
        <v>220</v>
      </c>
      <c r="P74">
        <v>37.479999999999997</v>
      </c>
      <c r="Q74" s="11" t="s">
        <v>8331</v>
      </c>
      <c r="R74" t="s">
        <v>8349</v>
      </c>
      <c r="S74" s="15">
        <v>42781.549097222218</v>
      </c>
      <c r="T74" s="15">
        <v>42806.507430555561</v>
      </c>
    </row>
    <row r="75" spans="1:20" ht="57.6" x14ac:dyDescent="0.3">
      <c r="A75">
        <v>2274</v>
      </c>
      <c r="B75" s="3" t="s">
        <v>2275</v>
      </c>
      <c r="C75" s="3" t="s">
        <v>6384</v>
      </c>
      <c r="D75" s="6">
        <v>2500</v>
      </c>
      <c r="E75" s="8">
        <v>2990</v>
      </c>
      <c r="F75" t="s">
        <v>8218</v>
      </c>
      <c r="G75" t="s">
        <v>8223</v>
      </c>
      <c r="H75" t="s">
        <v>8245</v>
      </c>
      <c r="I75">
        <v>1393156857</v>
      </c>
      <c r="J75">
        <v>1390564857</v>
      </c>
      <c r="K75" t="b">
        <v>0</v>
      </c>
      <c r="L75">
        <v>99</v>
      </c>
      <c r="M75" t="b">
        <v>1</v>
      </c>
      <c r="N75" t="s">
        <v>8295</v>
      </c>
      <c r="O75">
        <v>120</v>
      </c>
      <c r="P75">
        <v>30.2</v>
      </c>
      <c r="Q75" s="11" t="s">
        <v>8331</v>
      </c>
      <c r="R75" t="s">
        <v>8349</v>
      </c>
      <c r="S75" s="15">
        <v>41663.500659722224</v>
      </c>
      <c r="T75" s="15">
        <v>41693.500659722224</v>
      </c>
    </row>
    <row r="76" spans="1:20" ht="57.6" x14ac:dyDescent="0.3">
      <c r="A76">
        <v>2275</v>
      </c>
      <c r="B76" s="3" t="s">
        <v>2276</v>
      </c>
      <c r="C76" s="3" t="s">
        <v>6385</v>
      </c>
      <c r="D76" s="6">
        <v>650</v>
      </c>
      <c r="E76" s="8">
        <v>2650.5</v>
      </c>
      <c r="F76" t="s">
        <v>8218</v>
      </c>
      <c r="G76" t="s">
        <v>8224</v>
      </c>
      <c r="H76" t="s">
        <v>8246</v>
      </c>
      <c r="I76">
        <v>1419259679</v>
      </c>
      <c r="J76">
        <v>1416667679</v>
      </c>
      <c r="K76" t="b">
        <v>0</v>
      </c>
      <c r="L76">
        <v>79</v>
      </c>
      <c r="M76" t="b">
        <v>1</v>
      </c>
      <c r="N76" t="s">
        <v>8295</v>
      </c>
      <c r="O76">
        <v>408</v>
      </c>
      <c r="P76">
        <v>33.549999999999997</v>
      </c>
      <c r="Q76" s="11" t="s">
        <v>8331</v>
      </c>
      <c r="R76" t="s">
        <v>8349</v>
      </c>
      <c r="S76" s="15">
        <v>41965.616655092599</v>
      </c>
      <c r="T76" s="15">
        <v>41995.616655092599</v>
      </c>
    </row>
    <row r="77" spans="1:20" ht="57.6" x14ac:dyDescent="0.3">
      <c r="A77">
        <v>2276</v>
      </c>
      <c r="B77" s="3" t="s">
        <v>2277</v>
      </c>
      <c r="C77" s="3" t="s">
        <v>6386</v>
      </c>
      <c r="D77" s="6">
        <v>4589</v>
      </c>
      <c r="E77" s="8">
        <v>4856</v>
      </c>
      <c r="F77" t="s">
        <v>8218</v>
      </c>
      <c r="G77" t="s">
        <v>8223</v>
      </c>
      <c r="H77" t="s">
        <v>8245</v>
      </c>
      <c r="I77">
        <v>1388936289</v>
      </c>
      <c r="J77">
        <v>1386344289</v>
      </c>
      <c r="K77" t="b">
        <v>0</v>
      </c>
      <c r="L77">
        <v>75</v>
      </c>
      <c r="M77" t="b">
        <v>1</v>
      </c>
      <c r="N77" t="s">
        <v>8295</v>
      </c>
      <c r="O77">
        <v>106</v>
      </c>
      <c r="P77">
        <v>64.75</v>
      </c>
      <c r="Q77" s="11" t="s">
        <v>8331</v>
      </c>
      <c r="R77" t="s">
        <v>8349</v>
      </c>
      <c r="S77" s="15">
        <v>41614.651493055557</v>
      </c>
      <c r="T77" s="15">
        <v>41644.651493055557</v>
      </c>
    </row>
    <row r="78" spans="1:20" ht="57.6" x14ac:dyDescent="0.3">
      <c r="A78">
        <v>2277</v>
      </c>
      <c r="B78" s="3" t="s">
        <v>2278</v>
      </c>
      <c r="C78" s="3" t="s">
        <v>6387</v>
      </c>
      <c r="D78" s="6">
        <v>8500</v>
      </c>
      <c r="E78" s="8">
        <v>11992</v>
      </c>
      <c r="F78" t="s">
        <v>8218</v>
      </c>
      <c r="G78" t="s">
        <v>8223</v>
      </c>
      <c r="H78" t="s">
        <v>8245</v>
      </c>
      <c r="I78">
        <v>1330359423</v>
      </c>
      <c r="J78">
        <v>1327767423</v>
      </c>
      <c r="K78" t="b">
        <v>0</v>
      </c>
      <c r="L78">
        <v>207</v>
      </c>
      <c r="M78" t="b">
        <v>1</v>
      </c>
      <c r="N78" t="s">
        <v>8295</v>
      </c>
      <c r="O78">
        <v>141</v>
      </c>
      <c r="P78">
        <v>57.93</v>
      </c>
      <c r="Q78" s="11" t="s">
        <v>8331</v>
      </c>
      <c r="R78" t="s">
        <v>8349</v>
      </c>
      <c r="S78" s="15">
        <v>40936.678506944445</v>
      </c>
      <c r="T78" s="15">
        <v>40966.678506944445</v>
      </c>
    </row>
    <row r="79" spans="1:20" ht="43.2" x14ac:dyDescent="0.3">
      <c r="A79">
        <v>2278</v>
      </c>
      <c r="B79" s="3" t="s">
        <v>2279</v>
      </c>
      <c r="C79" s="3" t="s">
        <v>6388</v>
      </c>
      <c r="D79" s="6">
        <v>2000</v>
      </c>
      <c r="E79" s="8">
        <v>5414</v>
      </c>
      <c r="F79" t="s">
        <v>8218</v>
      </c>
      <c r="G79" t="s">
        <v>8236</v>
      </c>
      <c r="H79" t="s">
        <v>8248</v>
      </c>
      <c r="I79">
        <v>1451861940</v>
      </c>
      <c r="J79">
        <v>1448902867</v>
      </c>
      <c r="K79" t="b">
        <v>0</v>
      </c>
      <c r="L79">
        <v>102</v>
      </c>
      <c r="M79" t="b">
        <v>1</v>
      </c>
      <c r="N79" t="s">
        <v>8295</v>
      </c>
      <c r="O79">
        <v>271</v>
      </c>
      <c r="P79">
        <v>53.08</v>
      </c>
      <c r="Q79" s="11" t="s">
        <v>8331</v>
      </c>
      <c r="R79" t="s">
        <v>8349</v>
      </c>
      <c r="S79" s="15">
        <v>42338.709108796291</v>
      </c>
      <c r="T79" s="15">
        <v>42372.957638888889</v>
      </c>
    </row>
    <row r="80" spans="1:20" ht="57.6" x14ac:dyDescent="0.3">
      <c r="A80">
        <v>2279</v>
      </c>
      <c r="B80" s="3" t="s">
        <v>2280</v>
      </c>
      <c r="C80" s="3" t="s">
        <v>6389</v>
      </c>
      <c r="D80" s="6">
        <v>1000</v>
      </c>
      <c r="E80" s="8">
        <v>1538</v>
      </c>
      <c r="F80" t="s">
        <v>8218</v>
      </c>
      <c r="G80" t="s">
        <v>8223</v>
      </c>
      <c r="H80" t="s">
        <v>8245</v>
      </c>
      <c r="I80">
        <v>1423022400</v>
      </c>
      <c r="J80">
        <v>1421436099</v>
      </c>
      <c r="K80" t="b">
        <v>0</v>
      </c>
      <c r="L80">
        <v>32</v>
      </c>
      <c r="M80" t="b">
        <v>1</v>
      </c>
      <c r="N80" t="s">
        <v>8295</v>
      </c>
      <c r="O80">
        <v>154</v>
      </c>
      <c r="P80">
        <v>48.06</v>
      </c>
      <c r="Q80" s="11" t="s">
        <v>8331</v>
      </c>
      <c r="R80" t="s">
        <v>8349</v>
      </c>
      <c r="S80" s="15">
        <v>42020.806701388887</v>
      </c>
      <c r="T80" s="15">
        <v>42039.166666666672</v>
      </c>
    </row>
    <row r="81" spans="1:20" ht="57.6" x14ac:dyDescent="0.3">
      <c r="A81">
        <v>2280</v>
      </c>
      <c r="B81" s="3" t="s">
        <v>2281</v>
      </c>
      <c r="C81" s="3" t="s">
        <v>6390</v>
      </c>
      <c r="D81" s="6">
        <v>9800</v>
      </c>
      <c r="E81" s="8">
        <v>39550.5</v>
      </c>
      <c r="F81" t="s">
        <v>8218</v>
      </c>
      <c r="G81" t="s">
        <v>8223</v>
      </c>
      <c r="H81" t="s">
        <v>8245</v>
      </c>
      <c r="I81">
        <v>1442501991</v>
      </c>
      <c r="J81">
        <v>1439909991</v>
      </c>
      <c r="K81" t="b">
        <v>0</v>
      </c>
      <c r="L81">
        <v>480</v>
      </c>
      <c r="M81" t="b">
        <v>1</v>
      </c>
      <c r="N81" t="s">
        <v>8295</v>
      </c>
      <c r="O81">
        <v>404</v>
      </c>
      <c r="P81">
        <v>82.4</v>
      </c>
      <c r="Q81" s="11" t="s">
        <v>8331</v>
      </c>
      <c r="R81" t="s">
        <v>8349</v>
      </c>
      <c r="S81" s="15">
        <v>42234.624895833331</v>
      </c>
      <c r="T81" s="15">
        <v>42264.624895833331</v>
      </c>
    </row>
  </sheetData>
  <conditionalFormatting sqref="F1:F8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8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63678-7198-452F-9FAC-15B439FF9CA1}">
  <sheetPr codeName="Sheet4"/>
  <dimension ref="A1:F6"/>
  <sheetViews>
    <sheetView workbookViewId="0">
      <selection activeCell="E24" sqref="E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4EE15-128E-4DC7-A5AE-30796FF81192}">
  <sheetPr codeName="Sheet5"/>
  <dimension ref="A1:E7"/>
  <sheetViews>
    <sheetView workbookViewId="0">
      <selection activeCell="F35" sqref="F3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BDCD7-7435-4E19-8BB3-D1B38E49E09C}">
  <sheetPr codeName="Sheet6"/>
  <dimension ref="A1:F18"/>
  <sheetViews>
    <sheetView workbookViewId="0">
      <selection activeCell="L31" sqref="L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8270-5685-4049-A68D-83B90467F388}">
  <sheetPr codeName="Sheet7"/>
  <dimension ref="A1:F246"/>
  <sheetViews>
    <sheetView workbookViewId="0">
      <selection activeCell="B17" sqref="B17"/>
    </sheetView>
  </sheetViews>
  <sheetFormatPr defaultRowHeight="14.4" x14ac:dyDescent="0.3"/>
  <cols>
    <col min="1" max="1" width="38.44140625" style="3" customWidth="1"/>
    <col min="2" max="2" width="41.6640625" customWidth="1"/>
    <col min="3" max="3" width="12" customWidth="1"/>
    <col min="4" max="4" width="13.33203125" customWidth="1"/>
    <col min="5" max="5" width="16.5546875" bestFit="1" customWidth="1"/>
    <col min="6" max="6" width="13.77734375" bestFit="1" customWidth="1"/>
  </cols>
  <sheetData>
    <row r="1" spans="1:6" x14ac:dyDescent="0.3">
      <c r="A1" s="2" t="s">
        <v>8381</v>
      </c>
      <c r="B1" s="9" t="s">
        <v>8380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43.2" x14ac:dyDescent="0.3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D2" s="8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3.2" x14ac:dyDescent="0.3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3.2" x14ac:dyDescent="0.3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3.2" x14ac:dyDescent="0.3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57.6" x14ac:dyDescent="0.3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  <row r="246" spans="1:1" x14ac:dyDescent="0.3">
      <c r="A24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0157-C36A-409D-843A-5CE239E984FB}">
  <sheetPr codeName="Sheet10"/>
  <dimension ref="A1:C39"/>
  <sheetViews>
    <sheetView workbookViewId="0">
      <selection activeCell="E40" sqref="E40"/>
    </sheetView>
  </sheetViews>
  <sheetFormatPr defaultRowHeight="14.4" x14ac:dyDescent="0.3"/>
  <cols>
    <col min="1" max="1" width="26.33203125" customWidth="1"/>
    <col min="2" max="2" width="13.77734375" customWidth="1"/>
    <col min="3" max="3" width="12.21875" bestFit="1" customWidth="1"/>
  </cols>
  <sheetData>
    <row r="1" spans="1:3" x14ac:dyDescent="0.3">
      <c r="A1" s="9" t="s">
        <v>8391</v>
      </c>
      <c r="B1" s="9" t="s">
        <v>8389</v>
      </c>
      <c r="C1" s="9" t="s">
        <v>8390</v>
      </c>
    </row>
    <row r="2" spans="1:3" x14ac:dyDescent="0.3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8392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8393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8394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8395</v>
      </c>
      <c r="B14" s="17" t="e">
        <f>B12-B13</f>
        <v>#REF!</v>
      </c>
      <c r="C14" s="17" t="e">
        <f>C12-C13</f>
        <v>#REF!</v>
      </c>
    </row>
    <row r="26" spans="1:3" x14ac:dyDescent="0.3">
      <c r="A26" s="9"/>
    </row>
    <row r="27" spans="1:3" x14ac:dyDescent="0.3">
      <c r="B27" s="17"/>
      <c r="C27" s="17"/>
    </row>
    <row r="28" spans="1:3" x14ac:dyDescent="0.3">
      <c r="B28" s="17"/>
      <c r="C28" s="17"/>
    </row>
    <row r="29" spans="1:3" x14ac:dyDescent="0.3">
      <c r="B29" s="17"/>
      <c r="C29" s="17"/>
    </row>
    <row r="30" spans="1:3" x14ac:dyDescent="0.3">
      <c r="B30" s="17"/>
      <c r="C30" s="17"/>
    </row>
    <row r="31" spans="1:3" x14ac:dyDescent="0.3">
      <c r="B31" s="17"/>
      <c r="C31" s="17"/>
    </row>
    <row r="34" spans="1:3" x14ac:dyDescent="0.3">
      <c r="A34" s="9"/>
    </row>
    <row r="35" spans="1:3" x14ac:dyDescent="0.3">
      <c r="B35" s="17"/>
      <c r="C35" s="17"/>
    </row>
    <row r="36" spans="1:3" x14ac:dyDescent="0.3">
      <c r="B36" s="17"/>
      <c r="C36" s="6"/>
    </row>
    <row r="37" spans="1:3" x14ac:dyDescent="0.3">
      <c r="B37" s="17"/>
    </row>
    <row r="38" spans="1:3" x14ac:dyDescent="0.3">
      <c r="B38" s="17"/>
      <c r="C38" s="6"/>
    </row>
    <row r="39" spans="1:3" x14ac:dyDescent="0.3">
      <c r="B39" s="17"/>
      <c r="C39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Successful US Games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Alejandra Dahl</cp:lastModifiedBy>
  <dcterms:created xsi:type="dcterms:W3CDTF">2017-04-20T15:17:24Z</dcterms:created>
  <dcterms:modified xsi:type="dcterms:W3CDTF">2021-09-22T20:43:59Z</dcterms:modified>
</cp:coreProperties>
</file>