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F6D50562-B172-40BF-B052-FAFDBDF05E22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Forecast" sheetId="1" r:id="rId1"/>
  </sheets>
  <definedNames>
    <definedName name="_xlnm._FilterDatabase" localSheetId="0" hidden="1">Forecast!$A$4:$B$4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J5" i="1"/>
  <c r="AO3" i="1"/>
  <c r="AP3" i="1"/>
  <c r="AQ3" i="1"/>
  <c r="AR3" i="1"/>
  <c r="AS3" i="1"/>
  <c r="AT3" i="1"/>
  <c r="AU3" i="1"/>
  <c r="AV3" i="1"/>
  <c r="AF3" i="1"/>
  <c r="AE3" i="1"/>
  <c r="AD3" i="1"/>
  <c r="AC3" i="1"/>
  <c r="H3" i="1"/>
  <c r="G3" i="1"/>
  <c r="F3" i="1"/>
  <c r="D3" i="1"/>
  <c r="AV5" i="1" l="1"/>
  <c r="AU5" i="1"/>
  <c r="J3" i="1" l="1"/>
  <c r="AL5" i="1"/>
  <c r="AM5" i="1" s="1"/>
  <c r="AI5" i="1"/>
  <c r="B1" i="1"/>
  <c r="S5" i="1"/>
  <c r="AJ5" i="1" s="1"/>
  <c r="X5" i="1" l="1"/>
  <c r="X3" i="1" s="1"/>
  <c r="AO5" i="1"/>
  <c r="AP5" i="1"/>
  <c r="AQ5" i="1"/>
  <c r="AH5" i="1"/>
  <c r="AA5" i="1"/>
  <c r="AA3" i="1" s="1"/>
  <c r="Z5" i="1"/>
  <c r="Z3" i="1" s="1"/>
  <c r="Y5" i="1"/>
  <c r="Y3" i="1" s="1"/>
  <c r="AT5" i="1" l="1"/>
  <c r="AS5" i="1"/>
  <c r="AR5" i="1"/>
  <c r="AB5" i="1"/>
  <c r="AB3" i="1" s="1"/>
  <c r="AG5" i="1" l="1"/>
  <c r="AG3" i="1" s="1"/>
</calcChain>
</file>

<file path=xl/sharedStrings.xml><?xml version="1.0" encoding="utf-8"?>
<sst xmlns="http://schemas.openxmlformats.org/spreadsheetml/2006/main" count="63" uniqueCount="50">
  <si>
    <t>Resource</t>
  </si>
  <si>
    <t>Long</t>
  </si>
  <si>
    <t>Medium</t>
  </si>
  <si>
    <t>Short</t>
  </si>
  <si>
    <t>Group</t>
  </si>
  <si>
    <t>Beds</t>
  </si>
  <si>
    <t>Occupancies</t>
  </si>
  <si>
    <t>Sold
beds</t>
  </si>
  <si>
    <t>Av.
Beds</t>
  </si>
  <si>
    <t>Occ on Cons.</t>
  </si>
  <si>
    <t>Occ on
Av.</t>
  </si>
  <si>
    <t>Rates</t>
  </si>
  <si>
    <t>Discounts</t>
  </si>
  <si>
    <t>Income</t>
  </si>
  <si>
    <t>Forecast</t>
  </si>
  <si>
    <t>Stabilised</t>
  </si>
  <si>
    <t xml:space="preserve"> </t>
  </si>
  <si>
    <t>%
Long</t>
  </si>
  <si>
    <t>%
Medium</t>
  </si>
  <si>
    <t>%
Short</t>
  </si>
  <si>
    <t>%
Group</t>
  </si>
  <si>
    <t>Price
Stab.</t>
  </si>
  <si>
    <t>Occ
Stab.</t>
  </si>
  <si>
    <t>Date</t>
  </si>
  <si>
    <t>Month</t>
  </si>
  <si>
    <t>date</t>
  </si>
  <si>
    <t>Mgmt Fee</t>
  </si>
  <si>
    <t>%
Mgmt Fee</t>
  </si>
  <si>
    <t>Mgmt
Fee</t>
  </si>
  <si>
    <t>KPIs</t>
  </si>
  <si>
    <t>Revpob</t>
  </si>
  <si>
    <t>Revpab</t>
  </si>
  <si>
    <t>MPR per bed</t>
  </si>
  <si>
    <t>Total
Rent</t>
  </si>
  <si>
    <t>Total
Services</t>
  </si>
  <si>
    <t>Booking
fee</t>
  </si>
  <si>
    <t>Adj.
Beds</t>
  </si>
  <si>
    <t>Final cleaning</t>
  </si>
  <si>
    <t>Stab.
Beds</t>
  </si>
  <si>
    <t>%
Discount</t>
  </si>
  <si>
    <t>%
…</t>
  </si>
  <si>
    <t>Pot.
Beds</t>
  </si>
  <si>
    <t>MPR Available</t>
  </si>
  <si>
    <t>MPR Convertible</t>
  </si>
  <si>
    <t>MPR Potential</t>
  </si>
  <si>
    <t>Reinvoices</t>
  </si>
  <si>
    <t>Stabilised Convertible</t>
  </si>
  <si>
    <t>Stabilised Potential</t>
  </si>
  <si>
    <t>Sold beds</t>
  </si>
  <si>
    <t>Stabilised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</si>
</sst>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#,##0\ &quot;€&quot;;[Red]\-#,##0\ &quot;€&quot;"/>
    <numFmt numFmtId="164" formatCode="#,##0_ ;[Red]\-#,##0\ "/>
    <numFmt numFmtId="165" formatCode="#,##0\ &quot;€&quot;"/>
    <numFmt numFmtId="166" formatCode="0.0%"/>
    <numFmt numFmtId="167" formatCode="#,##0\ _€"/>
    <numFmt numFmtId="168" formatCode="mm/yyyy"/>
    <numFmt numFmtId="169" formatCode="#,##0.0"/>
    <numFmt numFmtId="170" formatCode="#,##0.0\ &quot;€&quot;;[Red]\-#,##0.0\ &quot;€&quot;"/>
    <numFmt numFmtId="171" formatCode="#,##0.0_ ;[Red]\-#,##0.0\ "/>
  </numFmts>
  <fonts count="10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b/>
      <sz val="11"/>
      <color theme="0"/>
      <name val="Century Gothic"/>
      <family val="2"/>
    </font>
    <font>
      <b/>
      <sz val="11"/>
      <name val="Century Gothic"/>
      <family val="2"/>
    </font>
    <font>
      <sz val="10"/>
      <name val="Arial"/>
      <family val="2"/>
    </font>
    <font>
      <sz val="8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E75"/>
        <bgColor indexed="64"/>
      </patternFill>
    </fill>
    <fill>
      <patternFill patternType="solid">
        <fgColor rgb="FF00A498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966"/>
        <bgColor rgb="FF000000"/>
      </patternFill>
    </fill>
  </fills>
  <borders count="1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auto="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</borders>
  <cellStyleXfs count="4">
    <xf numFmtId="0" fontId="0" fillId="0" borderId="0"/>
    <xf numFmtId="0" fontId="4" fillId="0" borderId="0"/>
    <xf numFmtId="0" fontId="1" fillId="0" borderId="0"/>
    <xf numFmtId="9" fontId="8" fillId="0" borderId="0" applyFon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164" fontId="2" fillId="0" borderId="1" xfId="0" applyNumberFormat="1" applyFont="1" applyBorder="1"/>
    <xf numFmtId="0" fontId="6" fillId="5" borderId="9" xfId="0" applyFont="1" applyFill="1" applyBorder="1" applyAlignment="1">
      <alignment horizontal="centerContinuous"/>
    </xf>
    <xf numFmtId="0" fontId="6" fillId="5" borderId="10" xfId="0" applyFont="1" applyFill="1" applyBorder="1" applyAlignment="1">
      <alignment horizontal="centerContinuous"/>
    </xf>
    <xf numFmtId="0" fontId="6" fillId="5" borderId="11" xfId="0" applyFont="1" applyFill="1" applyBorder="1" applyAlignment="1">
      <alignment horizontal="centerContinuous"/>
    </xf>
    <xf numFmtId="0" fontId="5" fillId="6" borderId="6" xfId="0" applyFont="1" applyFill="1" applyBorder="1" applyAlignment="1">
      <alignment horizontal="centerContinuous" wrapText="1"/>
    </xf>
    <xf numFmtId="0" fontId="5" fillId="6" borderId="7" xfId="0" applyFont="1" applyFill="1" applyBorder="1" applyAlignment="1">
      <alignment horizontal="centerContinuous" wrapText="1"/>
    </xf>
    <xf numFmtId="0" fontId="5" fillId="6" borderId="8" xfId="0" applyFont="1" applyFill="1" applyBorder="1" applyAlignment="1">
      <alignment horizontal="centerContinuous" wrapText="1"/>
    </xf>
    <xf numFmtId="0" fontId="7" fillId="0" borderId="0" xfId="0" applyFont="1"/>
    <xf numFmtId="166" fontId="2" fillId="0" borderId="5" xfId="0" applyNumberFormat="1" applyFont="1" applyBorder="1"/>
    <xf numFmtId="166" fontId="2" fillId="4" borderId="4" xfId="0" applyNumberFormat="1" applyFont="1" applyFill="1" applyBorder="1"/>
    <xf numFmtId="9" fontId="2" fillId="4" borderId="4" xfId="0" applyNumberFormat="1" applyFont="1" applyFill="1" applyBorder="1"/>
    <xf numFmtId="9" fontId="2" fillId="4" borderId="3" xfId="0" applyNumberFormat="1" applyFont="1" applyFill="1" applyBorder="1"/>
    <xf numFmtId="10" fontId="2" fillId="4" borderId="4" xfId="0" applyNumberFormat="1" applyFont="1" applyFill="1" applyBorder="1"/>
    <xf numFmtId="10" fontId="2" fillId="4" borderId="3" xfId="0" applyNumberFormat="1" applyFont="1" applyFill="1" applyBorder="1"/>
    <xf numFmtId="10" fontId="2" fillId="4" borderId="5" xfId="0" applyNumberFormat="1" applyFont="1" applyFill="1" applyBorder="1"/>
    <xf numFmtId="0" fontId="3" fillId="2" borderId="0" xfId="0" applyFont="1" applyFill="1" applyAlignment="1">
      <alignment horizontal="center" vertical="center"/>
    </xf>
    <xf numFmtId="3" fontId="2" fillId="4" borderId="1" xfId="0" applyNumberFormat="1" applyFont="1" applyFill="1" applyBorder="1"/>
    <xf numFmtId="167" fontId="6" fillId="5" borderId="10" xfId="0" applyNumberFormat="1" applyFont="1" applyFill="1" applyBorder="1" applyAlignment="1">
      <alignment horizontal="centerContinuous"/>
    </xf>
    <xf numFmtId="167" fontId="5" fillId="6" borderId="7" xfId="0" applyNumberFormat="1" applyFont="1" applyFill="1" applyBorder="1" applyAlignment="1">
      <alignment horizontal="centerContinuous" wrapText="1"/>
    </xf>
    <xf numFmtId="168" fontId="7" fillId="0" borderId="0" xfId="0" applyNumberFormat="1" applyFont="1"/>
    <xf numFmtId="168" fontId="5" fillId="6" borderId="6" xfId="0" applyNumberFormat="1" applyFont="1" applyFill="1" applyBorder="1" applyAlignment="1">
      <alignment horizontal="centerContinuous" wrapText="1"/>
    </xf>
    <xf numFmtId="168" fontId="2" fillId="0" borderId="0" xfId="0" applyNumberFormat="1" applyFont="1"/>
    <xf numFmtId="9" fontId="2" fillId="0" borderId="5" xfId="0" applyNumberFormat="1" applyFont="1" applyBorder="1"/>
    <xf numFmtId="168" fontId="2" fillId="9" borderId="1" xfId="0" applyNumberFormat="1" applyFont="1" applyFill="1" applyBorder="1" applyAlignment="1">
      <alignment horizontal="center"/>
    </xf>
    <xf numFmtId="0" fontId="2" fillId="9" borderId="1" xfId="0" applyFont="1" applyFill="1" applyBorder="1"/>
    <xf numFmtId="3" fontId="2" fillId="9" borderId="4" xfId="0" applyNumberFormat="1" applyFont="1" applyFill="1" applyBorder="1"/>
    <xf numFmtId="168" fontId="2" fillId="10" borderId="12" xfId="0" applyNumberFormat="1" applyFont="1" applyFill="1" applyBorder="1" applyAlignment="1">
      <alignment horizontal="center"/>
    </xf>
    <xf numFmtId="0" fontId="2" fillId="10" borderId="13" xfId="0" applyFont="1" applyFill="1" applyBorder="1"/>
    <xf numFmtId="3" fontId="2" fillId="10" borderId="12" xfId="0" applyNumberFormat="1" applyFont="1" applyFill="1" applyBorder="1" applyAlignment="1">
      <alignment horizontal="center"/>
    </xf>
    <xf numFmtId="3" fontId="2" fillId="10" borderId="13" xfId="0" applyNumberFormat="1" applyFont="1" applyFill="1" applyBorder="1" applyAlignment="1">
      <alignment horizontal="center"/>
    </xf>
    <xf numFmtId="166" fontId="2" fillId="10" borderId="12" xfId="0" applyNumberFormat="1" applyFont="1" applyFill="1" applyBorder="1" applyAlignment="1">
      <alignment horizontal="center"/>
    </xf>
    <xf numFmtId="164" fontId="2" fillId="10" borderId="13" xfId="0" applyNumberFormat="1" applyFont="1" applyFill="1" applyBorder="1" applyAlignment="1">
      <alignment horizontal="center"/>
    </xf>
    <xf numFmtId="166" fontId="2" fillId="10" borderId="14" xfId="0" applyNumberFormat="1" applyFont="1" applyFill="1" applyBorder="1" applyAlignment="1">
      <alignment horizontal="center"/>
    </xf>
    <xf numFmtId="6" fontId="2" fillId="10" borderId="12" xfId="0" applyNumberFormat="1" applyFont="1" applyFill="1" applyBorder="1" applyAlignment="1">
      <alignment horizontal="center"/>
    </xf>
    <xf numFmtId="6" fontId="2" fillId="10" borderId="13" xfId="0" applyNumberFormat="1" applyFont="1" applyFill="1" applyBorder="1" applyAlignment="1">
      <alignment horizontal="center"/>
    </xf>
    <xf numFmtId="6" fontId="2" fillId="10" borderId="14" xfId="0" applyNumberFormat="1" applyFont="1" applyFill="1" applyBorder="1" applyAlignment="1">
      <alignment horizontal="center"/>
    </xf>
    <xf numFmtId="9" fontId="2" fillId="10" borderId="12" xfId="0" applyNumberFormat="1" applyFont="1" applyFill="1" applyBorder="1" applyAlignment="1">
      <alignment horizontal="center"/>
    </xf>
    <xf numFmtId="9" fontId="2" fillId="10" borderId="15" xfId="0" applyNumberFormat="1" applyFont="1" applyFill="1" applyBorder="1" applyAlignment="1">
      <alignment horizontal="center"/>
    </xf>
    <xf numFmtId="9" fontId="2" fillId="10" borderId="14" xfId="0" applyNumberFormat="1" applyFont="1" applyFill="1" applyBorder="1" applyAlignment="1">
      <alignment horizontal="center"/>
    </xf>
    <xf numFmtId="165" fontId="2" fillId="10" borderId="12" xfId="0" applyNumberFormat="1" applyFont="1" applyFill="1" applyBorder="1"/>
    <xf numFmtId="0" fontId="2" fillId="10" borderId="0" xfId="0" applyFont="1" applyFill="1"/>
    <xf numFmtId="6" fontId="2" fillId="9" borderId="4" xfId="0" applyNumberFormat="1" applyFont="1" applyFill="1" applyBorder="1"/>
    <xf numFmtId="6" fontId="2" fillId="9" borderId="1" xfId="0" applyNumberFormat="1" applyFont="1" applyFill="1" applyBorder="1"/>
    <xf numFmtId="6" fontId="2" fillId="4" borderId="5" xfId="0" applyNumberFormat="1" applyFont="1" applyFill="1" applyBorder="1"/>
    <xf numFmtId="0" fontId="3" fillId="8" borderId="7" xfId="0" applyFont="1" applyFill="1" applyBorder="1" applyAlignment="1">
      <alignment horizontal="center" wrapText="1"/>
    </xf>
    <xf numFmtId="165" fontId="2" fillId="0" borderId="1" xfId="3" applyNumberFormat="1" applyFont="1" applyBorder="1"/>
    <xf numFmtId="0" fontId="2" fillId="10" borderId="15" xfId="0" applyFont="1" applyFill="1" applyBorder="1"/>
    <xf numFmtId="168" fontId="3" fillId="8" borderId="7" xfId="0" applyNumberFormat="1" applyFont="1" applyFill="1" applyBorder="1" applyAlignment="1">
      <alignment horizontal="center" wrapText="1"/>
    </xf>
    <xf numFmtId="9" fontId="2" fillId="9" borderId="3" xfId="0" applyNumberFormat="1" applyFont="1" applyFill="1" applyBorder="1"/>
    <xf numFmtId="169" fontId="2" fillId="9" borderId="1" xfId="0" applyNumberFormat="1" applyFont="1" applyFill="1" applyBorder="1"/>
    <xf numFmtId="9" fontId="2" fillId="10" borderId="7" xfId="0" applyNumberFormat="1" applyFont="1" applyFill="1" applyBorder="1"/>
    <xf numFmtId="9" fontId="2" fillId="4" borderId="0" xfId="0" applyNumberFormat="1" applyFont="1" applyFill="1"/>
    <xf numFmtId="6" fontId="2" fillId="0" borderId="17" xfId="0" applyNumberFormat="1" applyFont="1" applyBorder="1"/>
    <xf numFmtId="6" fontId="2" fillId="0" borderId="18" xfId="0" applyNumberFormat="1" applyFont="1" applyBorder="1"/>
    <xf numFmtId="165" fontId="2" fillId="0" borderId="2" xfId="0" applyNumberFormat="1" applyFont="1" applyBorder="1"/>
    <xf numFmtId="165" fontId="2" fillId="0" borderId="17" xfId="0" applyNumberFormat="1" applyFont="1" applyBorder="1"/>
    <xf numFmtId="165" fontId="2" fillId="0" borderId="18" xfId="0" applyNumberFormat="1" applyFont="1" applyBorder="1"/>
    <xf numFmtId="0" fontId="5" fillId="6" borderId="16" xfId="0" applyFont="1" applyFill="1" applyBorder="1" applyAlignment="1">
      <alignment horizontal="centerContinuous" wrapText="1"/>
    </xf>
    <xf numFmtId="165" fontId="2" fillId="0" borderId="4" xfId="0" applyNumberFormat="1" applyFont="1" applyBorder="1"/>
    <xf numFmtId="165" fontId="2" fillId="4" borderId="17" xfId="0" applyNumberFormat="1" applyFont="1" applyFill="1" applyBorder="1"/>
    <xf numFmtId="3" fontId="2" fillId="12" borderId="1" xfId="0" applyNumberFormat="1" applyFont="1" applyFill="1" applyBorder="1"/>
    <xf numFmtId="0" fontId="3" fillId="8" borderId="7" xfId="0" applyFont="1" applyFill="1" applyBorder="1" applyAlignment="1">
      <alignment horizontal="center" vertical="center" wrapText="1"/>
    </xf>
    <xf numFmtId="0" fontId="3" fillId="8" borderId="6" xfId="0" applyFont="1" applyFill="1" applyBorder="1" applyAlignment="1">
      <alignment horizontal="center" vertical="center" wrapText="1"/>
    </xf>
    <xf numFmtId="0" fontId="3" fillId="11" borderId="7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13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10" fontId="2" fillId="10" borderId="12" xfId="0" applyNumberFormat="1" applyFont="1" applyFill="1" applyBorder="1"/>
    <xf numFmtId="10" fontId="2" fillId="10" borderId="15" xfId="0" applyNumberFormat="1" applyFont="1" applyFill="1" applyBorder="1"/>
    <xf numFmtId="10" fontId="2" fillId="10" borderId="14" xfId="0" applyNumberFormat="1" applyFont="1" applyFill="1" applyBorder="1"/>
    <xf numFmtId="170" fontId="2" fillId="0" borderId="1" xfId="3" applyNumberFormat="1" applyFont="1" applyBorder="1"/>
    <xf numFmtId="170" fontId="2" fillId="0" borderId="2" xfId="0" applyNumberFormat="1" applyFont="1" applyBorder="1"/>
    <xf numFmtId="170" fontId="2" fillId="0" borderId="6" xfId="0" applyNumberFormat="1" applyFont="1" applyBorder="1"/>
    <xf numFmtId="170" fontId="2" fillId="0" borderId="16" xfId="0" applyNumberFormat="1" applyFont="1" applyBorder="1"/>
    <xf numFmtId="170" fontId="2" fillId="10" borderId="6" xfId="0" applyNumberFormat="1" applyFont="1" applyFill="1" applyBorder="1"/>
    <xf numFmtId="170" fontId="2" fillId="10" borderId="16" xfId="0" applyNumberFormat="1" applyFont="1" applyFill="1" applyBorder="1"/>
    <xf numFmtId="171" fontId="2" fillId="10" borderId="16" xfId="0" applyNumberFormat="1" applyFont="1" applyFill="1" applyBorder="1"/>
    <xf numFmtId="171" fontId="2" fillId="10" borderId="0" xfId="0" applyNumberFormat="1" applyFont="1" applyFill="1"/>
    <xf numFmtId="171" fontId="6" fillId="5" borderId="11" xfId="0" applyNumberFormat="1" applyFont="1" applyFill="1" applyBorder="1" applyAlignment="1">
      <alignment horizontal="centerContinuous"/>
    </xf>
    <xf numFmtId="171" fontId="5" fillId="6" borderId="8" xfId="0" applyNumberFormat="1" applyFont="1" applyFill="1" applyBorder="1" applyAlignment="1">
      <alignment horizontal="centerContinuous" wrapText="1"/>
    </xf>
    <xf numFmtId="171" fontId="3" fillId="3" borderId="16" xfId="0" applyNumberFormat="1" applyFont="1" applyFill="1" applyBorder="1" applyAlignment="1">
      <alignment horizontal="center" vertical="center" wrapText="1"/>
    </xf>
    <xf numFmtId="171" fontId="2" fillId="0" borderId="18" xfId="0" applyNumberFormat="1" applyFont="1" applyBorder="1"/>
    <xf numFmtId="171" fontId="2" fillId="0" borderId="0" xfId="0" applyNumberFormat="1" applyFont="1"/>
    <xf numFmtId="171" fontId="3" fillId="2" borderId="0" xfId="0" applyNumberFormat="1" applyFont="1" applyFill="1" applyAlignment="1">
      <alignment horizontal="center" vertical="center"/>
    </xf>
    <xf numFmtId="170" fontId="2" fillId="0" borderId="0" xfId="0" applyNumberFormat="1" applyFont="1"/>
  </cellXfs>
  <cellStyles count="4">
    <cellStyle name="Hipervínculo 2" xfId="1" xr:uid="{00000000-0005-0000-0000-000001000000}"/>
    <cellStyle name="Normal" xfId="0" builtinId="0"/>
    <cellStyle name="Normal 2" xfId="2" xr:uid="{00000000-0005-0000-0000-000002000000}"/>
    <cellStyle name="Porcentaje" xfId="3" builtinId="5"/>
  </cellStyles>
  <dxfs count="1"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A498"/>
      <color rgb="FF007E75"/>
      <color rgb="FF00F6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"/>
  <sheetViews>
    <sheetView showGridLines="0" tabSelected="1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14.42578125" defaultRowHeight="13.5" x14ac:dyDescent="0.25"/>
  <cols>
    <col min="1" max="1" width="9.85546875" style="23" customWidth="1"/>
    <col min="2" max="2" width="14.140625" style="1" customWidth="1"/>
    <col min="3" max="3" width="10.5703125" style="1" customWidth="1"/>
    <col min="4" max="8" width="6.5703125" style="1" customWidth="1"/>
    <col min="9" max="11" width="8.140625" style="1" customWidth="1"/>
    <col min="12" max="15" width="9.140625" style="1" customWidth="1"/>
    <col min="16" max="23" width="8.85546875" style="1" customWidth="1"/>
    <col min="24" max="27" width="12.140625" style="1" customWidth="1"/>
    <col min="28" max="33" width="12.7109375" style="1" customWidth="1"/>
    <col min="34" max="36" width="11.42578125" style="1" customWidth="1"/>
    <col min="37" max="38" width="8.85546875" style="1" customWidth="1"/>
    <col min="39" max="40" width="8.5703125" style="1" customWidth="1"/>
    <col min="41" max="46" width="13" style="1" customWidth="1"/>
    <col min="47" max="47" width="8" style="1" bestFit="1" customWidth="1"/>
    <col min="48" max="48" width="8.7109375" style="89" bestFit="1" customWidth="1"/>
    <col min="49" max="49" width="4.140625" style="89" bestFit="1" customWidth="1"/>
    <col min="50" max="16384" width="14.42578125" style="1"/>
  </cols>
  <sheetData>
    <row r="1" spans="1:50" ht="15" x14ac:dyDescent="0.25">
      <c r="A1" s="21" t="s">
        <v>14</v>
      </c>
      <c r="B1" s="9" t="e">
        <f>YEAR(A5)</f>
        <v>#VALUE!</v>
      </c>
      <c r="C1" s="9"/>
      <c r="D1" s="3" t="s">
        <v>5</v>
      </c>
      <c r="E1" s="4"/>
      <c r="F1" s="4"/>
      <c r="G1" s="4"/>
      <c r="H1" s="4"/>
      <c r="I1" s="3" t="s">
        <v>14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19"/>
      <c r="Y1" s="19"/>
      <c r="Z1" s="19"/>
      <c r="AA1" s="5"/>
      <c r="AB1" s="4"/>
      <c r="AC1" s="4"/>
      <c r="AD1" s="4"/>
      <c r="AE1" s="4"/>
      <c r="AF1" s="4"/>
      <c r="AG1" s="4"/>
      <c r="AH1" s="5"/>
      <c r="AI1" s="4"/>
      <c r="AJ1" s="4"/>
      <c r="AK1" s="3" t="s">
        <v>15</v>
      </c>
      <c r="AL1" s="4"/>
      <c r="AM1" s="4"/>
      <c r="AN1" s="4"/>
      <c r="AO1" s="4"/>
      <c r="AP1" s="4"/>
      <c r="AQ1" s="4"/>
      <c r="AR1" s="4"/>
      <c r="AS1" s="4"/>
      <c r="AT1" s="4"/>
      <c r="AU1" s="5"/>
      <c r="AV1" s="85"/>
    </row>
    <row r="2" spans="1:50" x14ac:dyDescent="0.25">
      <c r="A2" s="22" t="s">
        <v>23</v>
      </c>
      <c r="B2" s="6" t="s">
        <v>0</v>
      </c>
      <c r="C2" s="6" t="s">
        <v>26</v>
      </c>
      <c r="D2" s="6" t="s">
        <v>16</v>
      </c>
      <c r="E2" s="7"/>
      <c r="F2" s="7"/>
      <c r="G2" s="7"/>
      <c r="H2" s="7"/>
      <c r="I2" s="6" t="s">
        <v>6</v>
      </c>
      <c r="J2" s="7"/>
      <c r="K2" s="8"/>
      <c r="L2" s="6" t="s">
        <v>11</v>
      </c>
      <c r="M2" s="7"/>
      <c r="N2" s="7"/>
      <c r="O2" s="8"/>
      <c r="P2" s="6"/>
      <c r="Q2" s="7"/>
      <c r="R2" s="7"/>
      <c r="S2" s="8"/>
      <c r="T2" s="6" t="s">
        <v>12</v>
      </c>
      <c r="U2" s="7"/>
      <c r="V2" s="7"/>
      <c r="W2" s="8"/>
      <c r="X2" s="20" t="s">
        <v>13</v>
      </c>
      <c r="Y2" s="20"/>
      <c r="Z2" s="20"/>
      <c r="AA2" s="8"/>
      <c r="AB2" s="7"/>
      <c r="AC2" s="7"/>
      <c r="AD2" s="7"/>
      <c r="AE2" s="7"/>
      <c r="AF2" s="7"/>
      <c r="AG2" s="7"/>
      <c r="AH2" s="59" t="s">
        <v>29</v>
      </c>
      <c r="AI2" s="7"/>
      <c r="AJ2" s="7"/>
      <c r="AK2" s="6" t="s">
        <v>16</v>
      </c>
      <c r="AL2" s="7"/>
      <c r="AM2" s="7" t="s">
        <v>16</v>
      </c>
      <c r="AN2" s="7"/>
      <c r="AO2" s="7"/>
      <c r="AP2" s="7"/>
      <c r="AQ2" s="7"/>
      <c r="AR2" s="7"/>
      <c r="AS2" s="7"/>
      <c r="AT2" s="7"/>
      <c r="AU2" s="8"/>
      <c r="AV2" s="86"/>
    </row>
    <row r="3" spans="1:50" s="42" customFormat="1" x14ac:dyDescent="0.25">
      <c r="A3" s="28"/>
      <c r="B3" s="29"/>
      <c r="C3" s="48"/>
      <c r="D3" s="30">
        <f>SUBTOTAL(9,D5:D99999)</f>
        <v>0</v>
      </c>
      <c r="E3" s="31"/>
      <c r="F3" s="31">
        <f t="shared" ref="E3:H3" si="0">SUBTOTAL(9,F5:F99999)</f>
        <v>0</v>
      </c>
      <c r="G3" s="31">
        <f t="shared" si="0"/>
        <v>0</v>
      </c>
      <c r="H3" s="31">
        <f t="shared" si="0"/>
        <v>0</v>
      </c>
      <c r="I3" s="32"/>
      <c r="J3" s="33">
        <f>SUBTOTAL(9,J5:J99999)</f>
        <v>0</v>
      </c>
      <c r="K3" s="34"/>
      <c r="L3" s="35"/>
      <c r="M3" s="36"/>
      <c r="N3" s="36"/>
      <c r="O3" s="37"/>
      <c r="P3" s="38"/>
      <c r="Q3" s="39"/>
      <c r="R3" s="39"/>
      <c r="S3" s="40"/>
      <c r="T3" s="74"/>
      <c r="U3" s="75"/>
      <c r="V3" s="75"/>
      <c r="W3" s="76">
        <v>1</v>
      </c>
      <c r="X3" s="77">
        <f>SUBTOTAL(9,X5:X99999)</f>
        <v>0</v>
      </c>
      <c r="Y3" s="77">
        <f>SUBTOTAL(9,Y5:Y99999)</f>
        <v>0</v>
      </c>
      <c r="Z3" s="77">
        <f>SUBTOTAL(9,Z5:Z99999)</f>
        <v>0</v>
      </c>
      <c r="AA3" s="78">
        <f>SUBTOTAL(9,AA5:AA99999)</f>
        <v>0</v>
      </c>
      <c r="AB3" s="79">
        <f>SUBTOTAL(9,AB5:AB99999)</f>
        <v>0</v>
      </c>
      <c r="AC3" s="79">
        <f>SUBTOTAL(9,AC5:AC99999)</f>
        <v>0</v>
      </c>
      <c r="AD3" s="79">
        <f>SUBTOTAL(9,AD5:AD99999)</f>
        <v>0</v>
      </c>
      <c r="AE3" s="79">
        <f>SUBTOTAL(9,AE5:AE99999)</f>
        <v>0</v>
      </c>
      <c r="AF3" s="79">
        <f>SUBTOTAL(9,AF5:AF99999)</f>
        <v>0</v>
      </c>
      <c r="AG3" s="80">
        <f>SUBTOTAL(9,AG5:AG99999)</f>
        <v>0</v>
      </c>
      <c r="AH3" s="47"/>
      <c r="AI3" s="47"/>
      <c r="AJ3" s="47"/>
      <c r="AK3" s="38"/>
      <c r="AL3" s="40"/>
      <c r="AM3" s="41"/>
      <c r="AN3" s="52"/>
      <c r="AO3" s="81">
        <f>SUBTOTAL(9,AO5:AO99999)</f>
        <v>0</v>
      </c>
      <c r="AP3" s="81">
        <f>SUBTOTAL(9,AP5:AP99999)</f>
        <v>0</v>
      </c>
      <c r="AQ3" s="81">
        <f>SUBTOTAL(9,AQ5:AQ99999)</f>
        <v>0</v>
      </c>
      <c r="AR3" s="81">
        <f>SUBTOTAL(9,AR5:AR99999)</f>
        <v>0</v>
      </c>
      <c r="AS3" s="81">
        <f>SUBTOTAL(9,AS5:AS99999)</f>
        <v>0</v>
      </c>
      <c r="AT3" s="81">
        <f>SUBTOTAL(9,AT5:AT99999)</f>
        <v>0</v>
      </c>
      <c r="AU3" s="82">
        <f>SUBTOTAL(9,AU5:AU99999)</f>
        <v>0</v>
      </c>
      <c r="AV3" s="83">
        <f>SUBTOTAL(9,AV5:AV99999)</f>
        <v>0</v>
      </c>
      <c r="AW3" s="84"/>
    </row>
    <row r="4" spans="1:50" s="17" customFormat="1" ht="25.5" x14ac:dyDescent="0.2">
      <c r="A4" s="49" t="s">
        <v>24</v>
      </c>
      <c r="B4" s="46" t="s">
        <v>0</v>
      </c>
      <c r="C4" s="63" t="s">
        <v>27</v>
      </c>
      <c r="D4" s="64" t="s">
        <v>8</v>
      </c>
      <c r="E4" s="63"/>
      <c r="F4" s="65" t="s">
        <v>36</v>
      </c>
      <c r="G4" s="66" t="s">
        <v>38</v>
      </c>
      <c r="H4" s="67" t="s">
        <v>41</v>
      </c>
      <c r="I4" s="68" t="s">
        <v>9</v>
      </c>
      <c r="J4" s="69" t="s">
        <v>7</v>
      </c>
      <c r="K4" s="70" t="s">
        <v>10</v>
      </c>
      <c r="L4" s="64" t="s">
        <v>1</v>
      </c>
      <c r="M4" s="63" t="s">
        <v>2</v>
      </c>
      <c r="N4" s="63" t="s">
        <v>3</v>
      </c>
      <c r="O4" s="71" t="s">
        <v>4</v>
      </c>
      <c r="P4" s="68" t="s">
        <v>17</v>
      </c>
      <c r="Q4" s="66" t="s">
        <v>18</v>
      </c>
      <c r="R4" s="66" t="s">
        <v>19</v>
      </c>
      <c r="S4" s="70" t="s">
        <v>20</v>
      </c>
      <c r="T4" s="68" t="s">
        <v>40</v>
      </c>
      <c r="U4" s="66" t="s">
        <v>40</v>
      </c>
      <c r="V4" s="66" t="s">
        <v>40</v>
      </c>
      <c r="W4" s="71" t="s">
        <v>39</v>
      </c>
      <c r="X4" s="72" t="s">
        <v>1</v>
      </c>
      <c r="Y4" s="69" t="s">
        <v>2</v>
      </c>
      <c r="Z4" s="69" t="s">
        <v>3</v>
      </c>
      <c r="AA4" s="69" t="s">
        <v>4</v>
      </c>
      <c r="AB4" s="72" t="s">
        <v>33</v>
      </c>
      <c r="AC4" s="68" t="s">
        <v>34</v>
      </c>
      <c r="AD4" s="68" t="s">
        <v>37</v>
      </c>
      <c r="AE4" s="68" t="s">
        <v>35</v>
      </c>
      <c r="AF4" s="68" t="s">
        <v>45</v>
      </c>
      <c r="AG4" s="73" t="s">
        <v>28</v>
      </c>
      <c r="AH4" s="72" t="s">
        <v>30</v>
      </c>
      <c r="AI4" s="69" t="s">
        <v>31</v>
      </c>
      <c r="AJ4" s="69" t="s">
        <v>32</v>
      </c>
      <c r="AK4" s="68" t="s">
        <v>17</v>
      </c>
      <c r="AL4" s="70" t="s">
        <v>18</v>
      </c>
      <c r="AM4" s="72" t="s">
        <v>21</v>
      </c>
      <c r="AN4" s="66" t="s">
        <v>22</v>
      </c>
      <c r="AO4" s="72" t="s">
        <v>42</v>
      </c>
      <c r="AP4" s="72" t="s">
        <v>43</v>
      </c>
      <c r="AQ4" s="72" t="s">
        <v>44</v>
      </c>
      <c r="AR4" s="72" t="s">
        <v>49</v>
      </c>
      <c r="AS4" s="72" t="s">
        <v>46</v>
      </c>
      <c r="AT4" s="72" t="s">
        <v>47</v>
      </c>
      <c r="AU4" s="73" t="s">
        <v>30</v>
      </c>
      <c r="AV4" s="87" t="s">
        <v>48</v>
      </c>
      <c r="AW4" s="90"/>
    </row>
    <row r="5" spans="1:50" x14ac:dyDescent="0.25">
      <c r="A5" s="25" t="s">
        <v>25</v>
      </c>
      <c r="B5" s="26"/>
      <c r="C5" s="50"/>
      <c r="D5" s="27"/>
      <c r="E5" s="51"/>
      <c r="F5" s="62"/>
      <c r="G5" s="18"/>
      <c r="H5" s="18"/>
      <c r="I5" s="11"/>
      <c r="J5" s="2">
        <f>IF(IFERROR(VALUE(I5),0),I5*D5,0)</f>
        <v>0</v>
      </c>
      <c r="K5" s="10">
        <f>IF(D5&lt;&gt;0,J5/D5,0)</f>
        <v>0</v>
      </c>
      <c r="L5" s="43"/>
      <c r="M5" s="44"/>
      <c r="N5" s="44"/>
      <c r="O5" s="45"/>
      <c r="P5" s="12"/>
      <c r="Q5" s="13"/>
      <c r="R5" s="13"/>
      <c r="S5" s="24">
        <f>1-SUM(P5:R5)</f>
        <v>1</v>
      </c>
      <c r="T5" s="14"/>
      <c r="U5" s="15"/>
      <c r="V5" s="15"/>
      <c r="W5" s="16"/>
      <c r="X5" s="47">
        <f>(1-SUMPRODUCT($T$3:$W$3,$T5:$W5))*L5*$J5*P5</f>
        <v>0</v>
      </c>
      <c r="Y5" s="47">
        <f>(1-SUMPRODUCT($T$3:$W$3,$T5:$W5))*M5*$J5*Q5</f>
        <v>0</v>
      </c>
      <c r="Z5" s="47">
        <f>(1-SUMPRODUCT($T$3:$W$3,$T5:$W5))*N5*$J5*R5</f>
        <v>0</v>
      </c>
      <c r="AA5" s="56">
        <f>(1-SUMPRODUCT($T$3:$W$3,$T5:$W5))*O5*$J5*S5</f>
        <v>0</v>
      </c>
      <c r="AB5" s="57">
        <f>SUM(X5:AA5)</f>
        <v>0</v>
      </c>
      <c r="AC5" s="61"/>
      <c r="AD5" s="61"/>
      <c r="AE5" s="61"/>
      <c r="AF5" s="61"/>
      <c r="AG5" s="58">
        <f>IF(OR(B5="PFC002",B5="SAR326"),AB5/1.1*C5,AB5*C5)</f>
        <v>0</v>
      </c>
      <c r="AH5" s="47">
        <f>IF(J5,AB5/J5,0)</f>
        <v>0</v>
      </c>
      <c r="AI5" s="47">
        <f>IF(D5,AB5/D5,0)</f>
        <v>0</v>
      </c>
      <c r="AJ5" s="47">
        <f>SUMPRODUCT(L5:O5,P5:S5)</f>
        <v>0</v>
      </c>
      <c r="AK5" s="12"/>
      <c r="AL5" s="24">
        <f>1-AK5</f>
        <v>1</v>
      </c>
      <c r="AM5" s="60">
        <f>AK5*L5+AL5*M5</f>
        <v>0</v>
      </c>
      <c r="AN5" s="53"/>
      <c r="AO5" s="54">
        <f>AM5*D5</f>
        <v>0</v>
      </c>
      <c r="AP5" s="54">
        <f>AM5*G5</f>
        <v>0</v>
      </c>
      <c r="AQ5" s="54">
        <f>AM5*H5</f>
        <v>0</v>
      </c>
      <c r="AR5" s="54">
        <f>AO5*AN5</f>
        <v>0</v>
      </c>
      <c r="AS5" s="54">
        <f>AP5*AN5</f>
        <v>0</v>
      </c>
      <c r="AT5" s="54">
        <f>AQ5*AN5</f>
        <v>0</v>
      </c>
      <c r="AU5" s="55">
        <f>IF(AV5,AS5/AV5,0)</f>
        <v>0</v>
      </c>
      <c r="AV5" s="88">
        <f>G5*AN5</f>
        <v>0</v>
      </c>
      <c r="AX5" s="91"/>
    </row>
  </sheetData>
  <autoFilter ref="A4:B4" xr:uid="{00000000-0001-0000-0000-000000000000}"/>
  <phoneticPr fontId="9" type="noConversion"/>
  <conditionalFormatting sqref="A5:AV5">
    <cfRule type="expression" dxfId="0" priority="1">
      <formula>$B5&lt;&gt;$B4</formula>
    </cfRule>
  </conditionalFormatting>
  <pageMargins left="0.75" right="0.75" top="1" bottom="1" header="0.5" footer="0.5"/>
  <pageSetup orientation="portrait" horizontalDpi="300" verticalDpi="300"/>
  <ignoredErrors>
    <ignoredError sqref="S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2025-07-10T06:52:50Z</dcterms:modified>
</cp:coreProperties>
</file>