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jandromontesinos/Documents/Education/Other/UCBerkeley/Data_Analytics/Homework/H1/Solution/"/>
    </mc:Choice>
  </mc:AlternateContent>
  <xr:revisionPtr revIDLastSave="0" documentId="13_ncr:1_{6163085B-7FD9-C64A-B2F6-9A5C2A3C735F}" xr6:coauthVersionLast="40" xr6:coauthVersionMax="40" xr10:uidLastSave="{00000000-0000-0000-0000-000000000000}"/>
  <bookViews>
    <workbookView xWindow="1760" yWindow="460" windowWidth="24940" windowHeight="16560" xr2:uid="{00000000-000D-0000-FFFF-FFFF00000000}"/>
  </bookViews>
  <sheets>
    <sheet name="Specifications" sheetId="7" r:id="rId1"/>
    <sheet name="Data" sheetId="1" r:id="rId2"/>
    <sheet name="Chart 1" sheetId="3" r:id="rId3"/>
    <sheet name="Chart 2" sheetId="4" r:id="rId4"/>
    <sheet name="Chart 3" sheetId="8" r:id="rId5"/>
    <sheet name="Bonus" sheetId="6" r:id="rId6"/>
  </sheets>
  <definedNames>
    <definedName name="_xlnm._FilterDatabase" localSheetId="1" hidden="1">Data!$A$1:$T$4115</definedName>
    <definedName name="goal_range">Data!$D$2:$D$4115</definedName>
    <definedName name="state_range">Data!$F$2:$F$4115</definedName>
  </definedNames>
  <calcPr calcId="181029"/>
  <pivotCaches>
    <pivotCache cacheId="11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6" i="6" l="1"/>
  <c r="D15" i="6"/>
  <c r="D14" i="6"/>
  <c r="D13" i="6"/>
  <c r="D12" i="6"/>
  <c r="D11" i="6"/>
  <c r="D10" i="6"/>
  <c r="D9" i="6"/>
  <c r="D8" i="6"/>
  <c r="D7" i="6"/>
  <c r="D6" i="6"/>
  <c r="D5" i="6"/>
  <c r="C16" i="6"/>
  <c r="C15" i="6"/>
  <c r="C14" i="6"/>
  <c r="C13" i="6"/>
  <c r="C12" i="6"/>
  <c r="C11" i="6"/>
  <c r="C10" i="6"/>
  <c r="C9" i="6"/>
  <c r="C8" i="6"/>
  <c r="C7" i="6"/>
  <c r="C6" i="6"/>
  <c r="C5" i="6"/>
  <c r="B16" i="6"/>
  <c r="B15" i="6"/>
  <c r="B14" i="6"/>
  <c r="B13" i="6"/>
  <c r="B12" i="6"/>
  <c r="E12" i="6" s="1"/>
  <c r="H12" i="6" s="1"/>
  <c r="B11" i="6"/>
  <c r="E11" i="6" s="1"/>
  <c r="B10" i="6"/>
  <c r="B9" i="6"/>
  <c r="B8" i="6"/>
  <c r="B7" i="6"/>
  <c r="B6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0" i="6" l="1"/>
  <c r="G10" i="6" s="1"/>
  <c r="E13" i="6"/>
  <c r="G13" i="6"/>
  <c r="H10" i="6"/>
  <c r="H11" i="6"/>
  <c r="H13" i="6"/>
  <c r="G11" i="6"/>
  <c r="G12" i="6"/>
  <c r="E5" i="6"/>
  <c r="G5" i="6" s="1"/>
  <c r="E9" i="6"/>
  <c r="F9" i="6" s="1"/>
  <c r="F13" i="6"/>
  <c r="E16" i="6"/>
  <c r="H16" i="6" s="1"/>
  <c r="E8" i="6"/>
  <c r="G8" i="6" s="1"/>
  <c r="F12" i="6"/>
  <c r="E15" i="6"/>
  <c r="H15" i="6" s="1"/>
  <c r="E7" i="6"/>
  <c r="F7" i="6" s="1"/>
  <c r="F11" i="6"/>
  <c r="E14" i="6"/>
  <c r="F14" i="6" s="1"/>
  <c r="E6" i="6"/>
  <c r="H6" i="6" s="1"/>
  <c r="F10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6" i="6" l="1"/>
  <c r="F16" i="6"/>
  <c r="G15" i="6"/>
  <c r="G7" i="6"/>
  <c r="H7" i="6"/>
  <c r="F15" i="6"/>
  <c r="H8" i="6"/>
  <c r="H5" i="6"/>
  <c r="F6" i="6"/>
  <c r="H14" i="6"/>
  <c r="F5" i="6"/>
  <c r="G6" i="6"/>
  <c r="G14" i="6"/>
  <c r="H9" i="6"/>
  <c r="F8" i="6"/>
  <c r="G9" i="6"/>
</calcChain>
</file>

<file path=xl/sharedStrings.xml><?xml version="1.0" encoding="utf-8"?>
<sst xmlns="http://schemas.openxmlformats.org/spreadsheetml/2006/main" count="33077" uniqueCount="8426">
  <si>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</si>
  <si>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</si>
  <si>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</si>
  <si>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</si>
  <si>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</si>
  <si>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</si>
  <si>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</si>
  <si>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</si>
  <si>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</si>
  <si>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</si>
  <si>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</si>
  <si>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</si>
  <si>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</si>
  <si>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</si>
  <si>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</si>
  <si>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</si>
  <si>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</si>
  <si>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</si>
  <si>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</si>
  <si>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</si>
  <si>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</si>
  <si>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</si>
  <si>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</si>
  <si>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</si>
  <si>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</si>
  <si>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</si>
  <si>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</si>
  <si>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</si>
  <si>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</si>
  <si>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</si>
  <si>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</si>
  <si>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</si>
  <si>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</si>
  <si>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</si>
  <si>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</si>
  <si>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</si>
  <si>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</si>
  <si>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</si>
  <si>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</si>
  <si>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</si>
  <si>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</si>
  <si>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</si>
  <si>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</si>
  <si>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</si>
  <si>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</si>
  <si>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</si>
  <si>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</si>
  <si>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</si>
  <si>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</si>
  <si>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</si>
  <si>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</si>
  <si>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</si>
  <si>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</si>
  <si>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</si>
  <si>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</si>
  <si>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</si>
  <si>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</si>
  <si>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</si>
  <si>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</si>
  <si>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</si>
  <si>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</si>
  <si>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</si>
  <si>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</si>
  <si>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</si>
  <si>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</si>
  <si>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</si>
  <si>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</si>
  <si>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</si>
  <si>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</si>
  <si>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</si>
  <si>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</si>
  <si>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</si>
  <si>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</si>
  <si>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</si>
  <si>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</si>
  <si>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</si>
  <si>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</si>
  <si>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</si>
  <si>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</si>
  <si>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</si>
  <si>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</si>
  <si>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</si>
  <si>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</si>
  <si>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</si>
  <si>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</si>
  <si>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</si>
  <si>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</si>
  <si>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</si>
  <si>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</si>
  <si>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</si>
  <si>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</si>
  <si>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</si>
  <si>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</si>
  <si>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</si>
  <si>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</si>
  <si>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</si>
  <si>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</si>
  <si>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</si>
  <si>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</si>
  <si>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</si>
  <si>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</si>
  <si>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</si>
  <si>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</si>
  <si>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</si>
  <si>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</si>
  <si>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</si>
  <si>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</si>
  <si>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</si>
  <si>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</si>
  <si>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</si>
  <si>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</si>
  <si>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</si>
  <si>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</si>
  <si>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</si>
  <si>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</si>
  <si>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</si>
  <si>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</si>
  <si>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</si>
  <si>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</si>
  <si>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</si>
  <si>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</si>
  <si>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</si>
  <si>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</si>
  <si>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</si>
  <si>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</si>
  <si>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</si>
  <si>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</si>
  <si>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</si>
  <si>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</si>
  <si>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</si>
  <si>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</si>
  <si>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</si>
  <si>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</si>
  <si>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</si>
  <si>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</si>
  <si>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</si>
  <si>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</si>
  <si>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</si>
  <si>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</si>
  <si>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</si>
  <si>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</si>
  <si>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</si>
  <si>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</si>
  <si>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</si>
  <si>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</si>
  <si>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</si>
  <si>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</si>
  <si>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</si>
  <si>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</si>
  <si>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</si>
  <si>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</si>
  <si>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</si>
  <si>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</si>
  <si>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</si>
  <si>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</si>
  <si>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</si>
  <si>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</si>
  <si>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</si>
  <si>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</si>
  <si>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</si>
  <si>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</si>
  <si>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</si>
  <si>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</si>
  <si>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</si>
  <si>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</si>
  <si>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</si>
  <si>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</si>
  <si>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</si>
  <si>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</si>
  <si>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</si>
  <si>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</si>
  <si>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</si>
  <si>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</si>
  <si>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</si>
  <si>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</si>
  <si>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</si>
  <si>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</si>
  <si>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</si>
  <si>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</si>
  <si>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</si>
  <si>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</si>
  <si>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</si>
  <si>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</si>
  <si>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</si>
  <si>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</si>
  <si>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</si>
  <si>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</si>
  <si>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</si>
  <si>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</si>
  <si>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</si>
  <si>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</si>
  <si>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</si>
  <si>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</si>
  <si>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</si>
  <si>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</si>
  <si>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</si>
  <si>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</si>
  <si>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</si>
  <si>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</si>
  <si>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</si>
  <si>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</si>
  <si>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</si>
  <si>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</si>
  <si>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</si>
  <si>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</si>
  <si>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</si>
  <si>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</si>
  <si>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</si>
  <si>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</si>
  <si>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</si>
  <si>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</si>
  <si>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</si>
  <si>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</si>
  <si>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</si>
  <si>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</si>
  <si>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</si>
  <si>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</si>
  <si>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</si>
  <si>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</si>
  <si>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</si>
  <si>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</si>
  <si>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</si>
  <si>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</si>
  <si>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</si>
  <si>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</si>
  <si>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</si>
  <si>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</si>
  <si>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</si>
  <si>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</si>
  <si>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</si>
  <si>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</si>
  <si>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</si>
  <si>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</si>
  <si>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</si>
  <si>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</si>
  <si>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</si>
  <si>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</si>
  <si>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</si>
  <si>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</si>
  <si>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</si>
  <si>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</si>
  <si>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</si>
  <si>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</si>
  <si>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</si>
  <si>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</si>
  <si>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</si>
  <si>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</si>
  <si>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</si>
  <si>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</si>
  <si>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</si>
  <si>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</si>
  <si>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</si>
  <si>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</si>
  <si>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</si>
  <si>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</si>
  <si>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</si>
  <si>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</si>
  <si>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</si>
  <si>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</si>
  <si>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</si>
  <si>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</si>
  <si>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</si>
  <si>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</si>
  <si>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</si>
  <si>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</si>
  <si>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</si>
  <si>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</si>
  <si>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</si>
  <si>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</si>
  <si>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</si>
  <si>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</si>
  <si>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</si>
  <si>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</si>
  <si>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</si>
  <si>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</si>
  <si>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</si>
  <si>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</si>
  <si>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</si>
  <si>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</si>
  <si>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</si>
  <si>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</si>
  <si>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</si>
  <si>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</si>
  <si>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</si>
  <si>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</si>
  <si>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</si>
  <si>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</si>
  <si>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</si>
  <si>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</si>
  <si>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</si>
  <si>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</si>
  <si>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</si>
  <si>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</si>
  <si>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</si>
  <si>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</si>
  <si>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</si>
  <si>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</si>
  <si>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</si>
  <si>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</si>
  <si>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</si>
  <si>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</si>
  <si>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</si>
  <si>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</si>
  <si>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</si>
  <si>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</si>
  <si>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</si>
  <si>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</si>
  <si>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</si>
  <si>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</si>
  <si>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</si>
  <si>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</si>
  <si>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</si>
  <si>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</si>
  <si>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</si>
  <si>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</si>
  <si>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</si>
  <si>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</si>
  <si>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</si>
  <si>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</si>
  <si>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</si>
  <si>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</si>
  <si>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</si>
  <si>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</si>
  <si>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</si>
  <si>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</si>
  <si>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</si>
  <si>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</si>
  <si>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</si>
  <si>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</si>
  <si>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</si>
  <si>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</si>
  <si>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</si>
  <si>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</si>
  <si>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</si>
  <si>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</si>
  <si>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</si>
  <si>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</si>
  <si>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</si>
  <si>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</si>
  <si>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</si>
  <si>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</si>
  <si>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</si>
  <si>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</si>
  <si>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</si>
  <si>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</si>
  <si>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</si>
  <si>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</si>
  <si>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</si>
  <si>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</si>
  <si>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</si>
  <si>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</si>
  <si>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</si>
  <si>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</si>
  <si>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</si>
  <si>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</si>
  <si>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</si>
  <si>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</si>
  <si>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</si>
  <si>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</si>
  <si>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</si>
  <si>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</si>
  <si>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</si>
  <si>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</si>
  <si>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</si>
  <si>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</si>
  <si>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</si>
  <si>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</si>
  <si>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</si>
  <si>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</si>
  <si>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</si>
  <si>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</si>
  <si>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</si>
  <si>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</si>
  <si>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</si>
  <si>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</si>
  <si>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</si>
  <si>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</si>
  <si>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</si>
  <si>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</si>
  <si>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</si>
  <si>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</si>
  <si>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</si>
  <si>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</si>
  <si>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</si>
  <si>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</si>
  <si>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</si>
  <si>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</si>
  <si>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</si>
  <si>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</si>
  <si>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</si>
  <si>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</si>
  <si>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</si>
  <si>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</si>
  <si>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</si>
  <si>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</si>
  <si>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</si>
  <si>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</si>
  <si>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</si>
  <si>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</si>
  <si>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</si>
  <si>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</si>
  <si>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</si>
  <si>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</si>
  <si>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</si>
  <si>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</si>
  <si>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</si>
  <si>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</si>
  <si>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</si>
  <si>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</si>
  <si>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</si>
  <si>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</si>
  <si>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</si>
  <si>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</si>
  <si>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</si>
  <si>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</si>
  <si>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</si>
  <si>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</si>
  <si>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</si>
  <si>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</si>
  <si>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</si>
  <si>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</si>
  <si>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</si>
  <si>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</si>
  <si>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</si>
  <si>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</si>
  <si>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</si>
  <si>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</si>
  <si>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</si>
  <si>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</si>
  <si>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</si>
  <si>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</si>
  <si>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</si>
  <si>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</si>
  <si>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</si>
  <si>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</si>
  <si>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</si>
  <si>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</si>
  <si>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</si>
  <si>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</si>
  <si>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</si>
  <si>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</si>
  <si>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</si>
  <si>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</si>
  <si>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</si>
  <si>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</si>
  <si>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</si>
  <si>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</si>
  <si>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</si>
  <si>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</si>
  <si>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</si>
  <si>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</si>
  <si>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</si>
  <si>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</si>
  <si>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</si>
  <si>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</si>
  <si>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</si>
  <si>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</si>
  <si>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</si>
  <si>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</si>
  <si>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</si>
  <si>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</si>
  <si>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</si>
  <si>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</si>
  <si>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</si>
  <si>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</si>
  <si>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</si>
  <si>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</si>
  <si>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</si>
  <si>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</si>
  <si>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</si>
  <si>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</si>
  <si>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</si>
  <si>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</si>
  <si>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</si>
  <si>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</si>
  <si>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</si>
  <si>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</si>
  <si>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</si>
  <si>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</si>
  <si>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</si>
  <si>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</si>
  <si>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</si>
  <si>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</si>
  <si>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</si>
  <si>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</si>
  <si>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</si>
  <si>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</si>
  <si>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</si>
  <si>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</si>
  <si>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</si>
  <si>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</si>
  <si>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</si>
  <si>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</si>
  <si>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</si>
  <si>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</si>
  <si>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</si>
  <si>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</si>
  <si>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</si>
  <si>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</si>
  <si>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</si>
  <si>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</si>
  <si>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</si>
  <si>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</si>
  <si>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</si>
  <si>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</si>
  <si>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</si>
  <si>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</si>
  <si>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</si>
  <si>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</si>
  <si>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</si>
  <si>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</si>
  <si>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</si>
  <si>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</si>
  <si>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</si>
  <si>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</si>
  <si>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</si>
  <si>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</si>
  <si>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</si>
  <si>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</si>
  <si>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</si>
  <si>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</si>
  <si>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</si>
  <si>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</si>
  <si>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</si>
  <si>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</si>
  <si>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</si>
  <si>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</si>
  <si>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</si>
  <si>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</si>
  <si>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</si>
  <si>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</si>
  <si>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</si>
  <si>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</si>
  <si>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</si>
  <si>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</si>
  <si>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</si>
  <si>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</si>
  <si>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</si>
  <si>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</si>
  <si>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</si>
  <si>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</si>
  <si>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</si>
  <si>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</si>
  <si>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</si>
  <si>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</si>
  <si>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</si>
  <si>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</si>
  <si>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</si>
  <si>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</si>
  <si>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</si>
  <si>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</si>
  <si>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</si>
  <si>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</si>
  <si>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</si>
  <si>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</si>
  <si>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</si>
  <si>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</si>
  <si>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</si>
  <si>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</si>
  <si>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</si>
  <si>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</si>
  <si>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</si>
  <si>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</si>
  <si>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</si>
  <si>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</si>
  <si>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</si>
  <si>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</si>
  <si>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</si>
  <si>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</si>
  <si>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</si>
  <si>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</si>
  <si>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</si>
  <si>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</si>
  <si>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</si>
  <si>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</si>
  <si>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</si>
  <si>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</si>
  <si>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</si>
  <si>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</si>
  <si>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</si>
  <si>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</si>
  <si>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</si>
  <si>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</si>
  <si>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</si>
  <si>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</si>
  <si>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</si>
  <si>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</si>
  <si>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</si>
  <si>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</si>
  <si>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</si>
  <si>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</si>
  <si>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</si>
  <si>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</si>
  <si>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</si>
  <si>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</si>
  <si>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</si>
  <si>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</si>
  <si>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</si>
  <si>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</si>
  <si>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</si>
  <si>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</si>
  <si>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</si>
  <si>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</si>
  <si>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</si>
  <si>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</si>
  <si>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</si>
  <si>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</si>
  <si>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</si>
  <si>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</si>
  <si>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</si>
  <si>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</si>
  <si>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</si>
  <si>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</si>
  <si>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</si>
  <si>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</si>
  <si>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</si>
  <si>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</si>
  <si>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</si>
  <si>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</si>
  <si>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</si>
  <si>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</si>
  <si>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</si>
  <si>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</si>
  <si>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</si>
  <si>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</si>
  <si>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</si>
  <si>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</si>
  <si>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</si>
  <si>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</si>
  <si>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</si>
  <si>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</si>
  <si>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</si>
  <si>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</si>
  <si>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</si>
  <si>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</si>
  <si>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</si>
  <si>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</si>
  <si>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</si>
  <si>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</si>
  <si>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</si>
  <si>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</si>
  <si>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</si>
  <si>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</si>
  <si>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</si>
  <si>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</si>
  <si>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</si>
  <si>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</si>
  <si>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</si>
  <si>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</si>
  <si>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</si>
  <si>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</si>
  <si>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</si>
  <si>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</si>
  <si>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</si>
  <si>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</si>
  <si>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</si>
  <si>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</si>
  <si>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</si>
  <si>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</si>
  <si>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</si>
  <si>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</si>
  <si>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</si>
  <si>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</si>
  <si>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</si>
  <si>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</si>
  <si>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</si>
  <si>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</si>
  <si>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</si>
  <si>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</si>
  <si>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</si>
  <si>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</si>
  <si>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</si>
  <si>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</si>
  <si>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</si>
  <si>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</si>
  <si>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</si>
  <si>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</si>
  <si>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</si>
  <si>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</si>
  <si>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</si>
  <si>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</si>
  <si>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</si>
  <si>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</si>
  <si>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</si>
  <si>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</si>
  <si>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</si>
  <si>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</si>
  <si>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</si>
  <si>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</si>
  <si>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</si>
  <si>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</si>
  <si>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</si>
  <si>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</si>
  <si>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</si>
  <si>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</si>
  <si>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</si>
  <si>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</si>
  <si>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</si>
  <si>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</si>
  <si>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</si>
  <si>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</si>
  <si>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</si>
  <si>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</si>
  <si>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</si>
  <si>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</si>
  <si>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</si>
  <si>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</si>
  <si>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</si>
  <si>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</si>
  <si>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</si>
  <si>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</si>
  <si>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</si>
  <si>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</si>
  <si>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</si>
  <si>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</si>
  <si>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</si>
  <si>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</si>
  <si>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</si>
  <si>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</si>
  <si>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</si>
  <si>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</si>
  <si>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</si>
  <si>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</si>
  <si>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</si>
  <si>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</si>
  <si>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</si>
  <si>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</si>
  <si>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</si>
  <si>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</si>
  <si>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</si>
  <si>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</si>
  <si>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</si>
  <si>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</si>
  <si>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</si>
  <si>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</si>
  <si>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</si>
  <si>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</si>
  <si>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</si>
  <si>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</si>
  <si>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</si>
  <si>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</si>
  <si>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</si>
  <si>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</si>
  <si>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</si>
  <si>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</si>
  <si>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</si>
  <si>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</si>
  <si>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</si>
  <si>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</si>
  <si>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</si>
  <si>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</si>
  <si>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</si>
  <si>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</si>
  <si>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</si>
  <si>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</si>
  <si>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</si>
  <si>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</si>
  <si>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</si>
  <si>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</si>
  <si>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</si>
  <si>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</si>
  <si>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</si>
  <si>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</si>
  <si>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</si>
  <si>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</si>
  <si>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</si>
  <si>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</si>
  <si>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</si>
  <si>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</si>
  <si>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</si>
  <si>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</si>
  <si>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</si>
  <si>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</si>
  <si>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</si>
  <si>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</si>
  <si>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</si>
  <si>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</si>
  <si>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</si>
  <si>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</si>
  <si>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</si>
  <si>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</si>
  <si>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</si>
  <si>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</si>
  <si>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</si>
  <si>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</si>
  <si>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</si>
  <si>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</si>
  <si>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</si>
  <si>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</si>
  <si>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</si>
  <si>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</si>
  <si>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</si>
  <si>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</si>
  <si>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</si>
  <si>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</si>
  <si>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</si>
  <si>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</si>
  <si>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</si>
  <si>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</si>
  <si>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</si>
  <si>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</si>
  <si>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</si>
  <si>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</si>
  <si>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</si>
  <si>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</si>
  <si>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</si>
  <si>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</si>
  <si>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</si>
  <si>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</si>
  <si>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</si>
  <si>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</si>
  <si>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</si>
  <si>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</si>
  <si>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</si>
  <si>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</si>
  <si>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</si>
  <si>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</si>
  <si>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</si>
  <si>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</si>
  <si>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</si>
  <si>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</si>
  <si>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</si>
  <si>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</si>
  <si>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</si>
  <si>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</si>
  <si>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</si>
  <si>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</si>
  <si>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</si>
  <si>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</si>
  <si>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</si>
  <si>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</si>
  <si>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</si>
  <si>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</si>
  <si>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</si>
  <si>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</si>
  <si>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</si>
  <si>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</si>
  <si>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</si>
  <si>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</si>
  <si>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</si>
  <si>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</si>
  <si>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</si>
  <si>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</si>
  <si>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</si>
  <si>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</si>
  <si>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</si>
  <si>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</si>
  <si>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</si>
  <si>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</si>
  <si>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</si>
  <si>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</si>
  <si>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</si>
  <si>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</si>
  <si>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</si>
  <si>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</si>
  <si>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</si>
  <si>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</si>
  <si>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</si>
  <si>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</si>
  <si>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</si>
  <si>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</si>
  <si>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</si>
  <si>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</si>
  <si>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</si>
  <si>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</si>
  <si>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</si>
  <si>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</si>
  <si>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</si>
  <si>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</si>
  <si>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</si>
  <si>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</si>
  <si>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</si>
  <si>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</si>
  <si>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</si>
  <si>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</si>
  <si>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</si>
  <si>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</si>
  <si>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</si>
  <si>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</si>
  <si>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</si>
  <si>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</si>
  <si>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</si>
  <si>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</si>
  <si>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</si>
  <si>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</si>
  <si>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</si>
  <si>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</si>
  <si>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</si>
  <si>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</si>
  <si>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</si>
  <si>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</si>
  <si>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</si>
  <si>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</si>
  <si>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</si>
  <si>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</si>
  <si>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</si>
  <si>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</si>
  <si>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</si>
  <si>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</si>
  <si>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</si>
  <si>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</si>
  <si>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</si>
  <si>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</si>
  <si>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</si>
  <si>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</si>
  <si>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</si>
  <si>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</si>
  <si>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</si>
  <si>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</si>
  <si>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</si>
  <si>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</si>
  <si>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</si>
  <si>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</si>
  <si>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</si>
  <si>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</si>
  <si>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</si>
  <si>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</si>
  <si>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</si>
  <si>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</si>
  <si>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</si>
  <si>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</si>
  <si>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</si>
  <si>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</si>
  <si>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</si>
  <si>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</si>
  <si>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</si>
  <si>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</si>
  <si>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</si>
  <si>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</si>
  <si>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</si>
  <si>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</si>
  <si>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</si>
  <si>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</si>
  <si>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</si>
  <si>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</si>
  <si>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</si>
  <si>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</si>
  <si>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</si>
  <si>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</si>
  <si>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</si>
  <si>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</si>
  <si>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</si>
  <si>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</si>
  <si>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</si>
  <si>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</si>
  <si>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</si>
  <si>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</si>
  <si>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</si>
  <si>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</si>
  <si>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</si>
  <si>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</si>
  <si>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</si>
  <si>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</si>
  <si>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</si>
  <si>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</si>
  <si>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</si>
  <si>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</si>
  <si>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</si>
  <si>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</si>
  <si>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</si>
  <si>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</si>
  <si>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</si>
  <si>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</si>
  <si>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</si>
  <si>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</si>
  <si>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</si>
  <si>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</si>
  <si>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</si>
  <si>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</si>
  <si>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</si>
  <si>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</si>
  <si>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</si>
  <si>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</si>
  <si>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</si>
  <si>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</si>
  <si>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</si>
  <si>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</si>
  <si>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</si>
  <si>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</si>
  <si>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</si>
  <si>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</si>
  <si>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</si>
  <si>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</si>
  <si>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</si>
  <si>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</si>
  <si>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</si>
  <si>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</si>
  <si>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</si>
  <si>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</si>
  <si>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</si>
  <si>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</si>
  <si>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</si>
  <si>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</si>
  <si>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</si>
  <si>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</si>
  <si>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</si>
  <si>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</si>
  <si>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</si>
  <si>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</si>
  <si>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</si>
  <si>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</si>
  <si>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</si>
  <si>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</si>
  <si>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</si>
  <si>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</si>
  <si>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</si>
  <si>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</si>
  <si>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</si>
  <si>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</si>
  <si>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</si>
  <si>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</si>
  <si>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</si>
  <si>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</si>
  <si>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</si>
  <si>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</si>
  <si>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</si>
  <si>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</si>
  <si>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</si>
  <si>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</si>
  <si>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</si>
  <si>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</si>
  <si>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</si>
  <si>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</si>
  <si>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</si>
  <si>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</si>
  <si>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</si>
  <si>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</si>
  <si>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</si>
  <si>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</si>
  <si>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</si>
  <si>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</si>
  <si>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</si>
  <si>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</si>
  <si>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</si>
  <si>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</si>
  <si>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</si>
  <si>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</si>
  <si>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</si>
  <si>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</si>
  <si>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</si>
  <si>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</si>
  <si>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</si>
  <si>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</si>
  <si>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</si>
  <si>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</si>
  <si>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</si>
  <si>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</si>
  <si>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</si>
  <si>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</si>
  <si>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</si>
  <si>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</si>
  <si>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</si>
  <si>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</si>
  <si>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</si>
  <si>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</si>
  <si>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</si>
  <si>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</si>
  <si>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</si>
  <si>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</si>
  <si>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</si>
  <si>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</si>
  <si>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</si>
  <si>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</si>
  <si>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</si>
  <si>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</si>
  <si>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</si>
  <si>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</si>
  <si>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</si>
  <si>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</si>
  <si>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</si>
  <si>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</si>
  <si>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</si>
  <si>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</si>
  <si>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</si>
  <si>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</si>
  <si>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</si>
  <si>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</si>
  <si>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</si>
  <si>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</si>
  <si>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</si>
  <si>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</si>
  <si>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</si>
  <si>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</si>
  <si>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</si>
  <si>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</si>
  <si>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</si>
  <si>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</si>
  <si>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</si>
  <si>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</si>
  <si>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</si>
  <si>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</si>
  <si>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</si>
  <si>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</si>
  <si>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</si>
  <si>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</si>
  <si>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</si>
  <si>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</si>
  <si>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</si>
  <si>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</si>
  <si>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</si>
  <si>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</si>
  <si>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</si>
  <si>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</si>
  <si>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</si>
  <si>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</si>
  <si>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</si>
  <si>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</si>
  <si>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</si>
  <si>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</si>
  <si>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</si>
  <si>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</si>
  <si>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</si>
  <si>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</si>
  <si>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</si>
  <si>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</si>
  <si>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</si>
  <si>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</si>
  <si>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</si>
  <si>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</si>
  <si>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</si>
  <si>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</si>
  <si>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</si>
  <si>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</si>
  <si>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</si>
  <si>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</si>
  <si>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</si>
  <si>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</si>
  <si>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</si>
  <si>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</si>
  <si>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</si>
  <si>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</si>
  <si>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</si>
  <si>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</si>
  <si>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</si>
  <si>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</si>
  <si>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</si>
  <si>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</si>
  <si>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</si>
  <si>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</si>
  <si>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</si>
  <si>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</si>
  <si>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</si>
  <si>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</si>
  <si>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</si>
  <si>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</si>
  <si>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</si>
  <si>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</si>
  <si>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</si>
  <si>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</si>
  <si>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</si>
  <si>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</si>
  <si>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</si>
  <si>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</si>
  <si>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</si>
  <si>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</si>
  <si>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</si>
  <si>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</si>
  <si>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</si>
  <si>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</si>
  <si>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</si>
  <si>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</si>
  <si>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</si>
  <si>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</si>
  <si>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</si>
  <si>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</si>
  <si>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</si>
  <si>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</si>
  <si>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</si>
  <si>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</si>
  <si>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</si>
  <si>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</si>
  <si>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</si>
  <si>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</si>
  <si>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</si>
  <si>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</si>
  <si>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</si>
  <si>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</si>
  <si>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</si>
  <si>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</si>
  <si>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</si>
  <si>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</si>
  <si>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</si>
  <si>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</si>
  <si>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</si>
  <si>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</si>
  <si>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</si>
  <si>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</si>
  <si>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</si>
  <si>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</si>
  <si>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</si>
  <si>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</si>
  <si>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</si>
  <si>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</si>
  <si>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</si>
  <si>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</si>
  <si>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</si>
  <si>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</si>
  <si>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</si>
  <si>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</si>
  <si>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</si>
  <si>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</si>
  <si>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</si>
  <si>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</si>
  <si>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</si>
  <si>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</si>
  <si>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</si>
  <si>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</si>
  <si>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</si>
  <si>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</si>
  <si>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</si>
  <si>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</si>
  <si>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</si>
  <si>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</si>
  <si>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</si>
  <si>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</si>
  <si>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</si>
  <si>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</si>
  <si>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</si>
  <si>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</si>
  <si>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</si>
  <si>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</si>
  <si>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</si>
  <si>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</si>
  <si>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</si>
  <si>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</si>
  <si>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</si>
  <si>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</si>
  <si>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</si>
  <si>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</si>
  <si>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</si>
  <si>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</si>
  <si>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</si>
  <si>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</si>
  <si>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</si>
  <si>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</si>
  <si>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</si>
  <si>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</si>
  <si>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</si>
  <si>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</si>
  <si>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</si>
  <si>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</si>
  <si>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</si>
  <si>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</si>
  <si>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</si>
  <si>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</si>
  <si>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</si>
  <si>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</si>
  <si>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</si>
  <si>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</si>
  <si>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</si>
  <si>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</si>
  <si>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</si>
  <si>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</si>
  <si>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</si>
  <si>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</si>
  <si>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</si>
  <si>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</si>
  <si>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</si>
  <si>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</si>
  <si>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</si>
  <si>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</si>
  <si>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</si>
  <si>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</si>
  <si>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</si>
  <si>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</si>
  <si>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</si>
  <si>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</si>
  <si>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</si>
  <si>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</si>
  <si>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</si>
  <si>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</si>
  <si>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</si>
  <si>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</si>
  <si>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</si>
  <si>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</si>
  <si>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</si>
  <si>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</si>
  <si>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</si>
  <si>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</si>
  <si>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</si>
  <si>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</si>
  <si>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</si>
  <si>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</si>
  <si>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</si>
  <si>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</si>
  <si>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</si>
  <si>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</si>
  <si>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</si>
  <si>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</si>
  <si>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</si>
  <si>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</si>
  <si>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</si>
  <si>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</si>
  <si>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</si>
  <si>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</si>
  <si>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</si>
  <si>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</si>
  <si>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</si>
  <si>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</si>
  <si>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</si>
  <si>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</si>
  <si>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</si>
  <si>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</si>
  <si>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</si>
  <si>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</si>
  <si>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</si>
  <si>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</si>
  <si>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</si>
  <si>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</si>
  <si>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</si>
  <si>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</si>
  <si>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</si>
  <si>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</si>
  <si>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</si>
  <si>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</si>
  <si>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</si>
  <si>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</si>
  <si>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</si>
  <si>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</si>
  <si>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</si>
  <si>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</si>
  <si>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</si>
  <si>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</si>
  <si>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</si>
  <si>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</si>
  <si>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</si>
  <si>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</si>
  <si>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</si>
  <si>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</si>
  <si>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</si>
  <si>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</si>
  <si>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</si>
  <si>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</si>
  <si>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</si>
  <si>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</si>
  <si>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</si>
  <si>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</si>
  <si>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</si>
  <si>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</si>
  <si>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</si>
  <si>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</si>
  <si>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</si>
  <si>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</si>
  <si>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</si>
  <si>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</si>
  <si>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</si>
  <si>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</si>
  <si>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</si>
  <si>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</si>
  <si>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</si>
  <si>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</si>
  <si>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</si>
  <si>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</si>
  <si>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</si>
  <si>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</si>
  <si>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</si>
  <si>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</si>
  <si>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</si>
  <si>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</si>
  <si>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</si>
  <si>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</si>
  <si>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</si>
  <si>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</si>
  <si>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</si>
  <si>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</si>
  <si>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</si>
  <si>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</si>
  <si>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</si>
  <si>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</si>
  <si>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</si>
  <si>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</si>
  <si>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</si>
  <si>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</si>
  <si>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</si>
  <si>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</si>
  <si>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</si>
  <si>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</si>
  <si>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</si>
  <si>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</si>
  <si>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</si>
  <si>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</si>
  <si>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</si>
  <si>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</si>
  <si>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</si>
  <si>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</si>
  <si>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</si>
  <si>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</si>
  <si>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</si>
  <si>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</si>
  <si>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</si>
  <si>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</si>
  <si>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</si>
  <si>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</si>
  <si>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</si>
  <si>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</si>
  <si>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</si>
  <si>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</si>
  <si>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</si>
  <si>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</si>
  <si>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</si>
  <si>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</si>
  <si>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</si>
  <si>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</si>
  <si>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</si>
  <si>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</si>
  <si>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</si>
  <si>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</si>
  <si>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</si>
  <si>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</si>
  <si>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</si>
  <si>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</si>
  <si>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</si>
  <si>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</si>
  <si>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</si>
  <si>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</si>
  <si>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</si>
  <si>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</si>
  <si>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</si>
  <si>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</si>
  <si>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</si>
  <si>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</si>
  <si>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</si>
  <si>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</si>
  <si>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</si>
  <si>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</si>
  <si>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</si>
  <si>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</si>
  <si>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</si>
  <si>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</si>
  <si>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</si>
  <si>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</si>
  <si>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</si>
  <si>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</si>
  <si>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</si>
  <si>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</si>
  <si>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</si>
  <si>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</si>
  <si>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</si>
  <si>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</si>
  <si>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</si>
  <si>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</si>
  <si>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</si>
  <si>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</si>
  <si>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</si>
  <si>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</si>
  <si>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</si>
  <si>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</si>
  <si>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</si>
  <si>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</si>
  <si>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</si>
  <si>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</si>
  <si>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</si>
  <si>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</si>
  <si>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</si>
  <si>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</si>
  <si>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</si>
  <si>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</si>
  <si>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</si>
  <si>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</si>
  <si>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</si>
  <si>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</si>
  <si>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</si>
  <si>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</si>
  <si>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</si>
  <si>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</si>
  <si>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</si>
  <si>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</si>
  <si>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</si>
  <si>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</si>
  <si>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</si>
  <si>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</si>
  <si>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</si>
  <si>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</si>
  <si>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</si>
  <si>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</si>
  <si>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</si>
  <si>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</si>
  <si>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</si>
  <si>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</si>
  <si>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</si>
  <si>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</si>
  <si>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</si>
  <si>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</si>
  <si>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</si>
  <si>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</si>
  <si>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</si>
  <si>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</si>
  <si>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</si>
  <si>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</si>
  <si>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</si>
  <si>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</si>
  <si>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</si>
  <si>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</si>
  <si>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</si>
  <si>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</si>
  <si>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</si>
  <si>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</si>
  <si>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</si>
  <si>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</si>
  <si>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</si>
  <si>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</si>
  <si>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</si>
  <si>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</si>
  <si>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</si>
  <si>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</si>
  <si>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</si>
  <si>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</si>
  <si>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</si>
  <si>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</si>
  <si>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</si>
  <si>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</si>
  <si>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</si>
  <si>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</si>
  <si>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</si>
  <si>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</si>
  <si>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</si>
  <si>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</si>
  <si>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</si>
  <si>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</si>
  <si>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</si>
  <si>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</si>
  <si>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</si>
  <si>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</si>
  <si>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</si>
  <si>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</si>
  <si>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</si>
  <si>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</si>
  <si>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</si>
  <si>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</si>
  <si>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</si>
  <si>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</si>
  <si>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</si>
  <si>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</si>
  <si>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</si>
  <si>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</si>
  <si>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</si>
  <si>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</si>
  <si>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</si>
  <si>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</si>
  <si>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</si>
  <si>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</si>
  <si>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</si>
  <si>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</si>
  <si>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</si>
  <si>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</si>
  <si>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</si>
  <si>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</si>
  <si>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</si>
  <si>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</si>
  <si>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</si>
  <si>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</si>
  <si>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</si>
  <si>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</si>
  <si>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</si>
  <si>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</si>
  <si>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</si>
  <si>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</si>
  <si>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</si>
  <si>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</si>
  <si>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</si>
  <si>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</si>
  <si>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</si>
  <si>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</si>
  <si>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</si>
  <si>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</si>
  <si>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</si>
  <si>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</si>
  <si>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</si>
  <si>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</si>
  <si>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</si>
  <si>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</si>
  <si>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</si>
  <si>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</si>
  <si>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</si>
  <si>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</si>
  <si>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</si>
  <si>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</si>
  <si>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</si>
  <si>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</si>
  <si>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</si>
  <si>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</si>
  <si>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</si>
  <si>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</si>
  <si>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</si>
  <si>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</si>
  <si>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</si>
  <si>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</si>
  <si>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</si>
  <si>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</si>
  <si>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</si>
  <si>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</si>
  <si>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</si>
  <si>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</si>
  <si>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</si>
  <si>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</si>
  <si>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</si>
  <si>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</si>
  <si>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</si>
  <si>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</si>
  <si>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</si>
  <si>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</si>
  <si>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</si>
  <si>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</si>
  <si>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</si>
  <si>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</si>
  <si>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</si>
  <si>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</si>
  <si>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</si>
  <si>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</si>
  <si>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</si>
  <si>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</si>
  <si>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</si>
  <si>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</si>
  <si>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</si>
  <si>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</si>
  <si>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</si>
  <si>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</si>
  <si>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</si>
  <si>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</si>
  <si>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</si>
  <si>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</si>
  <si>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</si>
  <si>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</si>
  <si>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</si>
  <si>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</si>
  <si>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</si>
  <si>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</si>
  <si>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</si>
  <si>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</si>
  <si>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</si>
  <si>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</si>
  <si>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</si>
  <si>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</si>
  <si>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</si>
  <si>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</si>
  <si>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</si>
  <si>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</si>
  <si>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</si>
  <si>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</si>
  <si>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</si>
  <si>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</si>
  <si>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</si>
  <si>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</si>
  <si>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</si>
  <si>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</si>
  <si>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</si>
  <si>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</si>
  <si>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</si>
  <si>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</si>
  <si>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</si>
  <si>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</si>
  <si>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</si>
  <si>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</si>
  <si>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</si>
  <si>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</si>
  <si>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</si>
  <si>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</si>
  <si>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</si>
  <si>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</si>
  <si>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</si>
  <si>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</si>
  <si>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</si>
  <si>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</si>
  <si>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</si>
  <si>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</si>
  <si>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</si>
  <si>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</si>
  <si>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</si>
  <si>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</si>
  <si>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</si>
  <si>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</si>
  <si>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</si>
  <si>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</si>
  <si>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</si>
  <si>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</si>
  <si>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</si>
  <si>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</si>
  <si>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</si>
  <si>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</si>
  <si>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</si>
  <si>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</si>
  <si>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</si>
  <si>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</si>
  <si>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</si>
  <si>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</si>
  <si>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</si>
  <si>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</si>
  <si>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</si>
  <si>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</si>
  <si>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</si>
  <si>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</si>
  <si>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</si>
  <si>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</si>
  <si>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</si>
  <si>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</si>
  <si>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</si>
  <si>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</si>
  <si>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</si>
  <si>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</si>
  <si>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</si>
  <si>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</si>
  <si>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</si>
  <si>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</si>
  <si>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</si>
  <si>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</si>
  <si>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</si>
  <si>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</si>
  <si>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</si>
  <si>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</si>
  <si>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</si>
  <si>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</si>
  <si>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</si>
  <si>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</si>
  <si>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</si>
  <si>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</si>
  <si>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</si>
  <si>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</si>
  <si>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</si>
  <si>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</si>
  <si>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</si>
  <si>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</si>
  <si>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</si>
  <si>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</si>
  <si>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</si>
  <si>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</si>
  <si>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</si>
  <si>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</si>
  <si>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</si>
  <si>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</si>
  <si>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</si>
  <si>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</si>
  <si>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</si>
  <si>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</si>
  <si>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</si>
  <si>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</si>
  <si>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</si>
  <si>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</si>
  <si>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</si>
  <si>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</si>
  <si>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</si>
  <si>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</si>
  <si>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</si>
  <si>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</si>
  <si>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</si>
  <si>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</si>
  <si>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</si>
  <si>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</si>
  <si>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</si>
  <si>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</si>
  <si>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</si>
  <si>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</si>
  <si>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</si>
  <si>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</si>
  <si>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</si>
  <si>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</si>
  <si>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</si>
  <si>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</si>
  <si>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</si>
  <si>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</si>
  <si>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</si>
  <si>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</si>
  <si>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</si>
  <si>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</si>
  <si>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</si>
  <si>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</si>
  <si>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</si>
  <si>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</si>
  <si>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</si>
  <si>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</si>
  <si>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</si>
  <si>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</si>
  <si>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</si>
  <si>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</si>
  <si>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</si>
  <si>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</si>
  <si>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</si>
  <si>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</si>
  <si>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</si>
  <si>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</si>
  <si>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</si>
  <si>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</si>
  <si>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</si>
  <si>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</si>
  <si>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</si>
  <si>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</si>
  <si>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</si>
  <si>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</si>
  <si>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</si>
  <si>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</si>
  <si>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</si>
  <si>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</si>
  <si>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</si>
  <si>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</si>
  <si>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</si>
  <si>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</si>
  <si>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</si>
  <si>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</si>
  <si>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</si>
  <si>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</si>
  <si>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</si>
  <si>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</si>
  <si>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</si>
  <si>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</si>
  <si>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</si>
  <si>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</si>
  <si>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</si>
  <si>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</si>
  <si>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</si>
  <si>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</si>
  <si>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</si>
  <si>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</si>
  <si>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</si>
  <si>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</si>
  <si>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</si>
  <si>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</si>
  <si>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</si>
  <si>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</si>
  <si>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</si>
  <si>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</si>
  <si>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</si>
  <si>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</si>
  <si>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</si>
  <si>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</si>
  <si>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</si>
  <si>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</si>
  <si>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</si>
  <si>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</si>
  <si>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</si>
  <si>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</si>
  <si>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</si>
  <si>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</si>
  <si>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</si>
  <si>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</si>
  <si>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</si>
  <si>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</si>
  <si>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</si>
  <si>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</si>
  <si>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</si>
  <si>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</si>
  <si>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</si>
  <si>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</si>
  <si>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</si>
  <si>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</si>
  <si>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</si>
  <si>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</si>
  <si>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</si>
  <si>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</si>
  <si>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</si>
  <si>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</si>
  <si>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</si>
  <si>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</si>
  <si>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</si>
  <si>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</si>
  <si>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</si>
  <si>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</si>
  <si>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</si>
  <si>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</si>
  <si>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</si>
  <si>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</si>
  <si>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</si>
  <si>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</si>
  <si>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</si>
  <si>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</si>
  <si>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</si>
  <si>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</si>
  <si>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</si>
  <si>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</si>
  <si>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</si>
  <si>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</si>
  <si>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</si>
  <si>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</si>
  <si>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</si>
  <si>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</si>
  <si>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</si>
  <si>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</si>
  <si>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</si>
  <si>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</si>
  <si>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</si>
  <si>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</si>
  <si>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</si>
  <si>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</si>
  <si>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</si>
  <si>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</si>
  <si>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</si>
  <si>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</si>
  <si>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</si>
  <si>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</si>
  <si>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</si>
  <si>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</si>
  <si>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</si>
  <si>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</si>
  <si>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</si>
  <si>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</si>
  <si>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</si>
  <si>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</si>
  <si>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</si>
  <si>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</si>
  <si>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</si>
  <si>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</si>
  <si>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</si>
  <si>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</si>
  <si>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</si>
  <si>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</si>
  <si>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</si>
  <si>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</si>
  <si>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</si>
  <si>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</si>
  <si>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</si>
  <si>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</si>
  <si>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</si>
  <si>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</si>
  <si>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</si>
  <si>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</si>
  <si>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</si>
  <si>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</si>
  <si>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</si>
  <si>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</si>
  <si>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</si>
  <si>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</si>
  <si>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</si>
  <si>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</si>
  <si>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</si>
  <si>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</si>
  <si>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</si>
  <si>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</si>
  <si>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</si>
  <si>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</si>
  <si>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</si>
  <si>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</si>
  <si>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</si>
  <si>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</si>
  <si>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</si>
  <si>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</si>
  <si>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</si>
  <si>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</si>
  <si>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</si>
  <si>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</si>
  <si>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</si>
  <si>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</si>
  <si>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</si>
  <si>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</si>
  <si>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</si>
  <si>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</si>
  <si>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</si>
  <si>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</si>
  <si>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</si>
  <si>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</si>
  <si>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</si>
  <si>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</si>
  <si>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</si>
  <si>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</si>
  <si>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</si>
  <si>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</si>
  <si>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</si>
  <si>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</si>
  <si>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</si>
  <si>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</si>
  <si>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</si>
  <si>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</si>
  <si>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</si>
  <si>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</si>
  <si>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</si>
  <si>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</si>
  <si>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</si>
  <si>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</si>
  <si>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</si>
  <si>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</si>
  <si>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</si>
  <si>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</si>
  <si>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</si>
  <si>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</si>
  <si>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</si>
  <si>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</si>
  <si>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</si>
  <si>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</si>
  <si>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</si>
  <si>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</si>
  <si>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</si>
  <si>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</si>
  <si>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</si>
  <si>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</si>
  <si>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</si>
  <si>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</si>
  <si>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</si>
  <si>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</si>
  <si>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</si>
  <si>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</si>
  <si>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</si>
  <si>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</si>
  <si>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</si>
  <si>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</si>
  <si>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</si>
  <si>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</si>
  <si>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</si>
  <si>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</si>
  <si>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</si>
  <si>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</si>
  <si>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</si>
  <si>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</si>
  <si>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</si>
  <si>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</si>
  <si>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</si>
  <si>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</si>
  <si>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</si>
  <si>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</si>
  <si>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</si>
  <si>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</si>
  <si>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</si>
  <si>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</si>
  <si>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</si>
  <si>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</si>
  <si>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</si>
  <si>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</si>
  <si>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</si>
  <si>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</si>
  <si>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</si>
  <si>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</si>
  <si>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</si>
  <si>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</si>
  <si>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</si>
  <si>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</si>
  <si>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</si>
  <si>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</si>
  <si>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</si>
  <si>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</si>
  <si>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</si>
  <si>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</si>
  <si>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</si>
  <si>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</si>
  <si>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</si>
  <si>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</si>
  <si>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</si>
  <si>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</si>
  <si>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</si>
  <si>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</si>
  <si>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</si>
  <si>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</si>
  <si>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</si>
  <si>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</si>
  <si>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</si>
  <si>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</si>
  <si>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</si>
  <si>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</si>
  <si>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</si>
  <si>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</si>
  <si>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</si>
  <si>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</si>
  <si>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</si>
  <si>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</si>
  <si>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</si>
  <si>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</si>
  <si>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</si>
  <si>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</si>
  <si>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</si>
  <si>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</si>
  <si>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</si>
  <si>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</si>
  <si>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</si>
  <si>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</si>
  <si>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</si>
  <si>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</si>
  <si>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</si>
  <si>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</si>
  <si>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</si>
  <si>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</si>
  <si>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</si>
  <si>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</si>
  <si>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</si>
  <si>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</si>
  <si>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</si>
  <si>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</si>
  <si>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</si>
  <si>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</si>
  <si>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</si>
  <si>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</si>
  <si>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</si>
  <si>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</si>
  <si>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</si>
  <si>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</si>
  <si>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</si>
  <si>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</si>
  <si>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</si>
  <si>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</si>
  <si>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</si>
  <si>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</si>
  <si>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</si>
  <si>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</si>
  <si>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</si>
  <si>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</si>
  <si>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</si>
  <si>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</si>
  <si>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</si>
  <si>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</si>
  <si>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</si>
  <si>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</si>
  <si>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</si>
  <si>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</si>
  <si>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</si>
  <si>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</si>
  <si>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</si>
  <si>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</si>
  <si>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</si>
  <si>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</si>
  <si>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</si>
  <si>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</si>
  <si>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</si>
  <si>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</si>
  <si>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</si>
  <si>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</si>
  <si>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</si>
  <si>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</si>
  <si>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</si>
  <si>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</si>
  <si>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</si>
  <si>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</si>
  <si>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</si>
  <si>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</si>
  <si>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</si>
  <si>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</si>
  <si>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</si>
  <si>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</si>
  <si>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</si>
  <si>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</si>
  <si>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</si>
  <si>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</si>
  <si>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</si>
  <si>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</si>
  <si>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</si>
  <si>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</si>
  <si>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</si>
  <si>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</si>
  <si>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</si>
  <si>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</si>
  <si>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</si>
  <si>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</si>
  <si>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</si>
  <si>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</si>
  <si>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</si>
  <si>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</si>
  <si>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</si>
  <si>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</si>
  <si>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</si>
  <si>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</si>
  <si>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</si>
  <si>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</si>
  <si>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</si>
  <si>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</si>
  <si>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</si>
  <si>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</si>
  <si>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</si>
  <si>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</si>
  <si>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</si>
  <si>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</si>
  <si>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</si>
  <si>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</si>
  <si>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</si>
  <si>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</si>
  <si>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</si>
  <si>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</si>
  <si>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</si>
  <si>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</si>
  <si>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</si>
  <si>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</si>
  <si>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</si>
  <si>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</si>
  <si>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</si>
  <si>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</si>
  <si>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</si>
  <si>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</si>
  <si>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</si>
  <si>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</si>
  <si>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</si>
  <si>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</si>
  <si>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</si>
  <si>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</si>
  <si>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</si>
  <si>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</si>
  <si>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</si>
  <si>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</si>
  <si>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</si>
  <si>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</si>
  <si>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</si>
  <si>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</si>
  <si>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</si>
  <si>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</si>
  <si>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</si>
  <si>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</si>
  <si>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</si>
  <si>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</si>
  <si>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</si>
  <si>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</si>
  <si>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</si>
  <si>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</si>
  <si>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</si>
  <si>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</si>
  <si>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</si>
  <si>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</si>
  <si>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</si>
  <si>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</si>
  <si>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</si>
  <si>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</si>
  <si>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</si>
  <si>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</si>
  <si>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</si>
  <si>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</si>
  <si>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</si>
  <si>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</si>
  <si>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</si>
  <si>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</si>
  <si>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</si>
  <si>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</si>
  <si>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</si>
  <si>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</si>
  <si>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</si>
  <si>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</si>
  <si>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</si>
  <si>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</si>
  <si>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</si>
  <si>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</si>
  <si>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</si>
  <si>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</si>
  <si>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</si>
  <si>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</si>
  <si>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</si>
  <si>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</si>
  <si>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</si>
  <si>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</si>
  <si>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</si>
  <si>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</si>
  <si>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</si>
  <si>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</si>
  <si>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</si>
  <si>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</si>
  <si>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</si>
  <si>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</si>
  <si>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</si>
  <si>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</si>
  <si>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</si>
  <si>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</si>
  <si>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</si>
  <si>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</si>
  <si>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</si>
  <si>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</si>
  <si>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</si>
  <si>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</si>
  <si>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</si>
  <si>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</si>
  <si>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</si>
  <si>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</si>
  <si>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</si>
  <si>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</si>
  <si>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</si>
  <si>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</si>
  <si>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</si>
  <si>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</si>
  <si>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</si>
  <si>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</si>
  <si>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</si>
  <si>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</si>
  <si>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</si>
  <si>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</si>
  <si>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</si>
  <si>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</si>
  <si>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</si>
  <si>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</si>
  <si>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</si>
  <si>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</si>
  <si>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</si>
  <si>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</si>
  <si>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</si>
  <si>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</si>
  <si>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</si>
  <si>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</si>
  <si>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</si>
  <si>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</si>
  <si>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</si>
  <si>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</si>
  <si>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</si>
  <si>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</si>
  <si>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</si>
  <si>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</si>
  <si>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</si>
  <si>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</si>
  <si>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</si>
  <si>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</si>
  <si>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</si>
  <si>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</si>
  <si>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</si>
  <si>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</si>
  <si>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</si>
  <si>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</si>
  <si>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</si>
  <si>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</si>
  <si>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</si>
  <si>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</si>
  <si>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</si>
  <si>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</si>
  <si>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</si>
  <si>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</si>
  <si>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</si>
  <si>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</si>
  <si>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</si>
  <si>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</si>
  <si>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</si>
  <si>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</si>
  <si>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</si>
  <si>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</si>
  <si>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</si>
  <si>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</si>
  <si>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</si>
  <si>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</si>
  <si>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</si>
  <si>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</si>
  <si>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</si>
  <si>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</si>
  <si>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</si>
  <si>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</si>
  <si>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</si>
  <si>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</si>
  <si>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</si>
  <si>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</si>
  <si>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</si>
  <si>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</si>
  <si>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</si>
  <si>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</si>
  <si>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</si>
  <si>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</si>
  <si>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</si>
  <si>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</si>
  <si>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</si>
  <si>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</si>
  <si>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</si>
  <si>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</si>
  <si>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</si>
  <si>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</si>
  <si>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</si>
  <si>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</si>
  <si>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</si>
  <si>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</si>
  <si>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</si>
  <si>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</si>
  <si>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</si>
  <si>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</si>
  <si>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</si>
  <si>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</si>
  <si>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</si>
  <si>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</si>
  <si>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</si>
  <si>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</si>
  <si>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</si>
  <si>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</si>
  <si>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</si>
  <si>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</si>
  <si>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</si>
  <si>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</si>
  <si>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</si>
  <si>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</si>
  <si>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</si>
  <si>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</si>
  <si>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</si>
  <si>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</si>
  <si>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</si>
  <si>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</si>
  <si>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</si>
  <si>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</si>
  <si>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</si>
  <si>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</si>
  <si>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</si>
  <si>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</si>
  <si>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</si>
  <si>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</si>
  <si>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</si>
  <si>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</si>
  <si>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</si>
  <si>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</si>
  <si>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</si>
  <si>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</si>
  <si>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</si>
  <si>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</si>
  <si>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</si>
  <si>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</si>
  <si>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</si>
  <si>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</si>
  <si>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</si>
  <si>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</si>
  <si>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</si>
  <si>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</si>
  <si>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</si>
  <si>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</si>
  <si>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</si>
  <si>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</si>
  <si>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</si>
  <si>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</si>
  <si>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</si>
  <si>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</si>
  <si>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</si>
  <si>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</si>
  <si>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</si>
  <si>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</si>
  <si>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</si>
  <si>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</si>
  <si>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</si>
  <si>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</si>
  <si>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</si>
  <si>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</si>
  <si>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</si>
  <si>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</si>
  <si>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</si>
  <si>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</si>
  <si>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</si>
  <si>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</si>
  <si>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</si>
  <si>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</si>
  <si>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</si>
  <si>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</si>
  <si>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</si>
  <si>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</si>
  <si>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</si>
  <si>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</si>
  <si>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</si>
  <si>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</si>
  <si>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</si>
  <si>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</si>
  <si>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</si>
  <si>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</si>
  <si>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</si>
  <si>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</si>
  <si>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</si>
  <si>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</si>
  <si>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</si>
  <si>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</si>
  <si>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</si>
  <si>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</si>
  <si>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</si>
  <si>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</si>
  <si>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</si>
  <si>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</si>
  <si>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</si>
  <si>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</si>
  <si>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</si>
  <si>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</si>
  <si>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</si>
  <si>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</si>
  <si>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</si>
  <si>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</si>
  <si>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</si>
  <si>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</si>
  <si>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</si>
  <si>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</si>
  <si>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</si>
  <si>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</si>
  <si>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</si>
  <si>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</si>
  <si>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</si>
  <si>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</si>
  <si>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</si>
  <si>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</si>
  <si>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</si>
  <si>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</si>
  <si>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</si>
  <si>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</si>
  <si>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</si>
  <si>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</si>
  <si>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</si>
  <si>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</si>
  <si>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</si>
  <si>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</si>
  <si>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</si>
  <si>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</si>
  <si>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</si>
  <si>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</si>
  <si>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</si>
  <si>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</si>
  <si>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</si>
  <si>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</si>
  <si>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</si>
  <si>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</si>
  <si>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</si>
  <si>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</si>
  <si>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</si>
  <si>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</si>
  <si>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</si>
  <si>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</si>
  <si>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</si>
  <si>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</si>
  <si>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</si>
  <si>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</si>
  <si>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</si>
  <si>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</si>
  <si>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</si>
  <si>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</si>
  <si>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</si>
  <si>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</si>
  <si>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</si>
  <si>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</si>
  <si>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</si>
  <si>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</si>
  <si>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</si>
  <si>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</si>
  <si>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</si>
  <si>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</si>
  <si>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</si>
  <si>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</si>
  <si>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</si>
  <si>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</si>
  <si>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</si>
  <si>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</si>
  <si>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</si>
  <si>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</si>
  <si>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</si>
  <si>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</si>
  <si>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</si>
  <si>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</si>
  <si>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</si>
  <si>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</si>
  <si>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</si>
  <si>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</si>
  <si>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</si>
  <si>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</si>
  <si>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</si>
  <si>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</si>
  <si>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</si>
  <si>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</si>
  <si>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</si>
  <si>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</si>
  <si>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</si>
  <si>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</si>
  <si>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</si>
  <si>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</si>
  <si>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</si>
  <si>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</si>
  <si>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</si>
  <si>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</si>
  <si>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</si>
  <si>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</si>
  <si>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</si>
  <si>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</si>
  <si>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</si>
  <si>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</si>
  <si>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</si>
  <si>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</si>
  <si>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</si>
  <si>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</si>
  <si>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</si>
  <si>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</si>
  <si>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</si>
  <si>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</si>
  <si>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</si>
  <si>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</si>
  <si>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</si>
  <si>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</si>
  <si>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</si>
  <si>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</si>
  <si>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</si>
  <si>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</si>
  <si>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</si>
  <si>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</si>
  <si>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</si>
  <si>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</si>
  <si>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</si>
  <si>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</si>
  <si>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</si>
  <si>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</si>
  <si>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</si>
  <si>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</si>
  <si>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</si>
  <si>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</si>
  <si>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</si>
  <si>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</si>
  <si>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</si>
  <si>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</si>
  <si>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</si>
  <si>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</si>
  <si>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</si>
  <si>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</si>
  <si>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</si>
  <si>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</si>
  <si>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</si>
  <si>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</si>
  <si>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</si>
  <si>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</si>
  <si>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</si>
  <si>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</si>
  <si>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</si>
  <si>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</si>
  <si>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</si>
  <si>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</si>
  <si>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</si>
  <si>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</si>
  <si>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</si>
  <si>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</si>
  <si>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</si>
  <si>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</si>
  <si>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</si>
  <si>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</si>
  <si>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</si>
  <si>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</si>
  <si>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</si>
  <si>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</si>
  <si>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</si>
  <si>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</si>
  <si>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</si>
  <si>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</si>
  <si>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</si>
  <si>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</si>
  <si>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</si>
  <si>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</si>
  <si>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</si>
  <si>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</si>
  <si>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</si>
  <si>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</si>
  <si>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</si>
  <si>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</si>
  <si>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</si>
  <si>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</si>
  <si>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</si>
  <si>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</si>
  <si>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</si>
  <si>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</si>
  <si>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</si>
  <si>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</si>
  <si>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</si>
  <si>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</si>
  <si>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</si>
  <si>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</si>
  <si>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</si>
  <si>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</si>
  <si>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</si>
  <si>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</si>
  <si>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</si>
  <si>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</si>
  <si>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</si>
  <si>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</si>
  <si>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</si>
  <si>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</si>
  <si>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</si>
  <si>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</si>
  <si>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</si>
  <si>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</si>
  <si>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</si>
  <si>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</si>
  <si>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</si>
  <si>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</si>
  <si>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</si>
  <si>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</si>
  <si>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</si>
  <si>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</si>
  <si>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</si>
  <si>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</si>
  <si>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</si>
  <si>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</si>
  <si>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</si>
  <si>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</si>
  <si>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</si>
  <si>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</si>
  <si>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</si>
  <si>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</si>
  <si>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</si>
  <si>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</si>
  <si>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</si>
  <si>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</si>
  <si>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</si>
  <si>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</si>
  <si>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</si>
  <si>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</si>
  <si>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</si>
  <si>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</si>
  <si>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</si>
  <si>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</si>
  <si>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</si>
  <si>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</si>
  <si>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</si>
  <si>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</si>
  <si>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</si>
  <si>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</si>
  <si>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</si>
  <si>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</si>
  <si>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</si>
  <si>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</si>
  <si>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</si>
  <si>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</si>
  <si>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</si>
  <si>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</si>
  <si>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</si>
  <si>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</si>
  <si>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</si>
  <si>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</si>
  <si>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</si>
  <si>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</si>
  <si>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</si>
  <si>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</si>
  <si>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</si>
  <si>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</si>
  <si>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</si>
  <si>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</si>
  <si>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</si>
  <si>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</si>
  <si>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</si>
  <si>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</si>
  <si>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</si>
  <si>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</si>
  <si>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</si>
  <si>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</si>
  <si>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</si>
  <si>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</si>
  <si>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</si>
  <si>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</si>
  <si>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</si>
  <si>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</si>
  <si>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</si>
  <si>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</si>
  <si>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</si>
  <si>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</si>
  <si>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</si>
  <si>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</si>
  <si>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</si>
  <si>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</si>
  <si>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</si>
  <si>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</si>
  <si>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</si>
  <si>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</si>
  <si>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</si>
  <si>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</si>
  <si>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</si>
  <si>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</si>
  <si>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</si>
  <si>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</si>
  <si>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</si>
  <si>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</si>
  <si>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</si>
  <si>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</si>
  <si>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</si>
  <si>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</si>
  <si>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</si>
  <si>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</si>
  <si>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</si>
  <si>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</si>
  <si>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</si>
  <si>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</si>
  <si>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</si>
  <si>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</si>
  <si>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</si>
  <si>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</si>
  <si>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</si>
  <si>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</si>
  <si>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</si>
  <si>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</si>
  <si>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</si>
  <si>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</si>
  <si>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</si>
  <si>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</si>
  <si>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</si>
  <si>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</si>
  <si>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</si>
  <si>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</si>
  <si>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</si>
  <si>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</si>
  <si>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</si>
  <si>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</si>
  <si>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</si>
  <si>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</si>
  <si>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</si>
  <si>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</si>
  <si>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</si>
  <si>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</si>
  <si>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</si>
  <si>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</si>
  <si>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</si>
  <si>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</si>
  <si>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</si>
  <si>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</si>
  <si>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</si>
  <si>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</si>
  <si>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</si>
  <si>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</si>
  <si>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</si>
  <si>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</si>
  <si>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</si>
  <si>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</si>
  <si>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</si>
  <si>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</si>
  <si>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</si>
  <si>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</si>
  <si>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</si>
  <si>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</si>
  <si>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</si>
  <si>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</si>
  <si>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</si>
  <si>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</si>
  <si>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</si>
  <si>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</si>
  <si>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</si>
  <si>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</si>
  <si>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</si>
  <si>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</si>
  <si>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</si>
  <si>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</si>
  <si>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</si>
  <si>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</si>
  <si>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</si>
  <si>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</si>
  <si>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</si>
  <si>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</si>
  <si>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</si>
  <si>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</si>
  <si>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</si>
  <si>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</si>
  <si>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</si>
  <si>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</si>
  <si>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</si>
  <si>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</si>
  <si>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</si>
  <si>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</si>
  <si>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</si>
  <si>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</si>
  <si>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</si>
  <si>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</si>
  <si>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</si>
  <si>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</si>
  <si>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</si>
  <si>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</si>
  <si>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</si>
  <si>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</si>
  <si>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</si>
  <si>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</si>
  <si>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</si>
  <si>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</si>
  <si>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</si>
  <si>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</si>
  <si>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</si>
  <si>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</si>
  <si>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</si>
  <si>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</si>
  <si>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</si>
  <si>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</si>
  <si>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</si>
  <si>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</si>
  <si>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</si>
  <si>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</si>
  <si>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</si>
  <si>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</si>
  <si>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</si>
  <si>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</si>
  <si>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</si>
  <si>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</si>
  <si>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</si>
  <si>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</si>
  <si>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</si>
  <si>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</si>
  <si>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</si>
  <si>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</si>
  <si>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</si>
  <si>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</si>
  <si>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</si>
  <si>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</si>
  <si>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</si>
  <si>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</si>
  <si>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</si>
  <si>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</si>
  <si>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</si>
  <si>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</si>
  <si>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</si>
  <si>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</si>
  <si>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</si>
  <si>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</si>
  <si>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</si>
  <si>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</si>
  <si>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</si>
  <si>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</si>
  <si>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</si>
  <si>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</si>
  <si>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</si>
  <si>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</si>
  <si>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</si>
  <si>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</si>
  <si>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</si>
  <si>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</si>
  <si>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</si>
  <si>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</si>
  <si>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</si>
  <si>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</si>
  <si>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</si>
  <si>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</si>
  <si>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</si>
  <si>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</si>
  <si>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</si>
  <si>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</si>
  <si>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</si>
  <si>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</si>
  <si>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</si>
  <si>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</si>
  <si>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</si>
  <si>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</si>
  <si>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</si>
  <si>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</si>
  <si>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</si>
  <si>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</si>
  <si>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</si>
  <si>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</si>
  <si>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</si>
  <si>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</si>
  <si>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</si>
  <si>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</si>
  <si>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</si>
  <si>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</si>
  <si>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</si>
  <si>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</si>
  <si>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</si>
  <si>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</si>
  <si>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</si>
  <si>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</si>
  <si>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</si>
  <si>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</si>
  <si>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</si>
  <si>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</si>
  <si>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</si>
  <si>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</si>
  <si>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</si>
  <si>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</si>
  <si>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</si>
  <si>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</si>
  <si>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</si>
  <si>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</si>
  <si>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</si>
  <si>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</si>
  <si>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</si>
  <si>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</si>
  <si>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</si>
  <si>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</si>
  <si>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</si>
  <si>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</si>
  <si>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</si>
  <si>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</si>
  <si>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</si>
  <si>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</si>
  <si>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</si>
  <si>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</si>
  <si>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</si>
  <si>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</si>
  <si>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</si>
  <si>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</si>
  <si>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</si>
  <si>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</si>
  <si>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</si>
  <si>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</si>
  <si>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</si>
  <si>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</si>
  <si>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</si>
  <si>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</si>
  <si>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</si>
  <si>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</si>
  <si>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</si>
  <si>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</si>
  <si>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</si>
  <si>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</si>
  <si>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</si>
  <si>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</si>
  <si>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</si>
  <si>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</si>
  <si>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</si>
  <si>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</si>
  <si>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</si>
  <si>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</si>
  <si>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</si>
  <si>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</si>
  <si>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</si>
  <si>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</si>
  <si>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</si>
  <si>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</si>
  <si>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</si>
  <si>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</si>
  <si>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</si>
  <si>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</si>
  <si>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</si>
  <si>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</si>
  <si>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</si>
  <si>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</si>
  <si>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</si>
  <si>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</si>
  <si>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</si>
  <si>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</si>
  <si>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</si>
  <si>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</si>
  <si>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</si>
  <si>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</si>
  <si>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</si>
  <si>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</si>
  <si>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</si>
  <si>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</si>
  <si>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</si>
  <si>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</si>
  <si>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</si>
  <si>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</si>
  <si>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</si>
  <si>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</si>
  <si>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</si>
  <si>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</si>
  <si>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</si>
  <si>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</si>
  <si>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</si>
  <si>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</si>
  <si>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</si>
  <si>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</si>
  <si>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</si>
  <si>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</si>
  <si>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</si>
  <si>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</si>
  <si>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</si>
  <si>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</si>
  <si>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</si>
  <si>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</si>
  <si>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</si>
  <si>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</si>
  <si>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</si>
  <si>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</si>
  <si>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</si>
  <si>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</si>
  <si>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</si>
  <si>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</si>
  <si>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</si>
  <si>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</si>
  <si>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</si>
  <si>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</si>
  <si>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</si>
  <si>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</si>
  <si>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</si>
  <si>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</si>
  <si>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</si>
  <si>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</si>
  <si>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</si>
  <si>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</si>
  <si>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</si>
  <si>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</si>
  <si>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</si>
  <si>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</si>
  <si>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</si>
  <si>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</si>
  <si>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</si>
  <si>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</si>
  <si>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</si>
  <si>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</si>
  <si>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</si>
  <si>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</si>
  <si>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</si>
  <si>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</si>
  <si>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</si>
  <si>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</si>
  <si>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</si>
  <si>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</si>
  <si>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</si>
  <si>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</si>
  <si>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</si>
  <si>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</si>
  <si>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</si>
  <si>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</si>
  <si>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</si>
  <si>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</si>
  <si>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</si>
  <si>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</si>
  <si>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</si>
  <si>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</si>
  <si>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</si>
  <si>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</si>
  <si>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</si>
  <si>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</si>
  <si>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</si>
  <si>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</si>
  <si>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</si>
  <si>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</si>
  <si>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</si>
  <si>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</si>
  <si>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</si>
  <si>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</si>
  <si>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</si>
  <si>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</si>
  <si>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</si>
  <si>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</si>
  <si>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</si>
  <si>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</si>
  <si>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</si>
  <si>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</si>
  <si>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</si>
  <si>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</si>
  <si>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</si>
  <si>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</si>
  <si>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</si>
  <si>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</si>
  <si>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</si>
  <si>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</si>
  <si>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</si>
  <si>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</si>
  <si>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</si>
  <si>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</si>
  <si>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</si>
  <si>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</si>
  <si>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</si>
  <si>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</si>
  <si>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</si>
  <si>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</si>
  <si>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</si>
  <si>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</si>
  <si>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</si>
  <si>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</si>
  <si>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</si>
  <si>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</si>
  <si>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</si>
  <si>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</si>
  <si>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</si>
  <si>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</si>
  <si>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</si>
  <si>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</si>
  <si>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</si>
  <si>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</si>
  <si>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</si>
  <si>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</si>
  <si>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</si>
  <si>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</si>
  <si>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</si>
  <si>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</si>
  <si>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</si>
  <si>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</si>
  <si>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</si>
  <si>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</si>
  <si>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</si>
  <si>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</si>
  <si>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</si>
  <si>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</si>
  <si>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</si>
  <si>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</si>
  <si>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</si>
  <si>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</si>
  <si>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</si>
  <si>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</si>
  <si>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</si>
  <si>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</si>
  <si>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</si>
  <si>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</si>
  <si>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</si>
  <si>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</si>
  <si>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</si>
  <si>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</si>
  <si>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</si>
  <si>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</si>
  <si>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</si>
  <si>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</si>
  <si>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</si>
  <si>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</si>
  <si>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</si>
  <si>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</si>
  <si>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</si>
  <si>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</si>
  <si>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</si>
  <si>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</si>
  <si>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</si>
  <si>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</si>
  <si>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</si>
  <si>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</si>
  <si>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</si>
  <si>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</si>
  <si>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</si>
  <si>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</si>
  <si>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</si>
  <si>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</si>
  <si>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</si>
  <si>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</si>
  <si>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</si>
  <si>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</si>
  <si>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</si>
  <si>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</si>
  <si>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</si>
  <si>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</si>
  <si>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</si>
  <si>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</si>
  <si>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</si>
  <si>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</si>
  <si>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</si>
  <si>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</si>
  <si>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</si>
  <si>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</si>
  <si>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</si>
  <si>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</si>
  <si>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</si>
  <si>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</si>
  <si>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</si>
  <si>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</si>
  <si>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</si>
  <si>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</si>
  <si>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</si>
  <si>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</si>
  <si>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</si>
  <si>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</si>
  <si>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</si>
  <si>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</si>
  <si>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</si>
  <si>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</si>
  <si>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</si>
  <si>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</si>
  <si>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</si>
  <si>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</si>
  <si>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</si>
  <si>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</si>
  <si>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</si>
  <si>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</si>
  <si>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</si>
  <si>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</si>
  <si>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</si>
  <si>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</si>
  <si>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</si>
  <si>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</si>
  <si>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</si>
  <si>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</si>
  <si>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</si>
  <si>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</si>
  <si>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</si>
  <si>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</si>
  <si>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</si>
  <si>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</si>
  <si>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</si>
  <si>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</si>
  <si>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</si>
  <si>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</si>
  <si>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</si>
  <si>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</si>
  <si>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</si>
  <si>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</si>
  <si>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</si>
  <si>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</si>
  <si>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</si>
  <si>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</si>
  <si>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</si>
  <si>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</si>
  <si>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</si>
  <si>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</si>
  <si>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</si>
  <si>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</si>
  <si>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</si>
  <si>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</si>
  <si>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</si>
  <si>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</si>
  <si>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</si>
  <si>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</si>
  <si>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</si>
  <si>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</si>
  <si>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</si>
  <si>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</si>
  <si>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</si>
  <si>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</si>
  <si>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</si>
  <si>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</si>
  <si>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</si>
  <si>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</si>
  <si>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</si>
  <si>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</si>
  <si>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</si>
  <si>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</si>
  <si>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</si>
  <si>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</si>
  <si>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</si>
  <si>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</si>
  <si>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</si>
  <si>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</si>
  <si>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</si>
  <si>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</si>
  <si>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</si>
  <si>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</si>
  <si>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</si>
  <si>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</si>
  <si>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</si>
  <si>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</si>
  <si>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</si>
  <si>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</si>
  <si>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</si>
  <si>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</si>
  <si>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</si>
  <si>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</si>
  <si>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</si>
  <si>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</si>
  <si>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</si>
  <si>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</si>
  <si>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</si>
  <si>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</si>
  <si>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</si>
  <si>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</si>
  <si>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</si>
  <si>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</si>
  <si>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</si>
  <si>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</si>
  <si>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</si>
  <si>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</si>
  <si>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</si>
  <si>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</si>
  <si>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</si>
  <si>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</si>
  <si>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</si>
  <si>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</si>
  <si>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</si>
  <si>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</si>
  <si>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</si>
  <si>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</si>
  <si>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</si>
  <si>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</si>
  <si>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</si>
  <si>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</si>
  <si>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</si>
  <si>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</si>
  <si>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</si>
  <si>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</si>
  <si>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</si>
  <si>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</si>
  <si>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</si>
  <si>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</si>
  <si>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</si>
  <si>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</si>
  <si>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</si>
  <si>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</si>
  <si>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</si>
  <si>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</si>
  <si>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</si>
  <si>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</si>
  <si>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</si>
  <si>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</si>
  <si>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</si>
  <si>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</si>
  <si>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</si>
  <si>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</si>
  <si>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</si>
  <si>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</si>
  <si>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</si>
  <si>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</si>
  <si>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</si>
  <si>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</si>
  <si>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</si>
  <si>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</si>
  <si>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</si>
  <si>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</si>
  <si>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</si>
  <si>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</si>
  <si>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</si>
  <si>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</si>
  <si>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</si>
  <si>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</si>
  <si>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</si>
  <si>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</si>
  <si>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</si>
  <si>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</si>
  <si>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</si>
  <si>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</si>
  <si>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</si>
  <si>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</si>
  <si>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</si>
  <si>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</si>
  <si>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</si>
  <si>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</si>
  <si>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</si>
  <si>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</si>
  <si>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</si>
  <si>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</si>
  <si>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</si>
  <si>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</si>
  <si>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</si>
  <si>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</si>
  <si>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</si>
  <si>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</si>
  <si>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</si>
  <si>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</si>
  <si>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</si>
  <si>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</si>
  <si>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</si>
  <si>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</si>
  <si>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</si>
  <si>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</si>
  <si>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</si>
  <si>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</si>
  <si>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</si>
  <si>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</si>
  <si>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</si>
  <si>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</si>
  <si>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</si>
  <si>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</si>
  <si>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</si>
  <si>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</si>
  <si>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</si>
  <si>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</si>
  <si>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</si>
  <si>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</si>
  <si>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</si>
  <si>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</si>
  <si>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</si>
  <si>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</si>
  <si>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</si>
  <si>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</si>
  <si>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</si>
  <si>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</si>
  <si>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</si>
  <si>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</si>
  <si>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</si>
  <si>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</si>
  <si>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</si>
  <si>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</si>
  <si>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</si>
  <si>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</si>
  <si>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</si>
  <si>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</si>
  <si>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</si>
  <si>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</si>
  <si>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</si>
  <si>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</si>
  <si>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</si>
  <si>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</si>
  <si>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</si>
  <si>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</si>
  <si>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</si>
  <si>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</si>
  <si>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</si>
  <si>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</si>
  <si>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</si>
  <si>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</si>
  <si>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</si>
  <si>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</si>
  <si>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</si>
  <si>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</si>
  <si>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</si>
  <si>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</si>
  <si>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</si>
  <si>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</si>
  <si>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</si>
  <si>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</si>
  <si>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</si>
  <si>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</si>
  <si>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</si>
  <si>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</si>
  <si>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</si>
  <si>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</si>
  <si>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</si>
  <si>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</si>
  <si>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</si>
  <si>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</si>
  <si>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</si>
  <si>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</si>
  <si>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</si>
  <si>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</si>
  <si>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</si>
  <si>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</si>
  <si>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</si>
  <si>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</si>
  <si>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</si>
  <si>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</si>
  <si>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</si>
  <si>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</si>
  <si>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</si>
  <si>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</si>
  <si>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</si>
  <si>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</si>
  <si>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</si>
  <si>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</si>
  <si>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</si>
  <si>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</si>
  <si>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</si>
  <si>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</si>
  <si>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</si>
  <si>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</si>
  <si>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</si>
  <si>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</si>
  <si>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</si>
  <si>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</si>
  <si>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</si>
  <si>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</si>
  <si>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</si>
  <si>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</si>
  <si>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</si>
  <si>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</si>
  <si>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</si>
  <si>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</si>
  <si>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</si>
  <si>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</si>
  <si>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</si>
  <si>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</si>
  <si>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</si>
  <si>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</si>
  <si>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</si>
  <si>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</si>
  <si>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</si>
  <si>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</si>
  <si>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</si>
  <si>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</si>
  <si>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</si>
  <si>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</si>
  <si>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</si>
  <si>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</si>
  <si>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</si>
  <si>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</si>
  <si>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</si>
  <si>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</si>
  <si>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</si>
  <si>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</si>
  <si>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</si>
  <si>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</si>
  <si>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</si>
  <si>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</si>
  <si>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</si>
  <si>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</si>
  <si>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</si>
  <si>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</si>
  <si>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</si>
  <si>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</si>
  <si>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</si>
  <si>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</si>
  <si>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</si>
  <si>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</si>
  <si>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</si>
  <si>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</si>
  <si>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</si>
  <si>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</si>
  <si>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</si>
  <si>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</si>
  <si>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</si>
  <si>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</si>
  <si>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</si>
  <si>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</si>
  <si>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</si>
  <si>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</si>
  <si>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</si>
  <si>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</si>
  <si>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</si>
  <si>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</si>
  <si>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</si>
  <si>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</si>
  <si>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</si>
  <si>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</si>
  <si>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</si>
  <si>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</si>
  <si>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</si>
  <si>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</si>
  <si>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</si>
  <si>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</si>
  <si>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</si>
  <si>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</si>
  <si>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</si>
  <si>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</si>
  <si>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</si>
  <si>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</si>
  <si>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</si>
  <si>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</si>
  <si>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</si>
  <si>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</si>
  <si>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</si>
  <si>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</si>
  <si>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</si>
  <si>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</si>
  <si>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</si>
  <si>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</si>
  <si>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</si>
  <si>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</si>
  <si>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</si>
  <si>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</si>
  <si>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</si>
  <si>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</si>
  <si>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</si>
  <si>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</si>
  <si>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</si>
  <si>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</si>
  <si>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</si>
  <si>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</si>
  <si>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</si>
  <si>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</si>
  <si>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</si>
  <si>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</si>
  <si>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</si>
  <si>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</si>
  <si>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</si>
  <si>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</si>
  <si>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</si>
  <si>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</si>
  <si>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</si>
  <si>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</si>
  <si>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</si>
  <si>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</si>
  <si>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</si>
  <si>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</si>
  <si>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</si>
  <si>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</si>
  <si>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</si>
  <si>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</si>
  <si>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</si>
  <si>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</si>
  <si>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</si>
  <si>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</si>
  <si>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</si>
  <si>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</si>
  <si>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</si>
  <si>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</si>
  <si>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</si>
  <si>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</si>
  <si>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</si>
  <si>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</si>
  <si>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</si>
  <si>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</si>
  <si>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</si>
  <si>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</si>
  <si>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</si>
  <si>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</si>
  <si>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</si>
  <si>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</si>
  <si>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</si>
  <si>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</si>
  <si>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</si>
  <si>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</si>
  <si>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</si>
  <si>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</si>
  <si>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</si>
  <si>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</si>
  <si>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</si>
  <si>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</si>
  <si>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</si>
  <si>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</si>
  <si>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</si>
  <si>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</si>
  <si>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</si>
  <si>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</si>
  <si>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</si>
  <si>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</si>
  <si>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</si>
  <si>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</si>
  <si>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</si>
  <si>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</si>
  <si>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</si>
  <si>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</si>
  <si>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</si>
  <si>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</si>
  <si>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</si>
  <si>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</si>
  <si>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</si>
  <si>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</si>
  <si>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</si>
  <si>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</si>
  <si>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</si>
  <si>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</si>
  <si>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</si>
  <si>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</si>
  <si>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</si>
  <si>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</si>
  <si>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</si>
  <si>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</si>
  <si>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</si>
  <si>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</si>
  <si>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</si>
  <si>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</si>
  <si>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</si>
  <si>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</si>
  <si>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</si>
  <si>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</si>
  <si>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</si>
  <si>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</si>
  <si>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</si>
  <si>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</si>
  <si>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</si>
  <si>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</si>
  <si>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</si>
  <si>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</si>
  <si>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</si>
  <si>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</si>
  <si>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</si>
  <si>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</si>
  <si>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</si>
  <si>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</si>
  <si>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</si>
  <si>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</si>
  <si>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</si>
  <si>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</si>
  <si>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</si>
  <si>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</si>
  <si>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</si>
  <si>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</si>
  <si>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</si>
  <si>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</si>
  <si>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</si>
  <si>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</si>
  <si>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</si>
  <si>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</si>
  <si>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</si>
  <si>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</si>
  <si>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</si>
  <si>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</si>
  <si>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</si>
  <si>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</si>
  <si>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</si>
  <si>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</si>
  <si>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</si>
  <si>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</si>
  <si>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</si>
  <si>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</si>
  <si>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</si>
  <si>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</si>
  <si>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</si>
  <si>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</si>
  <si>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</si>
  <si>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</si>
  <si>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</si>
  <si>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</si>
  <si>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</si>
  <si>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</si>
  <si>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</si>
  <si>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</si>
  <si>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</si>
  <si>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</si>
  <si>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</si>
  <si>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</si>
  <si>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</si>
  <si>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</si>
  <si>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</si>
  <si>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</si>
  <si>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</si>
  <si>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</si>
  <si>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</si>
  <si>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</si>
  <si>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</si>
  <si>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</si>
  <si>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</si>
  <si>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</si>
  <si>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</si>
  <si>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</si>
  <si>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</si>
  <si>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</si>
  <si>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</si>
  <si>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</si>
  <si>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</si>
  <si>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</si>
  <si>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</si>
  <si>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</si>
  <si>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</si>
  <si>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</si>
  <si>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</si>
  <si>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</si>
  <si>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</si>
  <si>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</si>
  <si>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</si>
  <si>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</si>
  <si>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</si>
  <si>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</si>
  <si>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</si>
  <si>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</si>
  <si>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</si>
  <si>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</si>
  <si>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</si>
  <si>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</si>
  <si>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</si>
  <si>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</si>
  <si>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</si>
  <si>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</si>
  <si>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</si>
  <si>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</si>
  <si>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</si>
  <si>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</si>
  <si>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</si>
  <si>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</si>
  <si>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</si>
  <si>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</si>
  <si>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</si>
  <si>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</si>
  <si>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</si>
  <si>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</si>
  <si>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</si>
  <si>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</si>
  <si>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</si>
  <si>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</si>
  <si>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</si>
  <si>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</si>
  <si>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</si>
  <si>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</si>
  <si>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</si>
  <si>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</si>
  <si>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</si>
  <si>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</si>
  <si>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</si>
  <si>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</si>
  <si>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</si>
  <si>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</si>
  <si>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</si>
  <si>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</si>
  <si>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</si>
  <si>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</si>
  <si>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</si>
  <si>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</si>
  <si>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</si>
  <si>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</si>
  <si>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</si>
  <si>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</si>
  <si>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</si>
  <si>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</si>
  <si>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</si>
  <si>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</si>
  <si>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</si>
  <si>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</si>
  <si>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</si>
  <si>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</si>
  <si>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</si>
  <si>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</si>
  <si>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</si>
  <si>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</si>
  <si>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</si>
  <si>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</si>
  <si>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</si>
  <si>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</si>
  <si>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</si>
  <si>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</si>
  <si>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</si>
  <si>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</si>
  <si>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</si>
  <si>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</si>
  <si>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</si>
  <si>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</si>
  <si>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</si>
  <si>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</si>
  <si>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</si>
  <si>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</si>
  <si>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</si>
  <si>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</si>
  <si>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</si>
  <si>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</si>
  <si>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</si>
  <si>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</si>
  <si>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</si>
  <si>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</si>
  <si>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</si>
  <si>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</si>
  <si>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</si>
  <si>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</si>
  <si>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</si>
  <si>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</si>
  <si>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</si>
  <si>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</si>
  <si>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</si>
  <si>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</si>
  <si>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</si>
  <si>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</si>
  <si>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</si>
  <si>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</si>
  <si>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</si>
  <si>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</si>
  <si>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</si>
  <si>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</si>
  <si>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</si>
  <si>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</si>
  <si>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</si>
  <si>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</si>
  <si>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</si>
  <si>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</si>
  <si>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</si>
  <si>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</si>
  <si>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</si>
  <si>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</si>
  <si>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</si>
  <si>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</si>
  <si>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</si>
  <si>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</si>
  <si>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</si>
  <si>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</si>
  <si>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</si>
  <si>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</si>
  <si>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</si>
  <si>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</si>
  <si>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</si>
  <si>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</si>
  <si>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</si>
  <si>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</si>
  <si>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</si>
  <si>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</si>
  <si>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</si>
  <si>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</si>
  <si>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</si>
  <si>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</si>
  <si>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</si>
  <si>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</si>
  <si>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</si>
  <si>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</si>
  <si>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</si>
  <si>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</si>
  <si>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</si>
  <si>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</si>
  <si>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</si>
  <si>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</si>
  <si>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</si>
  <si>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</si>
  <si>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</si>
  <si>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</si>
  <si>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</si>
  <si>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</si>
  <si>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</si>
  <si>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</si>
  <si>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</si>
  <si>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</si>
  <si>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</si>
  <si>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</si>
  <si>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</si>
  <si>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</si>
  <si>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</si>
  <si>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</si>
  <si>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</si>
  <si>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</si>
  <si>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</si>
  <si>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</si>
  <si>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</si>
  <si>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</si>
  <si>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</si>
  <si>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</si>
  <si>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</si>
  <si>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</si>
  <si>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</si>
  <si>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</si>
  <si>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</si>
  <si>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</si>
  <si>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</si>
  <si>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</si>
  <si>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</si>
  <si>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</si>
  <si>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</si>
  <si>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</si>
  <si>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</si>
  <si>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</si>
  <si>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</si>
  <si>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</si>
  <si>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</si>
  <si>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</si>
  <si>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</si>
  <si>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</si>
  <si>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</si>
  <si>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</si>
  <si>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</si>
  <si>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</si>
  <si>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</si>
  <si>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</si>
  <si>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</si>
  <si>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</si>
  <si>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</si>
  <si>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</si>
  <si>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</si>
  <si>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</si>
  <si>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</si>
  <si>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</si>
  <si>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</si>
  <si>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</si>
  <si>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</si>
  <si>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</si>
  <si>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</si>
  <si>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</si>
  <si>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</si>
  <si>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</si>
  <si>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</si>
  <si>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</si>
  <si>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</si>
  <si>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</si>
  <si>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</si>
  <si>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</si>
  <si>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</si>
  <si>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</si>
  <si>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</si>
  <si>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</si>
  <si>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</si>
  <si>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</si>
  <si>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</si>
  <si>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</si>
  <si>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</si>
  <si>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</si>
  <si>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</si>
  <si>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</si>
  <si>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</si>
  <si>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</si>
  <si>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</si>
  <si>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</si>
  <si>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</si>
  <si>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</si>
  <si>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</si>
  <si>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</si>
  <si>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</si>
  <si>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</si>
  <si>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</si>
  <si>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</si>
  <si>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</si>
  <si>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</si>
  <si>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</si>
  <si>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</si>
  <si>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</si>
  <si>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</si>
  <si>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</si>
  <si>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</si>
  <si>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</si>
  <si>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</si>
  <si>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</si>
  <si>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</si>
  <si>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</si>
  <si>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</si>
  <si>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</si>
  <si>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</si>
  <si>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</si>
  <si>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</si>
  <si>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</si>
  <si>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</si>
  <si>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</si>
  <si>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</si>
  <si>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</si>
  <si>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</si>
  <si>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</si>
  <si>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</si>
  <si>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</si>
  <si>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</si>
  <si>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</si>
  <si>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</si>
  <si>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</si>
  <si>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</si>
  <si>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</si>
  <si>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</si>
  <si>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</si>
  <si>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</si>
  <si>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</si>
  <si>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</si>
  <si>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</si>
  <si>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</si>
  <si>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</si>
  <si>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</si>
  <si>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</si>
  <si>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</si>
  <si>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</si>
  <si>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</si>
  <si>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</si>
  <si>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</si>
  <si>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</si>
  <si>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</si>
  <si>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</si>
  <si>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</si>
  <si>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</si>
  <si>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</si>
  <si>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</si>
  <si>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</si>
  <si>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</si>
  <si>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</si>
  <si>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</si>
  <si>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</si>
  <si>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</si>
  <si>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</si>
  <si>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</si>
  <si>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</si>
  <si>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</si>
  <si>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</si>
  <si>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</si>
  <si>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</si>
  <si>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</si>
  <si>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</si>
  <si>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</si>
  <si>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</si>
  <si>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</si>
  <si>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</si>
  <si>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</si>
  <si>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</si>
  <si>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</si>
  <si>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</si>
  <si>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</si>
  <si>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</si>
  <si>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</si>
  <si>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</si>
  <si>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</si>
  <si>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</si>
  <si>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</si>
  <si>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</si>
  <si>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</si>
  <si>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</si>
  <si>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</si>
  <si>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</si>
  <si>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</si>
  <si>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</si>
  <si>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</si>
  <si>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</si>
  <si>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</si>
  <si>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</si>
  <si>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</si>
  <si>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</si>
  <si>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</si>
  <si>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</si>
  <si>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</si>
  <si>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</si>
  <si>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</si>
  <si>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</si>
  <si>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</si>
  <si>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</si>
  <si>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</si>
  <si>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</si>
  <si>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</si>
  <si>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</si>
  <si>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</si>
  <si>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</si>
  <si>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</si>
  <si>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</si>
  <si>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</si>
  <si>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</si>
  <si>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</si>
  <si>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</si>
  <si>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</si>
  <si>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</si>
  <si>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</si>
  <si>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</si>
  <si>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</si>
  <si>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</si>
  <si>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</si>
  <si>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</si>
  <si>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</si>
  <si>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</si>
  <si>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</si>
  <si>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</si>
  <si>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</si>
  <si>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</si>
  <si>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</si>
  <si>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</si>
  <si>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</si>
  <si>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</si>
  <si>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</si>
  <si>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</si>
  <si>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</si>
  <si>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</si>
  <si>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</si>
  <si>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</si>
  <si>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</si>
  <si>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</si>
  <si>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</si>
  <si>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</si>
  <si>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</si>
  <si>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</si>
  <si>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</si>
  <si>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</si>
  <si>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</si>
  <si>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</si>
  <si>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</si>
  <si>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</si>
  <si>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</si>
  <si>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</si>
  <si>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</si>
  <si>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</si>
  <si>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</si>
  <si>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</si>
  <si>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</si>
  <si>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</si>
  <si>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</si>
  <si>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</si>
  <si>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</si>
  <si>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</si>
  <si>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</si>
  <si>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</si>
  <si>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</si>
  <si>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</si>
  <si>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</si>
  <si>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</si>
  <si>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</si>
  <si>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</si>
  <si>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</si>
  <si>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</si>
  <si>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</si>
  <si>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</si>
  <si>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</si>
  <si>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</si>
  <si>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</si>
  <si>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</si>
  <si>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</si>
  <si>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</si>
  <si>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</si>
  <si>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</si>
  <si>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</si>
  <si>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</si>
  <si>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</si>
  <si>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</si>
  <si>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</si>
  <si>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</si>
  <si>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</si>
  <si>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</si>
  <si>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</si>
  <si>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</si>
  <si>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</si>
  <si>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</si>
  <si>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</si>
  <si>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</si>
  <si>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</si>
  <si>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</si>
  <si>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</si>
  <si>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</si>
  <si>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</si>
  <si>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</si>
  <si>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</si>
  <si>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</si>
  <si>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</si>
  <si>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</si>
  <si>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</si>
  <si>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</si>
  <si>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</si>
  <si>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</si>
  <si>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</si>
  <si>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</si>
  <si>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</si>
  <si>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</si>
  <si>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</si>
  <si>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</si>
  <si>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</si>
  <si>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</si>
  <si>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</si>
  <si>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</si>
  <si>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</si>
  <si>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</si>
  <si>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</si>
  <si>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</si>
  <si>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</si>
  <si>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</si>
  <si>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</si>
  <si>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</si>
  <si>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</si>
  <si>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</si>
  <si>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</si>
  <si>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</si>
  <si>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</si>
  <si>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</si>
  <si>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</si>
  <si>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</si>
  <si>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</si>
  <si>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</si>
  <si>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</si>
  <si>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</si>
  <si>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</si>
  <si>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</si>
  <si>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</si>
  <si>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</si>
  <si>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</si>
  <si>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</si>
  <si>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</si>
  <si>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</si>
  <si>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</si>
  <si>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</si>
  <si>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</si>
  <si>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</si>
  <si>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</si>
  <si>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</si>
  <si>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</si>
  <si>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</si>
  <si>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</si>
  <si>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</si>
  <si>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</si>
  <si>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</si>
  <si>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</si>
  <si>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</si>
  <si>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</si>
  <si>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</si>
  <si>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</si>
  <si>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</si>
  <si>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</si>
  <si>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</si>
  <si>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</si>
  <si>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</si>
  <si>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</si>
  <si>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</si>
  <si>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</si>
  <si>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</si>
  <si>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</si>
  <si>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</si>
  <si>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</si>
  <si>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</si>
  <si>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</si>
  <si>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</si>
  <si>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</si>
  <si>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</si>
  <si>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</si>
  <si>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</si>
  <si>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</si>
  <si>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</si>
  <si>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</si>
  <si>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</si>
  <si>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</si>
  <si>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</si>
  <si>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</si>
  <si>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</si>
  <si>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</si>
  <si>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</si>
  <si>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</si>
  <si>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</si>
  <si>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</si>
  <si>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</si>
  <si>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</si>
  <si>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</si>
  <si>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</si>
  <si>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</si>
  <si>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</si>
  <si>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</si>
  <si>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</si>
  <si>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</si>
  <si>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</si>
  <si>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</si>
  <si>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</si>
  <si>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</si>
  <si>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</si>
  <si>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</si>
  <si>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</si>
  <si>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</si>
  <si>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</si>
  <si>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</si>
  <si>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</si>
  <si>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</si>
  <si>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</si>
  <si>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</si>
  <si>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</si>
  <si>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</si>
  <si>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</si>
  <si>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</si>
  <si>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</si>
  <si>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</si>
  <si>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</si>
  <si>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</si>
  <si>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</si>
  <si>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</si>
  <si>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</si>
  <si>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</si>
  <si>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</si>
  <si>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</si>
  <si>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</si>
  <si>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</si>
  <si>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</si>
  <si>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</si>
  <si>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</si>
  <si>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</si>
  <si>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</si>
  <si>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</si>
  <si>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</si>
  <si>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</si>
  <si>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</si>
  <si>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</si>
  <si>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</si>
  <si>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</si>
  <si>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</si>
  <si>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</si>
  <si>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</si>
  <si>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</si>
  <si>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</si>
  <si>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</si>
  <si>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</si>
  <si>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</si>
  <si>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</si>
  <si>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</si>
  <si>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</si>
  <si>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</si>
  <si>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</si>
  <si>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</si>
  <si>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</si>
  <si>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</si>
  <si>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</si>
  <si>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</si>
  <si>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</si>
  <si>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</si>
  <si>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</si>
  <si>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</si>
  <si>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</si>
  <si>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</si>
  <si>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</si>
  <si>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</si>
  <si>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</si>
  <si>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</si>
  <si>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</si>
  <si>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</si>
  <si>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</si>
  <si>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</si>
  <si>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</si>
  <si>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</si>
  <si>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</si>
  <si>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</si>
  <si>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</si>
  <si>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</si>
  <si>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</si>
  <si>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</si>
  <si>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</si>
  <si>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</si>
  <si>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</si>
  <si>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</si>
  <si>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</si>
  <si>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</si>
  <si>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</si>
  <si>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</si>
  <si>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</si>
  <si>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</si>
  <si>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</si>
  <si>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</si>
  <si>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</si>
  <si>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</si>
  <si>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</si>
  <si>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</si>
  <si>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</si>
  <si>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</si>
  <si>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</si>
  <si>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</si>
  <si>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</si>
  <si>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</si>
  <si>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</si>
  <si>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</si>
  <si>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</si>
  <si>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</si>
  <si>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</si>
  <si>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</si>
  <si>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</si>
  <si>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</si>
  <si>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</si>
  <si>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</si>
  <si>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</si>
  <si>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</si>
  <si>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</si>
  <si>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</si>
  <si>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</si>
  <si>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</si>
  <si>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</si>
  <si>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</si>
  <si>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</si>
  <si>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</si>
  <si>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</si>
  <si>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</si>
  <si>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</si>
  <si>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</si>
  <si>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</si>
  <si>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</si>
  <si>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</si>
  <si>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</si>
  <si>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</si>
  <si>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</si>
  <si>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</si>
  <si>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</si>
  <si>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</si>
  <si>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</si>
  <si>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</si>
  <si>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</si>
  <si>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</si>
  <si>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</si>
  <si>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</si>
  <si>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</si>
  <si>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</si>
  <si>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</si>
  <si>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</si>
  <si>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</si>
  <si>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</si>
  <si>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</si>
  <si>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</si>
  <si>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</si>
  <si>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</si>
  <si>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</si>
  <si>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</si>
  <si>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</si>
  <si>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</si>
  <si>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</si>
  <si>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</si>
  <si>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</si>
  <si>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</si>
  <si>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</si>
  <si>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</si>
  <si>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</si>
  <si>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</si>
  <si>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</si>
  <si>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</si>
  <si>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</si>
  <si>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</si>
  <si>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</si>
  <si>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</si>
  <si>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</si>
  <si>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</si>
  <si>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</si>
  <si>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</si>
  <si>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</si>
  <si>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</si>
  <si>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</si>
  <si>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</si>
  <si>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</si>
  <si>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</si>
  <si>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</si>
  <si>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</si>
  <si>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</si>
  <si>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</si>
  <si>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</si>
  <si>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</si>
  <si>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</si>
  <si>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</si>
  <si>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</si>
  <si>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</si>
  <si>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</si>
  <si>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</si>
  <si>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</si>
  <si>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</si>
  <si>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</si>
  <si>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</si>
  <si>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</si>
  <si>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</si>
  <si>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</si>
  <si>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</si>
  <si>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</si>
  <si>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</si>
  <si>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</si>
  <si>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</si>
  <si>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</si>
  <si>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</si>
  <si>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</si>
  <si>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</si>
  <si>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</si>
  <si>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</si>
  <si>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</si>
  <si>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</si>
  <si>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</si>
  <si>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</si>
  <si>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</si>
  <si>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</si>
  <si>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</si>
  <si>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</si>
  <si>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</si>
  <si>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</si>
  <si>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</si>
  <si>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</si>
  <si>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</si>
  <si>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</si>
  <si>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</si>
  <si>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</si>
  <si>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</si>
  <si>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</si>
  <si>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</si>
  <si>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</si>
  <si>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</si>
  <si>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</si>
  <si>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</si>
  <si>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</si>
  <si>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</si>
  <si>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</si>
  <si>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</si>
  <si>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</si>
  <si>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</si>
  <si>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</si>
  <si>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</si>
  <si>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</si>
  <si>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</si>
  <si>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</si>
  <si>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</si>
  <si>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</si>
  <si>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</si>
  <si>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</si>
  <si>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</si>
  <si>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</si>
  <si>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</si>
  <si>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</si>
  <si>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</si>
  <si>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</si>
  <si>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</si>
  <si>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</si>
  <si>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</si>
  <si>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</si>
  <si>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</si>
  <si>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</si>
  <si>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</si>
  <si>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</si>
  <si>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</si>
  <si>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</si>
  <si>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</si>
  <si>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</si>
  <si>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</si>
  <si>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</si>
  <si>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</si>
  <si>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</si>
  <si>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</si>
  <si>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</si>
  <si>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</si>
  <si>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</si>
  <si>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</si>
  <si>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</si>
  <si>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</si>
  <si>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</si>
  <si>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</si>
  <si>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</si>
  <si>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</si>
  <si>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</si>
  <si>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</si>
  <si>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</si>
  <si>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</si>
  <si>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</si>
  <si>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</si>
  <si>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</si>
  <si>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</si>
  <si>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</si>
  <si>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</si>
  <si>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</si>
  <si>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</si>
  <si>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</si>
  <si>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</si>
  <si>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</si>
  <si>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</si>
  <si>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</si>
  <si>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</si>
  <si>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</si>
  <si>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</si>
  <si>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</si>
  <si>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</si>
  <si>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</si>
  <si>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</si>
  <si>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</si>
  <si>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</si>
  <si>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</si>
  <si>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</si>
  <si>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</si>
  <si>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</si>
  <si>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</si>
  <si>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</si>
  <si>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</si>
  <si>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</si>
  <si>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</si>
  <si>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</si>
  <si>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</si>
  <si>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</si>
  <si>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</si>
  <si>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</si>
  <si>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</si>
  <si>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</si>
  <si>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</si>
  <si>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</si>
  <si>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</si>
  <si>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</si>
  <si>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</si>
  <si>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</si>
  <si>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</si>
  <si>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</si>
  <si>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</si>
  <si>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</si>
  <si>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</si>
  <si>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</si>
  <si>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</si>
  <si>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</si>
  <si>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</si>
  <si>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</si>
  <si>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</si>
  <si>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</si>
  <si>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</si>
  <si>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</si>
  <si>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</si>
  <si>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</si>
  <si>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</si>
  <si>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</si>
  <si>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</si>
  <si>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</si>
  <si>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</si>
  <si>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</si>
  <si>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</si>
  <si>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</si>
  <si>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</si>
  <si>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</si>
  <si>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</si>
  <si>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</si>
  <si>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</si>
  <si>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</si>
  <si>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</si>
  <si>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</si>
  <si>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</si>
  <si>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</si>
  <si>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</si>
  <si>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</si>
  <si>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</si>
  <si>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</si>
  <si>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</si>
  <si>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</si>
  <si>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</si>
  <si>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</si>
  <si>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</si>
  <si>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</si>
  <si>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</si>
  <si>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</si>
  <si>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</si>
  <si>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</si>
  <si>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</si>
  <si>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</si>
  <si>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</si>
  <si>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</si>
  <si>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</si>
  <si>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</si>
  <si>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</si>
  <si>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</si>
  <si>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</si>
  <si>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</si>
  <si>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</si>
  <si>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</si>
  <si>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</si>
  <si>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</si>
  <si>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</si>
  <si>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</si>
  <si>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</si>
  <si>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</si>
  <si>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</si>
  <si>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</si>
  <si>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</si>
  <si>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</si>
  <si>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</si>
  <si>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</si>
  <si>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</si>
  <si>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</si>
  <si>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</si>
  <si>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</si>
  <si>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</si>
  <si>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</si>
  <si>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</si>
  <si>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</si>
  <si>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</si>
  <si>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</si>
  <si>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</si>
  <si>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</si>
  <si>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</si>
  <si>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</si>
  <si>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</si>
  <si>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</si>
  <si>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</si>
  <si>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</si>
  <si>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</si>
  <si>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</si>
  <si>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</si>
  <si>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</si>
  <si>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</si>
  <si>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</si>
  <si>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</si>
  <si>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</si>
  <si>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</si>
  <si>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</si>
  <si>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</si>
  <si>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</si>
  <si>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</si>
  <si>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</si>
  <si>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</si>
  <si>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</si>
  <si>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</si>
  <si>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</si>
  <si>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</si>
  <si>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</si>
  <si>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</si>
  <si>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</si>
  <si>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</si>
  <si>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</si>
  <si>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</si>
  <si>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</si>
  <si>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</si>
  <si>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</si>
  <si>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</si>
  <si>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</si>
  <si>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</si>
  <si>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</si>
  <si>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</si>
  <si>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</si>
  <si>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</si>
  <si>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</si>
  <si>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</si>
  <si>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</si>
  <si>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</si>
  <si>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</si>
  <si>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</si>
  <si>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</si>
  <si>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</si>
  <si>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</si>
  <si>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</si>
  <si>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</si>
  <si>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</si>
  <si>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</si>
  <si>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</si>
  <si>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</si>
  <si>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</si>
  <si>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</si>
  <si>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</si>
  <si>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</si>
  <si>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</si>
  <si>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</si>
  <si>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</si>
  <si>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</si>
  <si>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</si>
  <si>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</si>
  <si>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</si>
  <si>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</si>
  <si>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</si>
  <si>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</si>
  <si>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</si>
  <si>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</si>
  <si>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</si>
  <si>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</si>
  <si>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</si>
  <si>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</si>
  <si>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</si>
  <si>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</si>
  <si>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</si>
  <si>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</si>
  <si>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</si>
  <si>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</si>
  <si>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</si>
  <si>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</si>
  <si>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</si>
  <si>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</si>
  <si>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</si>
  <si>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</si>
  <si>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</si>
  <si>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</si>
  <si>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</si>
  <si>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</si>
  <si>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</si>
  <si>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</si>
  <si>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</si>
  <si>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</si>
  <si>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</si>
  <si>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</si>
  <si>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</si>
  <si>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</si>
  <si>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</si>
  <si>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</si>
  <si>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</si>
  <si>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</si>
  <si>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</si>
  <si>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</si>
  <si>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</si>
  <si>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</si>
  <si>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</si>
  <si>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</si>
  <si>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</si>
  <si>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</si>
  <si>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</si>
  <si>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</si>
  <si>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</si>
  <si>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</si>
  <si>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</si>
  <si>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</si>
  <si>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</si>
  <si>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</si>
  <si>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</si>
  <si>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</si>
  <si>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</si>
  <si>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</si>
  <si>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</si>
  <si>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</si>
  <si>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</si>
  <si>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</si>
  <si>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</si>
  <si>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</si>
  <si>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</si>
  <si>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</si>
  <si>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</si>
  <si>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</si>
  <si>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</si>
  <si>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</si>
  <si>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</si>
  <si>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</si>
  <si>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</si>
  <si>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</si>
  <si>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</si>
  <si>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</si>
  <si>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</si>
  <si>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</si>
  <si>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</si>
  <si>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</si>
  <si>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</si>
  <si>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</si>
  <si>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</si>
  <si>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</si>
  <si>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</si>
  <si>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</si>
  <si>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</si>
  <si>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</si>
  <si>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</si>
  <si>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</si>
  <si>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</si>
  <si>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</si>
  <si>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</si>
  <si>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</si>
  <si>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</si>
  <si>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</si>
  <si>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</si>
  <si>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</si>
  <si>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</si>
  <si>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</si>
  <si>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</si>
  <si>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</si>
  <si>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</si>
  <si>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</si>
  <si>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</si>
  <si>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</si>
  <si>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</si>
  <si>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</si>
  <si>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</si>
  <si>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</si>
  <si>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</si>
  <si>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</si>
  <si>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</si>
  <si>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</si>
  <si>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</si>
  <si>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</si>
  <si>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</si>
  <si>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</si>
  <si>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</si>
  <si>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</si>
  <si>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</si>
  <si>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</si>
  <si>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</si>
  <si>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</si>
  <si>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</si>
  <si>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</si>
  <si>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</si>
  <si>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</si>
  <si>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</si>
  <si>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</si>
  <si>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</si>
  <si>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</si>
  <si>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</si>
  <si>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</si>
  <si>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</si>
  <si>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</si>
  <si>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</si>
  <si>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</si>
  <si>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</si>
  <si>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</si>
  <si>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</si>
  <si>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</si>
  <si>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</si>
  <si>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</si>
  <si>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</si>
  <si>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</si>
  <si>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</si>
  <si>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</si>
  <si>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</si>
  <si>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</si>
  <si>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</si>
  <si>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</si>
  <si>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</si>
  <si>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</si>
  <si>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</si>
  <si>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</si>
  <si>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</si>
  <si>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</si>
  <si>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</si>
  <si>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</si>
  <si>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</si>
  <si>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</si>
  <si>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</si>
  <si>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</si>
  <si>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</si>
  <si>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</si>
  <si>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</si>
  <si>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</si>
  <si>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</si>
  <si>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</si>
  <si>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</si>
  <si>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</si>
  <si>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</si>
  <si>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</si>
  <si>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</si>
  <si>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</si>
  <si>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</si>
  <si>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</si>
  <si>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</si>
  <si>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</si>
  <si>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</si>
  <si>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</si>
  <si>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</si>
  <si>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</si>
  <si>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</si>
  <si>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</si>
  <si>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</si>
  <si>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</si>
  <si>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</si>
  <si>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</si>
  <si>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</si>
  <si>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</si>
  <si>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</si>
  <si>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</si>
  <si>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</si>
  <si>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</si>
  <si>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</si>
  <si>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</si>
  <si>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</si>
  <si>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</si>
  <si>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</si>
  <si>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</si>
  <si>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</si>
  <si>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</si>
  <si>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</si>
  <si>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</si>
  <si>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</si>
  <si>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</si>
  <si>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</si>
  <si>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</si>
  <si>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</si>
  <si>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</si>
  <si>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</si>
  <si>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</si>
  <si>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</si>
  <si>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</si>
  <si>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</si>
  <si>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</si>
  <si>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</si>
  <si>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</si>
  <si>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</si>
  <si>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</si>
  <si>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</si>
  <si>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</si>
  <si>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</si>
  <si>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</si>
  <si>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</si>
  <si>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</si>
  <si>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</si>
  <si>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</si>
  <si>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</si>
  <si>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</si>
  <si>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</si>
  <si>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</si>
  <si>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</si>
  <si>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</si>
  <si>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</si>
  <si>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</si>
  <si>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</si>
  <si>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</si>
  <si>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</si>
  <si>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</si>
  <si>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</si>
  <si>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</si>
  <si>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</si>
  <si>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</si>
  <si>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</si>
  <si>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</si>
  <si>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</si>
  <si>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</si>
  <si>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</si>
  <si>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</si>
  <si>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</si>
  <si>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</si>
  <si>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</si>
  <si>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</si>
  <si>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</si>
  <si>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</si>
  <si>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</si>
  <si>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</si>
  <si>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</si>
  <si>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</si>
  <si>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</si>
  <si>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</si>
  <si>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</si>
  <si>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</si>
  <si>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</si>
  <si>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</si>
  <si>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</si>
  <si>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</si>
  <si>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</si>
  <si>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</si>
  <si>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</si>
  <si>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</si>
  <si>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</si>
  <si>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</si>
  <si>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</si>
  <si>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</si>
  <si>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</si>
  <si>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</si>
  <si>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</si>
  <si>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</si>
  <si>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</si>
  <si>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</si>
  <si>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</si>
  <si>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</si>
  <si>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</si>
  <si>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</si>
  <si>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</si>
  <si>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</si>
  <si>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</si>
  <si>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</si>
  <si>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</si>
  <si>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</si>
  <si>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</si>
  <si>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</si>
  <si>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</si>
  <si>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</si>
  <si>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</si>
  <si>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</si>
  <si>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</si>
  <si>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</si>
  <si>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</si>
  <si>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</si>
  <si>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</si>
  <si>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</si>
  <si>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</si>
  <si>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</si>
  <si>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</si>
  <si>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</si>
  <si>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</si>
  <si>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</si>
  <si>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</si>
  <si>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</si>
  <si>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</si>
  <si>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</si>
  <si>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</si>
  <si>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</si>
  <si>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</si>
  <si>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</si>
  <si>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</si>
  <si>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</si>
  <si>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</si>
  <si>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</si>
  <si>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</si>
  <si>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</si>
  <si>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</si>
  <si>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</si>
  <si>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</si>
  <si>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</si>
  <si>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</si>
  <si>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</si>
  <si>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</si>
  <si>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</si>
  <si>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</si>
  <si>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</si>
  <si>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</si>
  <si>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</si>
  <si>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</si>
  <si>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</si>
  <si>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</si>
  <si>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</si>
  <si>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</si>
  <si>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</si>
  <si>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</si>
  <si>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</si>
  <si>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</si>
  <si>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</si>
  <si>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</si>
  <si>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</si>
  <si>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</si>
  <si>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</si>
  <si>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</si>
  <si>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</si>
  <si>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</si>
  <si>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</si>
  <si>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</si>
  <si>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</si>
  <si>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</si>
  <si>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</si>
  <si>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</si>
  <si>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</si>
  <si>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</si>
  <si>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</si>
  <si>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</si>
  <si>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</si>
  <si>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</si>
  <si>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</si>
  <si>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</si>
  <si>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</si>
  <si>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</si>
  <si>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</si>
  <si>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</si>
  <si>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</si>
  <si>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</si>
  <si>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</si>
  <si>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</si>
  <si>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</si>
  <si>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</si>
  <si>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</si>
  <si>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</si>
  <si>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</si>
  <si>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</si>
  <si>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</si>
  <si>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</si>
  <si>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</si>
  <si>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</si>
  <si>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</si>
  <si>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</si>
  <si>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</si>
  <si>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</si>
  <si>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</si>
  <si>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</si>
  <si>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</si>
  <si>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</si>
  <si>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</si>
  <si>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</si>
  <si>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</si>
  <si>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</si>
  <si>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</si>
  <si>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</si>
  <si>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</si>
  <si>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</si>
  <si>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</si>
  <si>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</si>
  <si>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</si>
  <si>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</si>
  <si>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</si>
  <si>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</si>
  <si>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</si>
  <si>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</si>
  <si>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</si>
  <si>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</si>
  <si>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</si>
  <si>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</si>
  <si>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</si>
  <si>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</si>
  <si>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</si>
  <si>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</si>
  <si>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</si>
  <si>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</si>
  <si>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</si>
  <si>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</si>
  <si>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</si>
  <si>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</si>
  <si>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</si>
  <si>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</si>
  <si>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</si>
  <si>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</si>
  <si>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</si>
  <si>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</si>
  <si>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</si>
  <si>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</si>
  <si>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</si>
  <si>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</si>
  <si>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</si>
  <si>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</si>
  <si>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</si>
  <si>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</si>
  <si>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</si>
  <si>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</si>
  <si>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</si>
  <si>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</si>
  <si>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</si>
  <si>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</si>
  <si>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</si>
  <si>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</si>
  <si>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</si>
  <si>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</si>
  <si>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</si>
  <si>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</si>
  <si>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</si>
  <si>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</si>
  <si>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</si>
  <si>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</si>
  <si>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</si>
  <si>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</si>
  <si>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</si>
  <si>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</si>
  <si>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</si>
  <si>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</si>
  <si>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</si>
  <si>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</si>
  <si>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</si>
  <si>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</si>
  <si>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</si>
  <si>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</si>
  <si>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</si>
  <si>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</si>
  <si>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</si>
  <si>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</si>
  <si>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</si>
  <si>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</si>
  <si>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</si>
  <si>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</si>
  <si>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</si>
  <si>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</si>
  <si>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</si>
  <si>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</si>
  <si>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</si>
  <si>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</si>
  <si>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</si>
  <si>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</si>
  <si>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</si>
  <si>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</si>
  <si>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</si>
  <si>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</si>
  <si>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</si>
  <si>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</si>
  <si>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</si>
  <si>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</si>
  <si>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</si>
  <si>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</si>
  <si>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</si>
  <si>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</si>
  <si>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</si>
  <si>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</si>
  <si>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</si>
  <si>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</si>
  <si>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</si>
  <si>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</si>
  <si>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</si>
  <si>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</si>
  <si>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</si>
  <si>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</si>
  <si>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</si>
  <si>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</si>
  <si>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</si>
  <si>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</si>
  <si>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</si>
  <si>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</si>
  <si>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</si>
  <si>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</si>
  <si>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</si>
  <si>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</si>
  <si>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</si>
  <si>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</si>
  <si>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</si>
  <si>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</si>
  <si>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</si>
  <si>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</si>
  <si>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</si>
  <si>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</si>
  <si>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</si>
  <si>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</si>
  <si>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</si>
  <si>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</si>
  <si>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</si>
  <si>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</si>
  <si>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</si>
  <si>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</si>
  <si>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</si>
  <si>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</si>
  <si>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</si>
  <si>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</si>
  <si>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</si>
  <si>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</si>
  <si>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</si>
  <si>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</si>
  <si>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</si>
  <si>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</si>
  <si>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</si>
  <si>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</si>
  <si>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</si>
  <si>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</si>
  <si>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</si>
  <si>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</si>
  <si>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</si>
  <si>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</si>
  <si>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</si>
  <si>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</si>
  <si>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</si>
  <si>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</si>
  <si>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</si>
  <si>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</si>
  <si>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</si>
  <si>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</si>
  <si>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</si>
  <si>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</si>
  <si>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</si>
  <si>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</si>
  <si>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</si>
  <si>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</si>
  <si>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</si>
  <si>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</si>
  <si>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</si>
  <si>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</si>
  <si>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</si>
  <si>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</si>
  <si>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</si>
  <si>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</si>
  <si>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</si>
  <si>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</si>
  <si>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</si>
  <si>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</si>
  <si>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</si>
  <si>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</si>
  <si>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</si>
  <si>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</si>
  <si>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</si>
  <si>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</si>
  <si>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</si>
  <si>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</si>
  <si>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</si>
  <si>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</si>
  <si>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</si>
  <si>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</si>
  <si>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</si>
  <si>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</si>
  <si>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</si>
  <si>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</si>
  <si>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</si>
  <si>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</si>
  <si>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</si>
  <si>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</si>
  <si>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</si>
  <si>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</si>
  <si>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</si>
  <si>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</si>
  <si>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</si>
  <si>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</si>
  <si>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</si>
  <si>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</si>
  <si>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</si>
  <si>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</si>
  <si>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</si>
  <si>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</si>
  <si>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</si>
  <si>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</si>
  <si>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</si>
  <si>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</si>
  <si>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</si>
  <si>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</si>
  <si>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</si>
  <si>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</si>
  <si>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</si>
  <si>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</si>
  <si>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</si>
  <si>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</si>
  <si>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</si>
  <si>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</si>
  <si>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</si>
  <si>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</si>
  <si>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</si>
  <si>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</si>
  <si>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</si>
  <si>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</si>
  <si>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</si>
  <si>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</si>
  <si>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</si>
  <si>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</si>
  <si>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</si>
  <si>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</si>
  <si>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</si>
  <si>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</si>
  <si>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</si>
  <si>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</si>
  <si>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</si>
  <si>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</si>
  <si>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</si>
  <si>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</si>
  <si>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</si>
  <si>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</si>
  <si>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</si>
  <si>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</si>
  <si>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</si>
  <si>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</si>
  <si>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</si>
  <si>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</si>
  <si>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</si>
  <si>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</si>
  <si>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</si>
  <si>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</si>
  <si>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</si>
  <si>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</si>
  <si>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</si>
  <si>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</si>
  <si>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</si>
  <si>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</si>
  <si>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</si>
  <si>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</si>
  <si>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</si>
  <si>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</si>
  <si>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</si>
  <si>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</si>
  <si>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</si>
  <si>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</si>
  <si>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</si>
  <si>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</si>
  <si>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</si>
  <si>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</si>
  <si>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</si>
  <si>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</si>
  <si>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</si>
  <si>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</si>
  <si>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</si>
  <si>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</si>
  <si>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</si>
  <si>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</si>
  <si>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</si>
  <si>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</si>
  <si>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</si>
  <si>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</si>
  <si>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</si>
  <si>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</si>
  <si>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</si>
  <si>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</si>
  <si>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</si>
  <si>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</si>
  <si>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</si>
  <si>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</si>
  <si>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</si>
  <si>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</si>
  <si>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</si>
  <si>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</si>
  <si>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</si>
  <si>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</si>
  <si>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</si>
  <si>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</si>
  <si>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</si>
  <si>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</si>
  <si>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</si>
  <si>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</si>
  <si>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</si>
  <si>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</si>
  <si>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</si>
  <si>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</si>
  <si>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</si>
  <si>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</si>
  <si>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</si>
  <si>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</si>
  <si>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</si>
  <si>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</si>
  <si>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</si>
  <si>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</si>
  <si>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</si>
  <si>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</si>
  <si>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</si>
  <si>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</si>
  <si>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</si>
  <si>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</si>
  <si>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</si>
  <si>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</si>
  <si>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</si>
  <si>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</si>
  <si>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</si>
  <si>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</si>
  <si>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</si>
  <si>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</si>
  <si>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</si>
  <si>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</si>
  <si>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</si>
  <si>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</si>
  <si>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</si>
  <si>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</si>
  <si>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</si>
  <si>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</si>
  <si>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</si>
  <si>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</si>
  <si>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</si>
  <si>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</si>
  <si>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</si>
  <si>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</si>
  <si>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</si>
  <si>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</si>
  <si>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</si>
  <si>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</si>
  <si>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</si>
  <si>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</si>
  <si>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</si>
  <si>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</si>
  <si>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</si>
  <si>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</si>
  <si>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</si>
  <si>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</si>
  <si>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</si>
  <si>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</si>
  <si>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</si>
  <si>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</si>
  <si>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</si>
  <si>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</si>
  <si>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</si>
  <si>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</si>
  <si>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</si>
  <si>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</si>
  <si>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</si>
  <si>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</si>
  <si>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</si>
  <si>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</si>
  <si>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</si>
  <si>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</si>
  <si>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</si>
  <si>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</si>
  <si>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</si>
  <si>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</si>
  <si>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</si>
  <si>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</si>
  <si>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</si>
  <si>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</si>
  <si>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</si>
  <si>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</si>
  <si>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</si>
  <si>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</si>
  <si>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</si>
  <si>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</si>
  <si>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</si>
  <si>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</si>
  <si>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</si>
  <si>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</si>
  <si>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</si>
  <si>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</si>
  <si>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</si>
  <si>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</si>
  <si>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</si>
  <si>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</si>
  <si>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</si>
  <si>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</si>
  <si>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</si>
  <si>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</si>
  <si>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</si>
  <si>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</si>
  <si>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</si>
  <si>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</si>
  <si>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</si>
  <si>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</si>
  <si>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</si>
  <si>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</si>
  <si>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</si>
  <si>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</si>
  <si>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</si>
  <si>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</si>
  <si>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</si>
  <si>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</si>
  <si>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</si>
  <si>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</si>
  <si>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</si>
  <si>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</si>
  <si>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</si>
  <si>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</si>
  <si>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</si>
  <si>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</si>
  <si>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</si>
  <si>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</si>
  <si>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</si>
  <si>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</si>
  <si>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</si>
  <si>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</si>
  <si>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</si>
  <si>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</si>
  <si>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</si>
  <si>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</si>
  <si>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</si>
  <si>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</si>
  <si>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</si>
  <si>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</si>
  <si>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</si>
  <si>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</si>
  <si>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</si>
  <si>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</si>
  <si>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</si>
  <si>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</si>
  <si>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</si>
  <si>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</si>
  <si>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</si>
  <si>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</si>
  <si>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</si>
  <si>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</si>
  <si>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</si>
  <si>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</si>
  <si>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</si>
  <si>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</si>
  <si>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</si>
  <si>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</si>
  <si>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</si>
  <si>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</si>
  <si>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</si>
  <si>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</si>
  <si>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</si>
  <si>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</si>
  <si>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</si>
  <si>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</si>
  <si>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</si>
  <si>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</si>
  <si>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</si>
  <si>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</si>
  <si>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</si>
  <si>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</si>
  <si>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</si>
  <si>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</si>
  <si>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</si>
  <si>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</si>
  <si>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</si>
  <si>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</si>
  <si>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</si>
  <si>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</si>
  <si>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</si>
  <si>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</si>
  <si>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</si>
  <si>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</si>
  <si>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</si>
  <si>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</si>
  <si>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</si>
  <si>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</si>
  <si>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</si>
  <si>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</si>
  <si>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</si>
  <si>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</si>
  <si>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</si>
  <si>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</si>
  <si>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</si>
  <si>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</si>
  <si>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</si>
  <si>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</si>
  <si>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</si>
  <si>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</si>
  <si>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</si>
  <si>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</si>
  <si>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</si>
  <si>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</si>
  <si>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</si>
  <si>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</si>
  <si>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</si>
  <si>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</si>
  <si>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</si>
  <si>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</si>
  <si>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</si>
  <si>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</si>
  <si>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</si>
  <si>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</si>
  <si>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</si>
  <si>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</si>
  <si>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</si>
  <si>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</si>
  <si>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</si>
  <si>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</si>
  <si>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</si>
  <si>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</si>
  <si>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</si>
  <si>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</si>
  <si>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</si>
  <si>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</si>
  <si>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</si>
  <si>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</si>
  <si>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</si>
  <si>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</si>
  <si>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</si>
  <si>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</si>
  <si>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</si>
  <si>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</si>
  <si>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</si>
  <si>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</si>
  <si>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</si>
  <si>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</si>
  <si>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</si>
  <si>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</si>
  <si>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</si>
  <si>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</si>
  <si>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</si>
  <si>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</si>
  <si>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</si>
  <si>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</si>
  <si>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</si>
  <si>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</si>
  <si>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</si>
  <si>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</si>
  <si>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</si>
  <si>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</si>
  <si>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</si>
  <si>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</si>
  <si>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</si>
  <si>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</si>
  <si>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</si>
  <si>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</si>
  <si>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</si>
  <si>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</si>
  <si>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</si>
  <si>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</si>
  <si>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</si>
  <si>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</si>
  <si>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</si>
  <si>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</si>
  <si>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</si>
  <si>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</si>
  <si>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</si>
  <si>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</si>
  <si>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</si>
  <si>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</si>
  <si>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</si>
  <si>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</si>
  <si>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</si>
  <si>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</si>
  <si>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</si>
  <si>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</si>
  <si>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</si>
  <si>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</si>
  <si>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</si>
  <si>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</si>
  <si>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</si>
  <si>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</si>
  <si>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</si>
  <si>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</si>
  <si>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</si>
  <si>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</si>
  <si>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</si>
  <si>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</si>
  <si>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</si>
  <si>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</si>
  <si>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</si>
  <si>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</si>
  <si>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</si>
  <si>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</si>
  <si>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</si>
  <si>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</si>
  <si>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</si>
  <si>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</si>
  <si>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</si>
  <si>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</si>
  <si>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</si>
  <si>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</si>
  <si>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</si>
  <si>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</si>
  <si>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</si>
  <si>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</si>
  <si>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</si>
  <si>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</si>
  <si>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</si>
  <si>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</si>
  <si>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</si>
  <si>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</si>
  <si>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</si>
  <si>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</si>
  <si>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</si>
  <si>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</si>
  <si>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</si>
  <si>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</si>
  <si>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</si>
  <si>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</si>
  <si>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</si>
  <si>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</si>
  <si>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</si>
  <si>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</si>
  <si>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</si>
  <si>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</si>
  <si>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</si>
  <si>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</si>
  <si>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</si>
  <si>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</si>
  <si>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</si>
  <si>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</si>
  <si>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</si>
  <si>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</si>
  <si>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</si>
  <si>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</si>
  <si>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</si>
  <si>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</si>
  <si>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</si>
  <si>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</si>
  <si>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</si>
  <si>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</si>
  <si>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</si>
  <si>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</si>
  <si>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</si>
  <si>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</si>
  <si>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</si>
  <si>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</si>
  <si>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</si>
  <si>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</si>
  <si>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</si>
  <si>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</si>
  <si>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</si>
  <si>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</si>
  <si>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</si>
  <si>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</si>
  <si>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</si>
  <si>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</si>
  <si>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</si>
  <si>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</si>
  <si>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</si>
  <si>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</si>
  <si>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</si>
  <si>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</si>
  <si>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</si>
  <si>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</si>
  <si>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</si>
  <si>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</si>
  <si>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</si>
  <si>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</si>
  <si>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</si>
  <si>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</si>
  <si>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</si>
  <si>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</si>
  <si>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</si>
  <si>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</si>
  <si>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</si>
  <si>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</si>
  <si>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</si>
  <si>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</si>
  <si>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</si>
  <si>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</si>
  <si>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</si>
  <si>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</si>
  <si>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</si>
  <si>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</si>
  <si>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</si>
  <si>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</si>
  <si>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</si>
  <si>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</si>
  <si>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</si>
  <si>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</si>
  <si>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</si>
  <si>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</si>
  <si>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</si>
  <si>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</si>
  <si>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</si>
  <si>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</si>
  <si>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</si>
  <si>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</si>
  <si>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</si>
  <si>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</si>
  <si>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</si>
  <si>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</si>
  <si>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</si>
  <si>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</si>
  <si>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</si>
  <si>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</si>
  <si>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</si>
  <si>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</si>
  <si>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</si>
  <si>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</si>
  <si>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</si>
  <si>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</si>
  <si>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</si>
  <si>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</si>
  <si>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</si>
  <si>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</si>
  <si>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</si>
  <si>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</si>
  <si>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</si>
  <si>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</si>
  <si>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</si>
  <si>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</si>
  <si>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</si>
  <si>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</si>
  <si>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</si>
  <si>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</si>
  <si>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</si>
  <si>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</si>
  <si>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</si>
  <si>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</si>
  <si>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</si>
  <si>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</si>
  <si>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</si>
  <si>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</si>
  <si>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</si>
  <si>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</si>
  <si>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</si>
  <si>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</si>
  <si>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</si>
  <si>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</si>
  <si>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</si>
  <si>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</si>
  <si>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</si>
  <si>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</si>
  <si>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</si>
  <si>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</si>
  <si>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</si>
  <si>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</si>
  <si>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</si>
  <si>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</si>
  <si>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</si>
  <si>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</si>
  <si>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</si>
  <si>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</si>
  <si>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</si>
  <si>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</si>
  <si>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</si>
  <si>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</si>
  <si>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</si>
  <si>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</si>
  <si>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</si>
  <si>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</si>
  <si>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</si>
  <si>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</si>
  <si>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</si>
  <si>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</si>
  <si>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</si>
  <si>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</si>
  <si>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</si>
  <si>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</si>
  <si>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</si>
  <si>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</si>
  <si>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</si>
  <si>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</si>
  <si>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</si>
  <si>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</si>
  <si>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</si>
  <si>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</si>
  <si>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</si>
  <si>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</si>
  <si>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</si>
  <si>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</si>
  <si>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</si>
  <si>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</si>
  <si>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</si>
  <si>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</si>
  <si>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</si>
  <si>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</si>
  <si>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</si>
  <si>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</si>
  <si>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</si>
  <si>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</si>
  <si>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</si>
  <si>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</si>
  <si>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</si>
  <si>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</si>
  <si>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</si>
  <si>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</si>
  <si>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</si>
  <si>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</si>
  <si>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</si>
  <si>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</si>
  <si>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</si>
  <si>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</si>
  <si>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</si>
  <si>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</si>
  <si>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</si>
  <si>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</si>
  <si>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</si>
  <si>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</si>
  <si>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</si>
  <si>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</si>
  <si>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</si>
  <si>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</si>
  <si>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</si>
  <si>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</si>
  <si>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</si>
  <si>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</si>
  <si>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</si>
  <si>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</si>
  <si>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</si>
  <si>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</si>
  <si>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</si>
  <si>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</si>
  <si>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</si>
  <si>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</si>
  <si>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</si>
  <si>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</si>
  <si>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</si>
  <si>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</si>
  <si>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</si>
  <si>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</si>
  <si>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</si>
  <si>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</si>
  <si>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</si>
  <si>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</si>
  <si>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</si>
  <si>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</si>
  <si>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</si>
  <si>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</si>
  <si>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</si>
  <si>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</si>
  <si>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</si>
  <si>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</si>
  <si>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</si>
  <si>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</si>
  <si>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</si>
  <si>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</si>
  <si>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</si>
  <si>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</si>
  <si>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</si>
  <si>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</si>
  <si>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</si>
  <si>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</si>
  <si>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</si>
  <si>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</si>
  <si>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</si>
  <si>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</si>
  <si>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</si>
  <si>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</si>
  <si>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</si>
  <si>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</si>
  <si>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</si>
  <si>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</si>
  <si>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</si>
  <si>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</si>
  <si>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</si>
  <si>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</si>
  <si>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</si>
  <si>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</si>
  <si>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</si>
  <si>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</si>
  <si>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</si>
  <si>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</si>
  <si>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</si>
  <si>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</si>
  <si>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</si>
  <si>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</si>
  <si>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</si>
  <si>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</si>
  <si>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</si>
  <si>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</si>
  <si>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</si>
  <si>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</si>
  <si>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</si>
  <si>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</si>
  <si>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</si>
  <si>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</si>
  <si>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</si>
  <si>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</si>
  <si>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</si>
  <si>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</si>
  <si>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</si>
  <si>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</si>
  <si>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</si>
  <si>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</si>
  <si>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</si>
  <si>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</si>
  <si>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</si>
  <si>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</si>
  <si>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</si>
  <si>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</si>
  <si>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</si>
  <si>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</si>
  <si>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</si>
  <si>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</si>
  <si>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</si>
  <si>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</si>
  <si>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</si>
  <si>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</si>
  <si>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</si>
  <si>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</si>
  <si>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</si>
  <si>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</si>
  <si>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</si>
  <si>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</si>
  <si>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</si>
  <si>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</si>
  <si>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</si>
  <si>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</si>
  <si>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</si>
  <si>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</si>
  <si>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</si>
  <si>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</si>
  <si>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</si>
  <si>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</si>
  <si>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</si>
  <si>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</si>
  <si>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</si>
  <si>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</si>
  <si>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</si>
  <si>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</si>
  <si>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</si>
  <si>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</si>
  <si>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</si>
  <si>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</si>
  <si>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</si>
  <si>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</si>
  <si>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</si>
  <si>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</si>
  <si>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</si>
  <si>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</si>
  <si>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</si>
  <si>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</si>
  <si>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</si>
  <si>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</si>
  <si>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</si>
  <si>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</si>
  <si>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</si>
  <si>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</si>
  <si>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</si>
  <si>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</si>
  <si>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</si>
  <si>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</si>
  <si>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</si>
  <si>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</si>
  <si>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</si>
  <si>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</si>
  <si>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</si>
  <si>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</si>
  <si>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</si>
  <si>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</si>
  <si>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</si>
  <si>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</si>
  <si>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</si>
  <si>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</si>
  <si>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</si>
  <si>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</si>
  <si>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</si>
  <si>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</si>
  <si>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</si>
  <si>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</si>
  <si>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</si>
  <si>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</si>
  <si>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</si>
  <si>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</si>
  <si>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</si>
  <si>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</si>
  <si>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</si>
  <si>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</si>
  <si>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</si>
  <si>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</si>
  <si>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</si>
  <si>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</si>
  <si>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</si>
  <si>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</si>
  <si>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</si>
  <si>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</si>
  <si>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</si>
  <si>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</si>
  <si>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</si>
  <si>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</si>
  <si>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</si>
  <si>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</si>
  <si>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</si>
  <si>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</si>
  <si>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</si>
  <si>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</si>
  <si>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</si>
  <si>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</si>
  <si>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</si>
  <si>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</si>
  <si>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</si>
  <si>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</si>
  <si>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</si>
  <si>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</si>
  <si>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</si>
  <si>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</si>
  <si>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</si>
  <si>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</si>
  <si>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</si>
  <si>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</si>
  <si>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</si>
  <si>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</si>
  <si>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</si>
  <si>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</si>
  <si>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</si>
  <si>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</si>
  <si>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</si>
  <si>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</si>
  <si>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</si>
  <si>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</si>
  <si>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</si>
  <si>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</si>
  <si>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</si>
  <si>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</si>
  <si>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</si>
  <si>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</si>
  <si>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</si>
  <si>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</si>
  <si>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</si>
  <si>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</si>
  <si>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</si>
  <si>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</si>
  <si>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</si>
  <si>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</si>
  <si>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</si>
  <si>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</si>
  <si>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</si>
  <si>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</si>
  <si>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</si>
  <si>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</si>
  <si>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</si>
  <si>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</si>
  <si>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</si>
  <si>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</si>
  <si>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</si>
  <si>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</si>
  <si>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</si>
  <si>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</si>
  <si>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</si>
  <si>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</si>
  <si>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</si>
  <si>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</si>
  <si>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</si>
  <si>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</si>
  <si>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</si>
  <si>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</si>
  <si>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</si>
  <si>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</si>
  <si>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</si>
  <si>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</si>
  <si>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</si>
  <si>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</si>
  <si>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</si>
  <si>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</si>
  <si>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</si>
  <si>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</si>
  <si>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</si>
  <si>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</si>
  <si>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</si>
  <si>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</si>
  <si>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</si>
  <si>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</si>
  <si>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</si>
  <si>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</si>
  <si>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</si>
  <si>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</si>
  <si>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</si>
  <si>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</si>
  <si>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</si>
  <si>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</si>
  <si>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</si>
  <si>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</si>
  <si>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</si>
  <si>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</si>
  <si>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</si>
  <si>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</si>
  <si>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</si>
  <si>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</si>
  <si>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</si>
  <si>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</si>
  <si>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</si>
  <si>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</si>
  <si>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</si>
  <si>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</si>
  <si>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</si>
  <si>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</si>
  <si>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</si>
  <si>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</si>
  <si>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</si>
  <si>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</si>
  <si>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</si>
  <si>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</si>
  <si>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</si>
  <si>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</si>
  <si>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</si>
  <si>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</si>
  <si>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</si>
  <si>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</si>
  <si>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</si>
  <si>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</si>
  <si>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</si>
  <si>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</si>
  <si>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</si>
  <si>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</si>
  <si>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</si>
  <si>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</si>
  <si>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</si>
  <si>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</si>
  <si>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</si>
  <si>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</si>
  <si>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</si>
  <si>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</si>
  <si>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</si>
  <si>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</si>
  <si>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</si>
  <si>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</si>
  <si>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</si>
  <si>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</si>
  <si>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</si>
  <si>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</si>
  <si>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</si>
  <si>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</si>
  <si>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</si>
  <si>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</si>
  <si>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</si>
  <si>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</si>
  <si>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</si>
  <si>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</si>
  <si>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</si>
  <si>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</si>
  <si>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</si>
  <si>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</si>
  <si>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</si>
  <si>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</si>
  <si>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</si>
  <si>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</si>
  <si>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</si>
  <si>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</si>
  <si>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</si>
  <si>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</si>
  <si>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</si>
  <si>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</si>
  <si>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</si>
  <si>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</si>
  <si>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</si>
  <si>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</si>
  <si>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</si>
  <si>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</si>
  <si>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</si>
  <si>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</si>
  <si>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</si>
  <si>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</si>
  <si>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</si>
  <si>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</si>
  <si>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</si>
  <si>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</si>
  <si>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</si>
  <si>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</si>
  <si>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</si>
  <si>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</si>
  <si>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</si>
  <si>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</si>
  <si>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</si>
  <si>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</si>
  <si>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</si>
  <si>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</si>
  <si>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</si>
  <si>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</si>
  <si>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</si>
  <si>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</si>
  <si>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</si>
  <si>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</si>
  <si>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</si>
  <si>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</si>
  <si>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</si>
  <si>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</si>
  <si>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</si>
  <si>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</si>
  <si>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</si>
  <si>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</si>
  <si>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</si>
  <si>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</si>
  <si>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</si>
  <si>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</si>
  <si>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</si>
  <si>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</si>
  <si>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</si>
  <si>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</si>
  <si>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</si>
  <si>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</si>
  <si>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</si>
  <si>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</si>
  <si>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</si>
  <si>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</si>
  <si>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</si>
  <si>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</si>
  <si>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</si>
  <si>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</si>
  <si>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</si>
  <si>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</si>
  <si>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</si>
  <si>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</si>
  <si>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</si>
  <si>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</si>
  <si>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</si>
  <si>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</si>
  <si>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</si>
  <si>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</si>
  <si>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</si>
  <si>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</si>
  <si>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</si>
  <si>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</si>
  <si>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</si>
  <si>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</si>
  <si>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</si>
  <si>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</si>
  <si>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</si>
  <si>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</si>
  <si>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</si>
  <si>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</si>
  <si>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</si>
  <si>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</si>
  <si>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</si>
  <si>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</si>
  <si>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</si>
  <si>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</si>
  <si>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</si>
  <si>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</si>
  <si>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</si>
  <si>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</si>
  <si>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</si>
  <si>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</si>
  <si>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</si>
  <si>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</si>
  <si>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</si>
  <si>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</si>
  <si>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</si>
  <si>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</si>
  <si>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</si>
  <si>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</si>
  <si>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</si>
  <si>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</si>
  <si>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</si>
  <si>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</si>
  <si>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</si>
  <si>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</si>
  <si>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</si>
  <si>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</si>
  <si>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</si>
  <si>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</si>
  <si>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</si>
  <si>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</si>
  <si>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</si>
  <si>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</si>
  <si>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</si>
  <si>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</si>
  <si>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</si>
  <si>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</si>
  <si>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</si>
  <si>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</si>
  <si>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</si>
  <si>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</si>
  <si>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</si>
  <si>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</si>
  <si>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</si>
  <si>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</si>
  <si>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</si>
  <si>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</si>
  <si>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</si>
  <si>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</si>
  <si>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</si>
  <si>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</si>
  <si>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</si>
  <si>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</si>
  <si>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</si>
  <si>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</si>
  <si>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</si>
  <si>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</si>
  <si>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</si>
  <si>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</si>
  <si>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</si>
  <si>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</si>
  <si>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</si>
  <si>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</si>
  <si>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</si>
  <si>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</si>
  <si>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</si>
  <si>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</si>
  <si>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</si>
  <si>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</si>
  <si>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</si>
  <si>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</si>
  <si>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</si>
  <si>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</si>
  <si>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</si>
  <si>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</si>
  <si>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</si>
  <si>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</si>
  <si>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</si>
  <si>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</si>
  <si>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</si>
  <si>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</si>
  <si>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</si>
  <si>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</si>
  <si>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</si>
  <si>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</si>
  <si>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</si>
  <si>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</si>
  <si>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</si>
  <si>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</si>
  <si>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</si>
  <si>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</si>
  <si>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</si>
  <si>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</si>
  <si>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</si>
  <si>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</si>
  <si>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</si>
  <si>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</si>
  <si>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</si>
  <si>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</si>
  <si>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</si>
  <si>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</si>
  <si>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</si>
  <si>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</si>
  <si>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</si>
  <si>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</si>
  <si>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</si>
  <si>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</si>
  <si>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</si>
  <si>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</si>
  <si>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</si>
  <si>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</si>
  <si>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</si>
  <si>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</si>
  <si>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</si>
  <si>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</si>
  <si>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</si>
  <si>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</si>
  <si>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</si>
  <si>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</si>
  <si>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</si>
  <si>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</si>
  <si>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</si>
  <si>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</si>
  <si>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</si>
  <si>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</si>
  <si>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</si>
  <si>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</si>
  <si>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</si>
  <si>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</si>
  <si>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</si>
  <si>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</si>
  <si>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</si>
  <si>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</si>
  <si>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</si>
  <si>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</si>
  <si>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</si>
  <si>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</si>
  <si>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</si>
  <si>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</si>
  <si>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</si>
  <si>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</si>
  <si>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</si>
  <si>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</si>
  <si>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</si>
  <si>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</si>
  <si>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</si>
  <si>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</si>
  <si>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</si>
  <si>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</si>
  <si>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</si>
  <si>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</si>
  <si>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</si>
  <si>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</si>
  <si>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</si>
  <si>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</si>
  <si>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</si>
  <si>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</si>
  <si>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</si>
  <si>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</si>
  <si>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</si>
  <si>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</si>
  <si>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</si>
  <si>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</si>
  <si>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</si>
  <si>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</si>
  <si>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</si>
  <si>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</si>
  <si>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</si>
  <si>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</si>
  <si>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</si>
  <si>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</si>
  <si>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</si>
  <si>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</si>
  <si>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</si>
  <si>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</si>
  <si>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</si>
  <si>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</si>
  <si>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</si>
  <si>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</si>
  <si>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</si>
  <si>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</si>
  <si>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</si>
  <si>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</si>
  <si>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</si>
  <si>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</si>
  <si>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</si>
  <si>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</si>
  <si>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</si>
  <si>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</si>
  <si>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</si>
  <si>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</si>
  <si>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</si>
  <si>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</si>
  <si>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</si>
  <si>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</si>
  <si>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</si>
  <si>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</si>
  <si>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</si>
  <si>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</si>
  <si>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</si>
  <si>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</si>
  <si>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</si>
  <si>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</si>
  <si>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</si>
  <si>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</si>
  <si>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</si>
  <si>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</si>
  <si>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</si>
  <si>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</si>
  <si>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</si>
  <si>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</si>
  <si>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</si>
  <si>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</si>
  <si>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</si>
  <si>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</si>
  <si>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</si>
  <si>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</si>
  <si>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</si>
  <si>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</si>
  <si>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</si>
  <si>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</si>
  <si>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</si>
  <si>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</si>
  <si>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</si>
  <si>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</si>
  <si>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</si>
  <si>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</si>
  <si>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</si>
  <si>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</si>
  <si>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</si>
  <si>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</si>
  <si>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</si>
  <si>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</si>
  <si>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</si>
  <si>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</si>
  <si>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</si>
  <si>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</si>
  <si>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</si>
  <si>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</si>
  <si>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</si>
  <si>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</si>
  <si>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</si>
  <si>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</si>
  <si>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</si>
  <si>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</si>
  <si>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</si>
  <si>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</si>
  <si>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</si>
  <si>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</si>
  <si>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</si>
  <si>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</si>
  <si>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</si>
  <si>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</si>
  <si>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</si>
  <si>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</si>
  <si>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</si>
  <si>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</si>
  <si>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</si>
  <si>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</si>
  <si>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</si>
  <si>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</si>
  <si>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</si>
  <si>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</si>
  <si>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</si>
  <si>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</si>
  <si>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</si>
  <si>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</si>
  <si>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</si>
  <si>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</si>
  <si>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</si>
  <si>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</si>
  <si>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</si>
  <si>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</si>
  <si>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</si>
  <si>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</si>
  <si>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</si>
  <si>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</si>
  <si>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</si>
  <si>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</si>
  <si>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</si>
  <si>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</si>
  <si>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</si>
  <si>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</si>
  <si>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</si>
  <si>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</si>
  <si>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</si>
  <si>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</si>
  <si>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</si>
  <si>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</si>
  <si>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</si>
  <si>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</si>
  <si>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</si>
  <si>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</si>
  <si>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</si>
  <si>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</si>
  <si>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</si>
  <si>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</si>
  <si>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</si>
  <si>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</si>
  <si>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</si>
  <si>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</si>
  <si>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</si>
  <si>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</si>
  <si>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</si>
  <si>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</si>
  <si>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</si>
  <si>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</si>
  <si>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</si>
  <si>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</si>
  <si>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</si>
  <si>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</si>
  <si>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</si>
  <si>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</si>
  <si>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</si>
  <si>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</si>
  <si>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</si>
  <si>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</si>
  <si>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</si>
  <si>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</si>
  <si>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</si>
  <si>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</si>
  <si>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</si>
  <si>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</si>
  <si>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</si>
  <si>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</si>
  <si>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</si>
  <si>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</si>
  <si>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</si>
  <si>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</si>
  <si>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</si>
  <si>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</si>
  <si>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</si>
  <si>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</si>
  <si>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</si>
  <si>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</si>
  <si>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</si>
  <si>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</si>
  <si>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</si>
  <si>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</si>
  <si>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</si>
  <si>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</si>
  <si>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</si>
  <si>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</si>
  <si>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</si>
  <si>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</si>
  <si>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</si>
  <si>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</si>
  <si>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</si>
  <si>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</si>
  <si>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</si>
  <si>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</si>
  <si>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</si>
  <si>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</si>
  <si>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</si>
  <si>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</si>
  <si>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</si>
  <si>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</si>
  <si>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</si>
  <si>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</si>
  <si>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</si>
  <si>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</si>
  <si>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</si>
  <si>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</si>
  <si>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</si>
  <si>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</si>
  <si>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</si>
  <si>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</si>
  <si>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</si>
  <si>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</si>
  <si>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</si>
  <si>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</si>
  <si>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</si>
  <si>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</si>
  <si>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</si>
  <si>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</si>
  <si>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</si>
  <si>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</si>
  <si>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</si>
  <si>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</si>
  <si>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</si>
  <si>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</si>
  <si>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</si>
  <si>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</si>
  <si>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</si>
  <si>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</si>
  <si>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</si>
  <si>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</si>
  <si>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</si>
  <si>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</si>
  <si>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</si>
  <si>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</si>
  <si>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</si>
  <si>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</si>
  <si>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</si>
  <si>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</si>
  <si>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</si>
  <si>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</si>
  <si>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</si>
  <si>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</si>
  <si>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</si>
  <si>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</si>
  <si>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</si>
  <si>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</si>
  <si>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</si>
  <si>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</si>
  <si>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</si>
  <si>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</si>
  <si>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</si>
  <si>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</si>
  <si>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</si>
  <si>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</si>
  <si>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</si>
  <si>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</si>
  <si>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</si>
  <si>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</si>
  <si>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</si>
  <si>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</si>
  <si>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</si>
  <si>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</si>
  <si>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</si>
  <si>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</si>
  <si>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</si>
  <si>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</si>
  <si>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</si>
  <si>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</si>
  <si>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</si>
  <si>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</si>
  <si>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</si>
  <si>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</si>
  <si>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</si>
  <si>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</si>
  <si>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</si>
  <si>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</si>
  <si>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</si>
  <si>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</si>
  <si>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</si>
  <si>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</si>
  <si>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</si>
  <si>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</si>
  <si>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</si>
  <si>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</si>
  <si>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</si>
  <si>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</si>
  <si>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</si>
  <si>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</si>
  <si>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</si>
  <si>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</si>
  <si>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</si>
  <si>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</si>
  <si>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</si>
  <si>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</si>
  <si>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</si>
  <si>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</si>
  <si>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</si>
  <si>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</si>
  <si>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</si>
  <si>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</si>
  <si>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</si>
  <si>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</si>
  <si>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</si>
  <si>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</si>
  <si>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</si>
  <si>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</si>
  <si>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</si>
  <si>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</si>
  <si>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</si>
  <si>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</si>
  <si>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</si>
  <si>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</si>
  <si>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</si>
  <si>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</si>
  <si>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</si>
  <si>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</si>
  <si>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</si>
  <si>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</si>
  <si>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</si>
  <si>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</si>
  <si>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</si>
  <si>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</si>
  <si>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</si>
  <si>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</si>
  <si>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</si>
  <si>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</si>
  <si>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</si>
  <si>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</si>
  <si>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</si>
  <si>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</si>
  <si>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</si>
  <si>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</si>
  <si>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</si>
  <si>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</si>
  <si>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</si>
  <si>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</si>
  <si>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</si>
  <si>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</si>
  <si>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</si>
  <si>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</si>
  <si>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</si>
  <si>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</si>
  <si>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</si>
  <si>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</si>
  <si>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</si>
  <si>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</si>
  <si>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</si>
  <si>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</si>
  <si>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</si>
  <si>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</si>
  <si>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</si>
  <si>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</si>
  <si>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</si>
  <si>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</si>
  <si>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</si>
  <si>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</si>
  <si>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</si>
  <si>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</si>
  <si>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</si>
  <si>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</si>
  <si>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</si>
  <si>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</si>
  <si>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</si>
  <si>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</si>
  <si>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</si>
  <si>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</si>
  <si>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</si>
  <si>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</si>
  <si>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</si>
  <si>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</si>
  <si>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</si>
  <si>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</si>
  <si>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</si>
  <si>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</si>
  <si>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</si>
  <si>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</si>
  <si>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</si>
  <si>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</si>
  <si>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</si>
  <si>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</si>
  <si>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</si>
  <si>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</si>
  <si>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</si>
  <si>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</si>
  <si>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</si>
  <si>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</si>
  <si>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</si>
  <si>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</si>
  <si>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</si>
  <si>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</si>
  <si>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</si>
  <si>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</si>
  <si>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</si>
  <si>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</si>
  <si>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</si>
  <si>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</si>
  <si>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</si>
  <si>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</si>
  <si>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</si>
  <si>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</si>
  <si>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</si>
  <si>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</si>
  <si>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</si>
  <si>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</si>
  <si>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</si>
  <si>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</si>
  <si>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</si>
  <si>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</si>
  <si>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</si>
  <si>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</si>
  <si>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</si>
  <si>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</si>
  <si>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</si>
  <si>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</si>
  <si>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</si>
  <si>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</si>
  <si>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</si>
  <si>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</si>
  <si>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</si>
  <si>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</si>
  <si>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</si>
  <si>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</si>
  <si>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</si>
  <si>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</si>
  <si>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</si>
  <si>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</si>
  <si>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</si>
  <si>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</si>
  <si>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</si>
  <si>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</si>
  <si>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</si>
  <si>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</si>
  <si>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</si>
  <si>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</si>
  <si>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</si>
  <si>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</si>
  <si>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</si>
  <si>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</si>
  <si>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</si>
  <si>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</si>
  <si>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</si>
  <si>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</si>
  <si>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</si>
  <si>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</si>
  <si>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</si>
  <si>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</si>
  <si>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</si>
  <si>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</si>
  <si>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</si>
  <si>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</si>
  <si>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</si>
  <si>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</si>
  <si>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</si>
  <si>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</si>
  <si>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</si>
  <si>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</si>
  <si>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</si>
  <si>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</si>
  <si>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</si>
  <si>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</si>
  <si>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</si>
  <si>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</si>
  <si>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</si>
  <si>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</si>
  <si>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</si>
  <si>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</si>
  <si>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</si>
  <si>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</si>
  <si>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</si>
  <si>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</si>
  <si>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</si>
  <si>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</si>
  <si>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</si>
  <si>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</si>
  <si>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</si>
  <si>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</si>
  <si>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</si>
  <si>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</si>
  <si>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</si>
  <si>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</si>
  <si>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</si>
  <si>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</si>
  <si>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</si>
  <si>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</si>
  <si>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</si>
  <si>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</si>
  <si>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</si>
  <si>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</si>
  <si>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</si>
  <si>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</si>
  <si>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</si>
  <si>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</si>
  <si>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</si>
  <si>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</si>
  <si>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</si>
  <si>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</si>
  <si>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</si>
  <si>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</si>
  <si>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</si>
  <si>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</si>
  <si>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</si>
  <si>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</si>
  <si>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</si>
  <si>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</si>
  <si>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</si>
  <si>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</si>
  <si>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</si>
  <si>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</si>
  <si>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</si>
  <si>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</si>
  <si>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</si>
  <si>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</si>
  <si>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</si>
  <si>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</si>
  <si>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</si>
  <si>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</si>
  <si>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</si>
  <si>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</si>
  <si>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</si>
  <si>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</si>
  <si>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</si>
  <si>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</si>
  <si>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</si>
  <si>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</si>
  <si>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</si>
  <si>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</si>
  <si>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</si>
  <si>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</si>
  <si>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</si>
  <si>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</si>
  <si>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</si>
  <si>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</si>
  <si>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</si>
  <si>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</si>
  <si>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</si>
  <si>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</si>
  <si>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</si>
  <si>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</si>
  <si>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</si>
  <si>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</si>
  <si>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</si>
  <si>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</si>
  <si>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</si>
  <si>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</si>
  <si>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</si>
  <si>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</si>
  <si>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</si>
  <si>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</si>
  <si>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</si>
  <si>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</si>
  <si>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</si>
  <si>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</si>
  <si>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</si>
  <si>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</si>
  <si>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</si>
  <si>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</si>
  <si>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</si>
  <si>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</si>
  <si>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</si>
  <si>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</si>
  <si>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</si>
  <si>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</si>
  <si>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</si>
  <si>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</si>
  <si>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</si>
  <si>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</si>
  <si>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</si>
  <si>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</si>
  <si>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</si>
  <si>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</si>
  <si>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</si>
  <si>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</si>
  <si>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</si>
  <si>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</si>
  <si>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</si>
  <si>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</si>
  <si>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</si>
  <si>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</si>
  <si>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</si>
  <si>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</si>
  <si>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</si>
  <si>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</si>
  <si>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</si>
  <si>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</si>
  <si>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</si>
  <si>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</si>
  <si>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</si>
  <si>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</si>
  <si>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</si>
  <si>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</si>
  <si>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</si>
  <si>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</si>
  <si>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</si>
  <si>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</si>
  <si>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</si>
  <si>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</si>
  <si>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</si>
  <si>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</si>
  <si>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</si>
  <si>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</si>
  <si>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</si>
  <si>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</si>
  <si>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</si>
  <si>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</si>
  <si>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</si>
  <si>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</si>
  <si>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</si>
  <si>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</si>
  <si>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</si>
  <si>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</si>
  <si>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</si>
  <si>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</si>
  <si>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</si>
  <si>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</si>
  <si>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</si>
  <si>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</si>
  <si>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</si>
  <si>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</si>
  <si>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</si>
  <si>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</si>
  <si>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</si>
  <si>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</si>
  <si>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</si>
  <si>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</si>
  <si>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</si>
  <si>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</si>
  <si>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</si>
  <si>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</si>
  <si>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</si>
  <si>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</si>
  <si>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</si>
  <si>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</si>
  <si>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</si>
  <si>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</si>
  <si>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</si>
  <si>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</si>
  <si>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</si>
  <si>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</si>
  <si>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</si>
  <si>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</si>
  <si>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</si>
  <si>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</si>
  <si>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</si>
  <si>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</si>
  <si>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</si>
  <si>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</si>
  <si>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</si>
  <si>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</si>
  <si>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</si>
  <si>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</si>
  <si>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</si>
  <si>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</si>
  <si>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</si>
  <si>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</si>
  <si>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</si>
  <si>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</si>
  <si>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</si>
  <si>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</si>
  <si>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</si>
  <si>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</si>
  <si>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</si>
  <si>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</si>
  <si>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</si>
  <si>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</si>
  <si>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</si>
  <si>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</si>
  <si>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</si>
  <si>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</si>
  <si>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</si>
  <si>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</si>
  <si>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</si>
  <si>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</si>
  <si>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</si>
  <si>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</si>
  <si>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</si>
  <si>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</si>
  <si>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</si>
  <si>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</si>
  <si>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</si>
  <si>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</si>
  <si>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</si>
  <si>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</si>
  <si>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</si>
  <si>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</si>
  <si>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</si>
  <si>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</si>
  <si>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</si>
  <si>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</si>
  <si>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</si>
  <si>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</si>
  <si>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</si>
  <si>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</si>
  <si>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</si>
  <si>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</si>
  <si>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</si>
  <si>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</si>
  <si>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</si>
  <si>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</si>
  <si>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</si>
  <si>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</si>
  <si>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</si>
  <si>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</si>
  <si>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</si>
  <si>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</si>
  <si>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</si>
  <si>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</si>
  <si>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</si>
  <si>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</si>
  <si>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</si>
  <si>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</si>
  <si>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</si>
  <si>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</si>
  <si>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</si>
  <si>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</si>
  <si>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</si>
  <si>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</si>
  <si>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</si>
  <si>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</si>
  <si>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</si>
  <si>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</si>
  <si>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</si>
  <si>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</si>
  <si>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</si>
  <si>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</si>
  <si>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</si>
  <si>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</si>
  <si>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</si>
  <si>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</si>
  <si>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</si>
  <si>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</si>
  <si>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</si>
  <si>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</si>
  <si>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</si>
  <si>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</si>
  <si>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</si>
  <si>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</si>
  <si>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</si>
  <si>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</si>
  <si>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</si>
  <si>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</si>
  <si>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</si>
  <si>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</si>
  <si>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</si>
  <si>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</si>
  <si>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</si>
  <si>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</si>
  <si>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</si>
  <si>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</si>
  <si>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</si>
  <si>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</si>
  <si>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</si>
  <si>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</si>
  <si>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</si>
  <si>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</si>
  <si>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</si>
  <si>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</si>
  <si>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</si>
  <si>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</si>
  <si>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</si>
  <si>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</si>
  <si>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</si>
  <si>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</si>
  <si>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</si>
  <si>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</si>
  <si>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</si>
  <si>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</si>
  <si>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</si>
  <si>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</si>
  <si>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</si>
  <si>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</si>
  <si>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</si>
  <si>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</si>
  <si>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</si>
  <si>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</si>
  <si>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</si>
  <si>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</si>
  <si>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</si>
  <si>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</si>
  <si>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</si>
  <si>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</si>
  <si>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</si>
  <si>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</si>
  <si>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</si>
  <si>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</si>
  <si>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</si>
  <si>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</si>
  <si>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</si>
  <si>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</si>
  <si>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</si>
  <si>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</si>
  <si>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</si>
  <si>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</si>
  <si>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</si>
  <si>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</si>
  <si>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</si>
  <si>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</si>
  <si>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</si>
  <si>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</si>
  <si>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</si>
  <si>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</si>
  <si>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</si>
  <si>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</si>
  <si>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</si>
  <si>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</si>
  <si>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</si>
  <si>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</si>
  <si>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</si>
  <si>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</si>
  <si>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</si>
  <si>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</si>
  <si>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</si>
  <si>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</si>
  <si>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</si>
  <si>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</si>
  <si>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</si>
  <si>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</si>
  <si>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</si>
  <si>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</si>
  <si>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</si>
  <si>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</si>
  <si>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</si>
  <si>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</si>
  <si>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</si>
  <si>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</si>
  <si>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</si>
  <si>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</si>
  <si>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</si>
  <si>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</si>
  <si>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</si>
  <si>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</si>
  <si>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</si>
  <si>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</si>
  <si>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</si>
  <si>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</si>
  <si>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</si>
  <si>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</si>
  <si>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</si>
  <si>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</si>
  <si>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</si>
  <si>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</si>
  <si>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</si>
  <si>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</si>
  <si>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</si>
  <si>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</si>
  <si>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</si>
  <si>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</si>
  <si>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</si>
  <si>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</si>
  <si>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</si>
  <si>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</si>
  <si>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</si>
  <si>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</si>
  <si>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</si>
  <si>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</si>
  <si>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</si>
  <si>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</si>
  <si>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</si>
  <si>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</si>
  <si>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</si>
  <si>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</si>
  <si>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</si>
  <si>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</si>
  <si>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</si>
  <si>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</si>
  <si>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</si>
  <si>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</si>
  <si>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</si>
  <si>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</si>
  <si>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</si>
  <si>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</si>
  <si>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</si>
  <si>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</si>
  <si>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</si>
  <si>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</si>
  <si>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</si>
  <si>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</si>
  <si>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</si>
  <si>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</si>
  <si>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</si>
  <si>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</si>
  <si>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</si>
  <si>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</si>
  <si>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</si>
  <si>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</si>
  <si>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</si>
  <si>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</si>
  <si>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</si>
  <si>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</si>
  <si>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</si>
  <si>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</si>
  <si>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</si>
  <si>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</si>
  <si>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</si>
  <si>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</si>
  <si>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</si>
  <si>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</si>
  <si>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</si>
  <si>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</si>
  <si>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</si>
  <si>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</si>
  <si>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</si>
  <si>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</si>
  <si>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</si>
  <si>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</si>
  <si>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</si>
  <si>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</si>
  <si>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</si>
  <si>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</si>
  <si>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</si>
  <si>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</si>
  <si>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</si>
  <si>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</si>
  <si>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</si>
  <si>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</si>
  <si>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</si>
  <si>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</si>
  <si>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</si>
  <si>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</si>
  <si>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</si>
  <si>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</si>
  <si>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</si>
  <si>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</si>
  <si>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</si>
  <si>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</si>
  <si>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</si>
  <si>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</si>
  <si>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</si>
  <si>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</si>
  <si>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</si>
  <si>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</si>
  <si>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</si>
  <si>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</si>
  <si>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</si>
  <si>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</si>
  <si>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</si>
  <si>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</si>
  <si>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</si>
  <si>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</si>
  <si>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</si>
  <si>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</si>
  <si>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</si>
  <si>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</si>
  <si>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</si>
  <si>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</si>
  <si>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</si>
  <si>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</si>
  <si>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</si>
  <si>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</si>
  <si>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</si>
  <si>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</si>
  <si>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</si>
  <si>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</si>
  <si>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</si>
  <si>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</si>
  <si>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</si>
  <si>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</si>
  <si>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</si>
  <si>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</si>
  <si>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</si>
  <si>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</si>
  <si>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</si>
  <si>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</si>
  <si>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</si>
  <si>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</si>
  <si>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</si>
  <si>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</si>
  <si>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</si>
  <si>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</si>
  <si>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</si>
  <si>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</si>
  <si>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</si>
  <si>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</si>
  <si>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</si>
  <si>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</si>
  <si>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</si>
  <si>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</si>
  <si>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</si>
  <si>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</si>
  <si>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</si>
  <si>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</si>
  <si>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</si>
  <si>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</si>
  <si>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</si>
  <si>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</si>
  <si>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</si>
  <si>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</si>
  <si>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</si>
  <si>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</si>
  <si>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</si>
  <si>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</si>
  <si>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</si>
  <si>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</si>
  <si>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</si>
  <si>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</si>
  <si>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</si>
  <si>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</si>
  <si>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</si>
  <si>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</si>
  <si>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</si>
  <si>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</si>
  <si>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</si>
  <si>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</si>
  <si>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</si>
  <si>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</si>
  <si>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</si>
  <si>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</si>
  <si>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</si>
  <si>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</si>
  <si>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</si>
  <si>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</si>
  <si>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</si>
  <si>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</si>
  <si>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</si>
  <si>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</si>
  <si>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</si>
  <si>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</si>
  <si>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</si>
  <si>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</si>
  <si>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</si>
  <si>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</si>
  <si>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</si>
  <si>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</si>
  <si>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</si>
  <si>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</si>
  <si>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</si>
  <si>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</si>
  <si>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</si>
  <si>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</si>
  <si>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</si>
  <si>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</si>
  <si>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</si>
  <si>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</si>
  <si>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</si>
  <si>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</si>
  <si>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</si>
  <si>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</si>
  <si>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</si>
  <si>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</si>
  <si>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</si>
  <si>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</si>
  <si>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</si>
  <si>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</si>
  <si>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</si>
  <si>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</si>
  <si>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</si>
  <si>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</si>
  <si>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</si>
  <si>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</si>
  <si>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</si>
  <si>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</si>
  <si>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</si>
  <si>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</si>
  <si>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</si>
  <si>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</si>
  <si>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</si>
  <si>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</si>
  <si>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</si>
  <si>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</si>
  <si>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</si>
  <si>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</si>
  <si>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</si>
  <si>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</si>
  <si>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</si>
  <si>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</si>
  <si>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</si>
  <si>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</si>
  <si>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</si>
  <si>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</si>
  <si>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</si>
  <si>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</si>
  <si>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</si>
  <si>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</si>
  <si>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</si>
  <si>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</si>
  <si>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</si>
  <si>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</si>
  <si>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</si>
  <si>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</si>
  <si>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</si>
  <si>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</si>
  <si>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</si>
  <si>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</si>
  <si>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</si>
  <si>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</si>
  <si>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</si>
  <si>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</si>
  <si>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</si>
  <si>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</si>
  <si>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</si>
  <si>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</si>
  <si>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</si>
  <si>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</si>
  <si>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</si>
  <si>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</si>
  <si>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</si>
  <si>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</si>
  <si>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</si>
  <si>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</si>
  <si>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</si>
  <si>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</si>
  <si>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</si>
  <si>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</si>
  <si>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</si>
  <si>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</si>
  <si>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</si>
  <si>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</si>
  <si>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</si>
  <si>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</si>
  <si>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</si>
  <si>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</si>
  <si>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</si>
  <si>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</si>
  <si>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</si>
  <si>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</si>
  <si>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</si>
  <si>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</si>
  <si>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</si>
  <si>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</si>
  <si>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</si>
  <si>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</si>
  <si>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</si>
  <si>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</si>
  <si>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</si>
  <si>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</si>
  <si>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</si>
  <si>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</si>
  <si>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</si>
  <si>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</si>
  <si>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</si>
  <si>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</si>
  <si>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</si>
  <si>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</si>
  <si>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</si>
  <si>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</si>
  <si>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</si>
  <si>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</si>
  <si>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</si>
  <si>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</si>
  <si>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</si>
  <si>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</si>
  <si>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</si>
  <si>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</si>
  <si>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</si>
  <si>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</si>
  <si>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</si>
  <si>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</si>
  <si>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</si>
  <si>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</si>
  <si>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</si>
  <si>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</si>
  <si>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</si>
  <si>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</si>
  <si>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</si>
  <si>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</si>
  <si>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</si>
  <si>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</si>
  <si>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</si>
  <si>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</si>
  <si>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</si>
  <si>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</si>
  <si>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</si>
  <si>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</si>
  <si>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</si>
  <si>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</si>
  <si>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</si>
  <si>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</si>
  <si>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</si>
  <si>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</si>
  <si>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</si>
  <si>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</si>
  <si>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</si>
  <si>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</si>
  <si>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</si>
  <si>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</si>
  <si>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</si>
  <si>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</si>
  <si>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</si>
  <si>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</si>
  <si>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</si>
  <si>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</si>
  <si>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</si>
  <si>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</si>
  <si>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</si>
  <si>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</si>
  <si>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</si>
  <si>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</si>
  <si>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</si>
  <si>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</si>
  <si>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</si>
  <si>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</si>
  <si>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</si>
  <si>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</si>
  <si>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</si>
  <si>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</si>
  <si>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</si>
  <si>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</si>
  <si>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</si>
  <si>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</si>
  <si>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</si>
  <si>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</si>
  <si>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</si>
  <si>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</si>
  <si>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</si>
  <si>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</si>
  <si>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</si>
  <si>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</si>
  <si>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</si>
  <si>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</si>
  <si>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</si>
  <si>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</si>
  <si>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</si>
  <si>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</si>
  <si>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</si>
  <si>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</si>
  <si>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</si>
  <si>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</si>
  <si>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</si>
  <si>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</si>
  <si>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</si>
  <si>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</si>
  <si>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</si>
  <si>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</si>
  <si>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</si>
  <si>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</si>
  <si>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</si>
  <si>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</si>
  <si>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</si>
  <si>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</si>
  <si>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</si>
  <si>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</si>
  <si>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</si>
  <si>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</si>
  <si>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</si>
  <si>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</si>
  <si>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</si>
  <si>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</si>
  <si>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</si>
  <si>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</si>
  <si>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</si>
  <si>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</si>
  <si>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</si>
  <si>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</si>
  <si>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</si>
  <si>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</si>
  <si>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</si>
  <si>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</si>
  <si>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</si>
  <si>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</si>
  <si>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</si>
  <si>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</si>
  <si>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</si>
  <si>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</si>
  <si>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</si>
  <si>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</si>
  <si>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</si>
  <si>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</si>
  <si>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</si>
  <si>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</si>
  <si>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</si>
  <si>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</si>
  <si>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</si>
  <si>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</si>
  <si>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</si>
  <si>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</si>
  <si>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</si>
  <si>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</si>
  <si>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</si>
  <si>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</si>
  <si>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</si>
  <si>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</si>
  <si>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</si>
  <si>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</si>
  <si>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</si>
  <si>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</si>
  <si>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</si>
  <si>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</si>
  <si>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</si>
  <si>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</si>
  <si>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</si>
  <si>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</si>
  <si>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</si>
  <si>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</si>
  <si>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</si>
  <si>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</si>
  <si>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</si>
  <si>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</si>
  <si>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</si>
  <si>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</si>
  <si>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</si>
  <si>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</si>
  <si>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</si>
  <si>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</si>
  <si>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</si>
  <si>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</si>
  <si>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</si>
  <si>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</si>
  <si>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</si>
  <si>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</si>
  <si>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</si>
  <si>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</si>
  <si>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</si>
  <si>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</si>
  <si>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</si>
  <si>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</si>
  <si>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</si>
  <si>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</si>
  <si>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</si>
  <si>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</si>
  <si>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</si>
  <si>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</si>
  <si>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</si>
  <si>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</si>
  <si>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</si>
  <si>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</si>
  <si>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</si>
  <si>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</si>
  <si>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</si>
  <si>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</si>
  <si>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</si>
  <si>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</si>
  <si>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</si>
  <si>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</si>
  <si>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</si>
  <si>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</si>
  <si>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</si>
  <si>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</si>
  <si>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</si>
  <si>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</si>
  <si>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</si>
  <si>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</si>
  <si>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</si>
  <si>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</si>
  <si>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</si>
  <si>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</si>
  <si>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</si>
  <si>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</si>
  <si>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</si>
  <si>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</si>
  <si>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</si>
  <si>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</si>
  <si>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</si>
  <si>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</si>
  <si>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</si>
  <si>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</si>
  <si>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</si>
  <si>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</si>
  <si>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</si>
  <si>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</si>
  <si>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</si>
  <si>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</si>
  <si>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</si>
  <si>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</si>
  <si>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</si>
  <si>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</si>
  <si>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</si>
  <si>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</si>
  <si>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</si>
  <si>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</si>
  <si>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</si>
  <si>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</si>
  <si>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</si>
  <si>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</si>
  <si>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</si>
  <si>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</si>
  <si>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</si>
  <si>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</si>
  <si>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</si>
  <si>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</si>
  <si>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</si>
  <si>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</si>
  <si>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</si>
  <si>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</si>
  <si>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</si>
  <si>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</si>
  <si>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</si>
  <si>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</si>
  <si>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</si>
  <si>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</si>
  <si>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</si>
  <si>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</si>
  <si>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</si>
  <si>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</si>
  <si>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</si>
  <si>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</si>
  <si>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</si>
  <si>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</si>
  <si>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</si>
  <si>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</si>
  <si>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</si>
  <si>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</si>
  <si>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</si>
  <si>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</si>
  <si>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</si>
  <si>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</si>
  <si>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</si>
  <si>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</si>
  <si>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</si>
  <si>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</si>
  <si>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</si>
  <si>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</si>
  <si>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</si>
  <si>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</si>
  <si>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</si>
  <si>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</si>
  <si>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</si>
  <si>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</si>
  <si>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</si>
  <si>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</si>
  <si>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</si>
  <si>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</si>
  <si>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</si>
  <si>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</si>
  <si>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</si>
  <si>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</si>
  <si>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</si>
  <si>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</si>
  <si>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</si>
  <si>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</si>
  <si>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</si>
  <si>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</si>
  <si>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</si>
  <si>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</si>
  <si>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</si>
  <si>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</si>
  <si>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</si>
  <si>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</si>
  <si>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</si>
  <si>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</si>
  <si>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</si>
  <si>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</si>
  <si>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</si>
  <si>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</si>
  <si>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</si>
  <si>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</si>
  <si>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</si>
  <si>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</si>
  <si>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</si>
  <si>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</si>
  <si>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</si>
  <si>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</si>
  <si>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</si>
  <si>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</si>
  <si>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</si>
  <si>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</si>
  <si>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</si>
  <si>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</si>
  <si>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</si>
  <si>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</si>
  <si>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</si>
  <si>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</si>
  <si>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</si>
  <si>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</si>
  <si>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</si>
  <si>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</si>
  <si>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</si>
  <si>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</si>
  <si>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</si>
  <si>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</si>
  <si>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</si>
  <si>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</si>
  <si>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</si>
  <si>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</si>
  <si>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</si>
  <si>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</si>
  <si>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</si>
  <si>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</si>
  <si>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</si>
  <si>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</si>
  <si>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</si>
  <si>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</si>
  <si>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</si>
  <si>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</si>
  <si>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</si>
  <si>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</si>
  <si>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</si>
  <si>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</si>
  <si>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</si>
  <si>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</si>
  <si>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</si>
  <si>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</si>
  <si>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</si>
  <si>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</si>
  <si>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</si>
  <si>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</si>
  <si>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</si>
  <si>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</si>
  <si>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</si>
  <si>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</si>
  <si>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</si>
  <si>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</si>
  <si>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</si>
  <si>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</si>
  <si>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</si>
  <si>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</si>
  <si>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</si>
  <si>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</si>
  <si>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</si>
  <si>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</si>
  <si>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</si>
  <si>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</si>
  <si>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</si>
  <si>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</si>
  <si>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</si>
  <si>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</si>
  <si>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</si>
  <si>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</si>
  <si>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</si>
  <si>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</si>
  <si>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</si>
  <si>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</si>
  <si>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</si>
  <si>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</si>
  <si>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</si>
  <si>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</si>
  <si>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</si>
  <si>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</si>
  <si>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</si>
  <si>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</si>
  <si>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</si>
  <si>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</si>
  <si>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</si>
  <si>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</si>
  <si>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</si>
  <si>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</si>
  <si>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</si>
  <si>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</si>
  <si>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</si>
  <si>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</si>
  <si>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</si>
  <si>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</si>
  <si>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</si>
  <si>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</si>
  <si>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</si>
  <si>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</si>
  <si>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</si>
  <si>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</si>
  <si>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</si>
  <si>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</si>
  <si>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</si>
  <si>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</si>
  <si>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</si>
  <si>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</si>
  <si>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</si>
  <si>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</si>
  <si>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</si>
  <si>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</si>
  <si>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</si>
  <si>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</si>
  <si>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</si>
  <si>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</si>
  <si>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</si>
  <si>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</si>
  <si>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</si>
  <si>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</si>
  <si>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</si>
  <si>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</si>
  <si>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</si>
  <si>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</si>
  <si>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</si>
  <si>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</si>
  <si>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</si>
  <si>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</si>
  <si>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</si>
  <si>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</si>
  <si>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</si>
  <si>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</si>
  <si>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</si>
  <si>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</si>
  <si>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</si>
  <si>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</si>
  <si>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</si>
  <si>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</si>
  <si>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</si>
  <si>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</si>
  <si>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</si>
  <si>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</si>
  <si>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</si>
  <si>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</si>
  <si>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</si>
  <si>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</si>
  <si>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</si>
  <si>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</si>
  <si>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</si>
  <si>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</si>
  <si>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</si>
  <si>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</si>
  <si>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</si>
  <si>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</si>
  <si>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</si>
  <si>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</si>
  <si>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</si>
  <si>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</si>
  <si>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</si>
  <si>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</si>
  <si>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</si>
  <si>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</si>
  <si>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</si>
  <si>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</si>
  <si>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</si>
  <si>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</si>
  <si>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</si>
  <si>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</si>
  <si>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</si>
  <si>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</si>
  <si>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</si>
  <si>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</si>
  <si>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</si>
  <si>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</si>
  <si>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</si>
  <si>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</si>
  <si>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</si>
  <si>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</si>
  <si>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</si>
  <si>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</si>
  <si>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</si>
  <si>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</si>
  <si>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</si>
  <si>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</si>
  <si>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</si>
  <si>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</si>
  <si>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</si>
  <si>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</si>
  <si>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</si>
  <si>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</si>
  <si>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</si>
  <si>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</si>
  <si>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</si>
  <si>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</si>
  <si>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</si>
  <si>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</si>
  <si>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</si>
  <si>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</si>
  <si>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</si>
  <si>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</si>
  <si>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</si>
  <si>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</si>
  <si>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</si>
  <si>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</si>
  <si>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</si>
  <si>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</si>
  <si>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</si>
  <si>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</si>
  <si>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</si>
  <si>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</si>
  <si>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</si>
  <si>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</si>
  <si>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</si>
  <si>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</si>
  <si>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</si>
  <si>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</si>
  <si>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</si>
  <si>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</si>
  <si>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</si>
  <si>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</si>
  <si>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</si>
  <si>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</si>
  <si>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</si>
  <si>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</si>
  <si>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</si>
  <si>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</si>
  <si>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</si>
  <si>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</si>
  <si>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</si>
  <si>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</si>
  <si>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</si>
  <si>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</si>
  <si>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</si>
  <si>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</si>
  <si>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</si>
  <si>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</si>
  <si>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</si>
  <si>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</si>
  <si>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</si>
  <si>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</si>
  <si>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</si>
  <si>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</si>
  <si>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</si>
  <si>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</si>
  <si>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</si>
  <si>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</si>
  <si>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</si>
  <si>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</si>
  <si>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</si>
  <si>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</si>
  <si>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</si>
  <si>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</si>
  <si>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</si>
  <si>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</si>
  <si>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</si>
  <si>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</si>
  <si>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</si>
  <si>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</si>
  <si>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</si>
  <si>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</si>
  <si>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</si>
  <si>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</si>
  <si>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</si>
  <si>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</si>
  <si>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</si>
  <si>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</si>
  <si>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</si>
  <si>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</si>
  <si>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</si>
  <si>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</si>
  <si>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</si>
  <si>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</si>
  <si>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</si>
  <si>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</si>
  <si>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</si>
  <si>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</si>
  <si>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</si>
  <si>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</si>
  <si>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</si>
  <si>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</si>
  <si>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</si>
  <si>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</si>
  <si>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</si>
  <si>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</si>
  <si>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</si>
  <si>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</si>
  <si>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</si>
  <si>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</si>
  <si>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</si>
  <si>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</si>
  <si>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</si>
  <si>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</si>
  <si>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</si>
  <si>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</si>
  <si>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</si>
  <si>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</si>
  <si>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</si>
  <si>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</si>
  <si>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</si>
  <si>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</si>
  <si>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</si>
  <si>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</si>
  <si>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</si>
  <si>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</si>
  <si>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</si>
  <si>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</si>
  <si>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</si>
  <si>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</si>
  <si>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</si>
  <si>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</si>
  <si>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</si>
  <si>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</si>
  <si>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</si>
  <si>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</si>
  <si>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</si>
  <si>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</si>
  <si>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</si>
  <si>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</si>
  <si>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</si>
  <si>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</si>
  <si>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</si>
  <si>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</si>
  <si>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</si>
  <si>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</si>
  <si>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</si>
  <si>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</si>
  <si>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</si>
  <si>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</si>
  <si>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</si>
  <si>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</si>
  <si>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</si>
  <si>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</si>
  <si>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</si>
  <si>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</si>
  <si>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</si>
  <si>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</si>
  <si>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</si>
  <si>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</si>
  <si>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</si>
  <si>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</si>
  <si>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</si>
  <si>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</si>
  <si>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</si>
  <si>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</si>
  <si>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</si>
  <si>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</si>
  <si>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</si>
  <si>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</si>
  <si>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</si>
  <si>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</si>
  <si>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</si>
  <si>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</si>
  <si>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</si>
  <si>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</si>
  <si>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</si>
  <si>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</si>
  <si>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</si>
  <si>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</si>
  <si>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</si>
  <si>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</si>
  <si>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</si>
  <si>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</si>
  <si>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</si>
  <si>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</si>
  <si>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</si>
  <si>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</si>
  <si>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</si>
  <si>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</si>
  <si>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</si>
  <si>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</si>
  <si>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</si>
  <si>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</si>
  <si>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</si>
  <si>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</si>
  <si>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</si>
  <si>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</si>
  <si>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Converison</t>
  </si>
  <si>
    <t>Total Projects</t>
  </si>
  <si>
    <t>Percentage Successful</t>
  </si>
  <si>
    <t>Percentage Failed</t>
  </si>
  <si>
    <t>Percentage Canceled</t>
  </si>
  <si>
    <t>Goal</t>
  </si>
  <si>
    <t>Number Successful</t>
  </si>
  <si>
    <t>Number Failed</t>
  </si>
  <si>
    <t>Number Canceled</t>
  </si>
  <si>
    <t>Homework 1: Excel</t>
  </si>
  <si>
    <t>Objective</t>
  </si>
  <si>
    <t>Table of Contents</t>
  </si>
  <si>
    <t>Worksheet</t>
  </si>
  <si>
    <t>Description</t>
  </si>
  <si>
    <t>Data</t>
  </si>
  <si>
    <t>Chart 1</t>
  </si>
  <si>
    <t>Chart 2</t>
  </si>
  <si>
    <t>Chart 3</t>
  </si>
  <si>
    <t>Bonus</t>
  </si>
  <si>
    <t>February 16, 2019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</si>
  <si>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</si>
  <si>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</si>
  <si>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</si>
  <si>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</si>
  <si>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</si>
  <si>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</si>
  <si>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</si>
  <si>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</si>
  <si>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</si>
  <si>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</si>
  <si>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</si>
  <si>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</si>
  <si>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</si>
  <si>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</si>
  <si>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</si>
  <si>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</si>
  <si>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</si>
  <si>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</si>
  <si>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</si>
  <si>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</si>
  <si>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</si>
  <si>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</si>
  <si>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</si>
  <si>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</si>
  <si>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</si>
  <si>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Counts of Outcomes Based on Goal</t>
  </si>
  <si>
    <t>Back to Specifications</t>
  </si>
  <si>
    <t>The exercise consists of analyzing data of projects launched by the crowdfunding service Kickstarter, and identify trends.</t>
  </si>
  <si>
    <t>Submitted by: Alejandro Montesinos</t>
  </si>
  <si>
    <t>Presents a pivot table and chart of the number of projects per state/outcome by Sub-Category. The table contains filters by Category and Country</t>
  </si>
  <si>
    <t>Presents a pivot table and chart of the number of projects per state/outcome by Category. The table contains filters by Country</t>
  </si>
  <si>
    <t>Presents a table and chart of the number of Successful, Failed and Cancelled projects by range of goal</t>
  </si>
  <si>
    <t>Conclusions</t>
  </si>
  <si>
    <t>Based of the tables presented in this workbook it is suggested that projects with modest goal amounts and in the Music category are the most likely to succeed.</t>
  </si>
  <si>
    <t>GitHub link to conclusions</t>
  </si>
  <si>
    <t>UC Berkeley Extension Data Analytics Program</t>
  </si>
  <si>
    <t>This workbook presents the results of the assignment corresponding to Unit 1 - Excel of the UC Berkeley Extension Data Analytics Program</t>
  </si>
  <si>
    <t>Contains data on thousands of projects launched by Kickstarter and highlights some data using conditional formatting</t>
  </si>
  <si>
    <t>Presents a pivot table and chart of the number of projects per state/outcome by Months of Date Created. The table contains filters by Category and Years od Date Created</t>
  </si>
  <si>
    <t>An accompanying word document with more detailed analysis and conclusions is available via GitHub: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</si>
</sst>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37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indexed="64"/>
      </left>
      <right style="thin">
        <color indexed="64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medium">
        <color indexed="64"/>
      </right>
      <top style="dotted">
        <color auto="1"/>
      </top>
      <bottom style="dotted">
        <color auto="1"/>
      </bottom>
      <diagonal/>
    </border>
    <border>
      <left style="medium">
        <color indexed="64"/>
      </left>
      <right style="thin">
        <color indexed="64"/>
      </right>
      <top style="dotted">
        <color auto="1"/>
      </top>
      <bottom style="medium">
        <color indexed="64"/>
      </bottom>
      <diagonal/>
    </border>
    <border>
      <left/>
      <right style="dotted">
        <color auto="1"/>
      </right>
      <top style="dotted">
        <color auto="1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dotted">
        <color auto="1"/>
      </left>
      <right style="medium">
        <color indexed="64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medium">
        <color indexed="64"/>
      </right>
      <top/>
      <bottom style="dotted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auto="1"/>
      </right>
      <top style="medium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medium">
        <color indexed="64"/>
      </top>
      <bottom style="medium">
        <color indexed="64"/>
      </bottom>
      <diagonal/>
    </border>
    <border>
      <left style="dotted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thin">
        <color indexed="64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 style="dotted">
        <color auto="1"/>
      </left>
      <right style="thin">
        <color indexed="64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 style="dotted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dotted">
        <color auto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 style="thin">
        <color indexed="64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/>
      <bottom style="dotted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164" fontId="0" fillId="0" borderId="1" xfId="1" applyNumberFormat="1" applyFont="1" applyBorder="1"/>
    <xf numFmtId="0" fontId="0" fillId="0" borderId="2" xfId="0" applyBorder="1"/>
    <xf numFmtId="0" fontId="0" fillId="0" borderId="3" xfId="0" applyBorder="1"/>
    <xf numFmtId="164" fontId="0" fillId="0" borderId="4" xfId="1" applyNumberFormat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1" applyNumberFormat="1" applyFont="1" applyBorder="1"/>
    <xf numFmtId="164" fontId="0" fillId="0" borderId="8" xfId="1" applyNumberFormat="1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11" xfId="1" applyNumberFormat="1" applyFont="1" applyBorder="1"/>
    <xf numFmtId="164" fontId="0" fillId="0" borderId="12" xfId="1" applyNumberFormat="1" applyFont="1" applyBorder="1"/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8" fillId="0" borderId="0" xfId="2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4" borderId="0" xfId="0" applyFont="1" applyFill="1"/>
    <xf numFmtId="0" fontId="0" fillId="4" borderId="0" xfId="0" applyFill="1"/>
    <xf numFmtId="0" fontId="5" fillId="4" borderId="0" xfId="0" applyFont="1" applyFill="1"/>
    <xf numFmtId="0" fontId="6" fillId="4" borderId="0" xfId="0" quotePrefix="1" applyFont="1" applyFill="1"/>
    <xf numFmtId="0" fontId="0" fillId="4" borderId="0" xfId="0" quotePrefix="1" applyFill="1"/>
    <xf numFmtId="0" fontId="8" fillId="4" borderId="31" xfId="2" applyFill="1" applyBorder="1" applyAlignment="1">
      <alignment vertical="center"/>
    </xf>
    <xf numFmtId="0" fontId="8" fillId="4" borderId="32" xfId="2" applyFill="1" applyBorder="1" applyAlignment="1">
      <alignment vertical="center"/>
    </xf>
    <xf numFmtId="0" fontId="8" fillId="4" borderId="36" xfId="2" applyFill="1" applyBorder="1" applyAlignment="1">
      <alignment vertical="center"/>
    </xf>
    <xf numFmtId="0" fontId="1" fillId="3" borderId="17" xfId="0" applyFont="1" applyFill="1" applyBorder="1"/>
    <xf numFmtId="0" fontId="0" fillId="4" borderId="0" xfId="0" applyFill="1" applyAlignment="1">
      <alignment wrapText="1"/>
    </xf>
    <xf numFmtId="0" fontId="0" fillId="4" borderId="0" xfId="0" applyFill="1" applyAlignment="1">
      <alignment horizontal="left" wrapText="1"/>
    </xf>
    <xf numFmtId="0" fontId="7" fillId="5" borderId="24" xfId="0" applyFont="1" applyFill="1" applyBorder="1" applyAlignment="1">
      <alignment horizontal="left"/>
    </xf>
    <xf numFmtId="0" fontId="7" fillId="5" borderId="25" xfId="0" applyFont="1" applyFill="1" applyBorder="1" applyAlignment="1">
      <alignment horizontal="left"/>
    </xf>
    <xf numFmtId="0" fontId="7" fillId="5" borderId="26" xfId="0" applyFont="1" applyFill="1" applyBorder="1" applyAlignment="1">
      <alignment horizontal="left"/>
    </xf>
    <xf numFmtId="0" fontId="0" fillId="4" borderId="18" xfId="0" applyFill="1" applyBorder="1" applyAlignment="1">
      <alignment horizontal="left" wrapText="1"/>
    </xf>
    <xf numFmtId="0" fontId="0" fillId="4" borderId="19" xfId="0" applyFill="1" applyBorder="1" applyAlignment="1">
      <alignment horizontal="left" wrapText="1"/>
    </xf>
    <xf numFmtId="0" fontId="0" fillId="4" borderId="20" xfId="0" applyFill="1" applyBorder="1" applyAlignment="1">
      <alignment horizontal="left" wrapText="1"/>
    </xf>
    <xf numFmtId="0" fontId="0" fillId="4" borderId="21" xfId="0" applyFill="1" applyBorder="1" applyAlignment="1">
      <alignment horizontal="left" wrapText="1"/>
    </xf>
    <xf numFmtId="0" fontId="0" fillId="4" borderId="22" xfId="0" applyFill="1" applyBorder="1" applyAlignment="1">
      <alignment horizontal="left" wrapText="1"/>
    </xf>
    <xf numFmtId="0" fontId="0" fillId="4" borderId="23" xfId="0" applyFill="1" applyBorder="1" applyAlignment="1">
      <alignment horizontal="left" wrapText="1"/>
    </xf>
    <xf numFmtId="0" fontId="1" fillId="3" borderId="25" xfId="0" applyFont="1" applyFill="1" applyBorder="1" applyAlignment="1">
      <alignment horizontal="center"/>
    </xf>
    <xf numFmtId="0" fontId="1" fillId="3" borderId="26" xfId="0" applyFont="1" applyFill="1" applyBorder="1" applyAlignment="1">
      <alignment horizontal="center"/>
    </xf>
    <xf numFmtId="0" fontId="0" fillId="4" borderId="33" xfId="0" applyFill="1" applyBorder="1" applyAlignment="1">
      <alignment horizontal="left" wrapText="1"/>
    </xf>
    <xf numFmtId="0" fontId="0" fillId="4" borderId="0" xfId="0" applyFill="1" applyBorder="1" applyAlignment="1">
      <alignment horizontal="left" wrapText="1"/>
    </xf>
    <xf numFmtId="0" fontId="0" fillId="4" borderId="34" xfId="0" applyFill="1" applyBorder="1" applyAlignment="1">
      <alignment horizontal="left" wrapText="1"/>
    </xf>
    <xf numFmtId="0" fontId="8" fillId="4" borderId="21" xfId="2" applyFill="1" applyBorder="1" applyAlignment="1">
      <alignment horizontal="left" vertical="center" wrapText="1"/>
    </xf>
    <xf numFmtId="0" fontId="8" fillId="4" borderId="22" xfId="2" applyFill="1" applyBorder="1" applyAlignment="1">
      <alignment horizontal="left" vertical="center" wrapText="1"/>
    </xf>
    <xf numFmtId="0" fontId="8" fillId="4" borderId="23" xfId="2" applyFill="1" applyBorder="1" applyAlignment="1">
      <alignment horizontal="left" vertical="center" wrapText="1"/>
    </xf>
    <xf numFmtId="0" fontId="0" fillId="4" borderId="10" xfId="0" applyFill="1" applyBorder="1" applyAlignment="1">
      <alignment vertical="center" wrapText="1"/>
    </xf>
    <xf numFmtId="0" fontId="0" fillId="4" borderId="11" xfId="0" applyFill="1" applyBorder="1" applyAlignment="1">
      <alignment vertical="center" wrapText="1"/>
    </xf>
    <xf numFmtId="0" fontId="0" fillId="4" borderId="35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4" borderId="27" xfId="0" applyFill="1" applyBorder="1" applyAlignment="1">
      <alignment vertical="center" wrapText="1"/>
    </xf>
    <xf numFmtId="0" fontId="0" fillId="4" borderId="30" xfId="0" applyFill="1" applyBorder="1" applyAlignment="1">
      <alignment vertical="center" wrapText="1"/>
    </xf>
    <xf numFmtId="0" fontId="0" fillId="4" borderId="28" xfId="0" applyFill="1" applyBorder="1" applyAlignment="1">
      <alignment vertical="center" wrapText="1"/>
    </xf>
    <xf numFmtId="0" fontId="0" fillId="4" borderId="29" xfId="0" applyFill="1" applyBorder="1" applyAlignment="1">
      <alignment vertical="center" wrapText="1"/>
    </xf>
  </cellXfs>
  <cellStyles count="3">
    <cellStyle name="Hyperlink" xfId="2" builtinId="8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[StarterBook1_Solution_AM.xlsx]Chart 1!PivotTable2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9-3745-B5AA-7293A5F21A03}"/>
            </c:ext>
          </c:extLst>
        </c:ser>
        <c:ser>
          <c:idx val="1"/>
          <c:order val="1"/>
          <c:tx>
            <c:strRef>
              <c:f>'Chart 1'!$C$5:$C$6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9-3745-B5AA-7293A5F21A03}"/>
            </c:ext>
          </c:extLst>
        </c:ser>
        <c:ser>
          <c:idx val="2"/>
          <c:order val="2"/>
          <c:tx>
            <c:strRef>
              <c:f>'Chart 1'!$D$5:$D$6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9-3745-B5AA-7293A5F21A03}"/>
            </c:ext>
          </c:extLst>
        </c:ser>
        <c:ser>
          <c:idx val="3"/>
          <c:order val="3"/>
          <c:tx>
            <c:strRef>
              <c:f>'Chart 1'!$E$5:$E$6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9-3745-B5AA-7293A5F2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2562472"/>
        <c:axId val="282561688"/>
      </c:barChart>
      <c:catAx>
        <c:axId val="282562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561688"/>
        <c:crosses val="autoZero"/>
        <c:auto val="0"/>
        <c:lblAlgn val="ctr"/>
        <c:lblOffset val="100"/>
        <c:noMultiLvlLbl val="0"/>
      </c:catAx>
      <c:valAx>
        <c:axId val="28256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56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[StarterBook1_Solution_AM.xlsx]Chart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2'!$B$8:$B$49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5-2D40-97D1-A49A6043F540}"/>
            </c:ext>
          </c:extLst>
        </c:ser>
        <c:ser>
          <c:idx val="1"/>
          <c:order val="1"/>
          <c:tx>
            <c:strRef>
              <c:f>'Chart 2'!$C$6:$C$7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A-4241-8AFB-8AF22CE2216E}"/>
            </c:ext>
          </c:extLst>
        </c:ser>
        <c:ser>
          <c:idx val="2"/>
          <c:order val="2"/>
          <c:tx>
            <c:strRef>
              <c:f>'Chart 2'!$D$6:$D$7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2'!$D$8:$D$49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A-4241-8AFB-8AF22CE2216E}"/>
            </c:ext>
          </c:extLst>
        </c:ser>
        <c:ser>
          <c:idx val="3"/>
          <c:order val="3"/>
          <c:tx>
            <c:strRef>
              <c:f>'Chart 2'!$E$6:$E$7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2'!$E$8:$E$49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A-4241-8AFB-8AF22CE2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322208"/>
        <c:axId val="398322600"/>
      </c:barChart>
      <c:catAx>
        <c:axId val="398322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22600"/>
        <c:crosses val="autoZero"/>
        <c:auto val="1"/>
        <c:lblAlgn val="ctr"/>
        <c:lblOffset val="100"/>
        <c:noMultiLvlLbl val="0"/>
      </c:catAx>
      <c:valAx>
        <c:axId val="39832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[StarterBook1_Solution_AM.xlsx]Chart 3!PivotTable1</c:name>
    <c:fmtId val="0"/>
  </c:pivotSource>
  <c:chart>
    <c:autoTitleDeleted val="0"/>
    <c:pivotFmts>
      <c:pivotFmt>
        <c:idx val="0"/>
        <c:spPr>
          <a:ln w="444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9"/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</c:pivotFmt>
      <c:pivotFmt>
        <c:idx val="1"/>
        <c:spPr>
          <a:ln w="44450" cap="rnd">
            <a:solidFill>
              <a:srgbClr val="0070C0"/>
            </a:solidFill>
            <a:round/>
          </a:ln>
          <a:effectLst/>
        </c:spPr>
        <c:marker>
          <c:symbol val="circle"/>
          <c:size val="9"/>
          <c:spPr>
            <a:solidFill>
              <a:srgbClr val="0070C0"/>
            </a:solidFill>
            <a:ln w="9525">
              <a:noFill/>
            </a:ln>
            <a:effectLst/>
          </c:spPr>
        </c:marker>
      </c:pivotFmt>
      <c:pivotFmt>
        <c:idx val="2"/>
        <c:spPr>
          <a:ln w="4445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9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'Chart 3'!$A$8:$A$20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A-1445-83F7-C86CBFA6A86B}"/>
            </c:ext>
          </c:extLst>
        </c:ser>
        <c:ser>
          <c:idx val="1"/>
          <c:order val="1"/>
          <c:tx>
            <c:strRef>
              <c:f>'Chart 3'!$C$6:$C$7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'Chart 3'!$A$8:$A$20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CA-1445-83F7-C86CBFA6A86B}"/>
            </c:ext>
          </c:extLst>
        </c:ser>
        <c:ser>
          <c:idx val="2"/>
          <c:order val="2"/>
          <c:tx>
            <c:strRef>
              <c:f>'Chart 3'!$D$6:$D$7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'Chart 3'!$A$8:$A$20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3'!$D$8:$D$20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CA-1445-83F7-C86CBFA6A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888400"/>
        <c:axId val="1381238688"/>
      </c:lineChart>
      <c:catAx>
        <c:axId val="1344888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238688"/>
        <c:crosses val="autoZero"/>
        <c:auto val="1"/>
        <c:lblAlgn val="ctr"/>
        <c:lblOffset val="100"/>
        <c:noMultiLvlLbl val="0"/>
      </c:catAx>
      <c:valAx>
        <c:axId val="13812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8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Bonus!$F$5:$F$16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5-134F-BBB1-B4D56C23A019}"/>
            </c:ext>
          </c:extLst>
        </c:ser>
        <c:ser>
          <c:idx val="1"/>
          <c:order val="1"/>
          <c:tx>
            <c:strRef>
              <c:f>Bonus!$G$4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5-134F-BBB1-B4D56C23A019}"/>
            </c:ext>
          </c:extLst>
        </c:ser>
        <c:ser>
          <c:idx val="2"/>
          <c:order val="2"/>
          <c:tx>
            <c:strRef>
              <c:f>Bonus!$H$4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5-134F-BBB1-B4D56C23A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797272"/>
        <c:axId val="342797664"/>
      </c:lineChart>
      <c:catAx>
        <c:axId val="342797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97664"/>
        <c:crosses val="autoZero"/>
        <c:auto val="1"/>
        <c:lblAlgn val="ctr"/>
        <c:lblOffset val="100"/>
        <c:noMultiLvlLbl val="0"/>
      </c:catAx>
      <c:valAx>
        <c:axId val="3427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9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4</xdr:row>
      <xdr:rowOff>133350</xdr:rowOff>
    </xdr:from>
    <xdr:to>
      <xdr:col>17</xdr:col>
      <xdr:colOff>304800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338135</xdr:colOff>
      <xdr:row>8</xdr:row>
      <xdr:rowOff>95250</xdr:rowOff>
    </xdr:from>
    <xdr:to>
      <xdr:col>18</xdr:col>
      <xdr:colOff>371474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619606</xdr:colOff>
      <xdr:row>8</xdr:row>
      <xdr:rowOff>71583</xdr:rowOff>
    </xdr:from>
    <xdr:to>
      <xdr:col>14</xdr:col>
      <xdr:colOff>436161</xdr:colOff>
      <xdr:row>32</xdr:row>
      <xdr:rowOff>115455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996CAE-FD2D-AA4B-A18B-1667D4E86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1528762</xdr:colOff>
      <xdr:row>18</xdr:row>
      <xdr:rowOff>12699</xdr:rowOff>
    </xdr:from>
    <xdr:to>
      <xdr:col>7</xdr:col>
      <xdr:colOff>1200150</xdr:colOff>
      <xdr:row>40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Montesinos" refreshedDate="43511.678045949076" createdVersion="5" refreshedVersion="5" minRefreshableVersion="3" recordCount="4114" xr:uid="{00000000-000A-0000-FFFF-FFFF08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Montesinos" refreshedDate="43512.554578240743" createdVersion="6" refreshedVersion="6" minRefreshableVersion="3" recordCount="4114" xr:uid="{FAC2EF63-9ADA-2E45-80B9-5AF18A20D73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is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3">
  <location ref="A6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9FC7-3C86-7C47-AB14-0DFE1119CD8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alejandromontesinos/UCB_DATA_H1_Exce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1E30-85F4-1E4A-9D2C-D1C1C2CB597E}">
  <dimension ref="B2:H26"/>
  <sheetViews>
    <sheetView tabSelected="1" zoomScale="125" zoomScaleNormal="125" workbookViewId="0"/>
  </sheetViews>
  <sheetFormatPr baseColWidth="10" defaultRowHeight="15" x14ac:dyDescent="0.2"/>
  <cols>
    <col min="1" max="1" width="3" style="35" customWidth="1"/>
    <col min="2" max="2" width="11.6640625" style="35" customWidth="1"/>
    <col min="3" max="8" width="12.83203125" style="35" customWidth="1"/>
    <col min="9" max="16384" width="10.83203125" style="35"/>
  </cols>
  <sheetData>
    <row r="2" spans="2:8" ht="26" x14ac:dyDescent="0.3">
      <c r="B2" s="34" t="s">
        <v>8421</v>
      </c>
    </row>
    <row r="3" spans="2:8" ht="21" x14ac:dyDescent="0.25">
      <c r="B3" s="36" t="s">
        <v>8375</v>
      </c>
    </row>
    <row r="4" spans="2:8" ht="20" customHeight="1" x14ac:dyDescent="0.25">
      <c r="B4" s="37" t="s">
        <v>8385</v>
      </c>
      <c r="C4" s="38"/>
    </row>
    <row r="5" spans="2:8" ht="20" customHeight="1" x14ac:dyDescent="0.25">
      <c r="B5" s="37" t="s">
        <v>8414</v>
      </c>
      <c r="C5" s="38"/>
    </row>
    <row r="6" spans="2:8" ht="15" customHeight="1" x14ac:dyDescent="0.25">
      <c r="B6" s="36"/>
    </row>
    <row r="8" spans="2:8" ht="24" customHeight="1" x14ac:dyDescent="0.25">
      <c r="B8" s="45" t="s">
        <v>8376</v>
      </c>
      <c r="C8" s="46"/>
      <c r="D8" s="46"/>
      <c r="E8" s="46"/>
      <c r="F8" s="46"/>
      <c r="G8" s="46"/>
      <c r="H8" s="47"/>
    </row>
    <row r="9" spans="2:8" ht="34" customHeight="1" x14ac:dyDescent="0.2">
      <c r="B9" s="48" t="s">
        <v>8422</v>
      </c>
      <c r="C9" s="49"/>
      <c r="D9" s="49"/>
      <c r="E9" s="49"/>
      <c r="F9" s="49"/>
      <c r="G9" s="49"/>
      <c r="H9" s="50"/>
    </row>
    <row r="10" spans="2:8" ht="40" customHeight="1" x14ac:dyDescent="0.2">
      <c r="B10" s="51" t="s">
        <v>8413</v>
      </c>
      <c r="C10" s="52"/>
      <c r="D10" s="52"/>
      <c r="E10" s="52"/>
      <c r="F10" s="52"/>
      <c r="G10" s="52"/>
      <c r="H10" s="53"/>
    </row>
    <row r="12" spans="2:8" ht="21" x14ac:dyDescent="0.25">
      <c r="B12" s="45" t="s">
        <v>8377</v>
      </c>
      <c r="C12" s="46"/>
      <c r="D12" s="46"/>
      <c r="E12" s="46"/>
      <c r="F12" s="46"/>
      <c r="G12" s="46"/>
      <c r="H12" s="47"/>
    </row>
    <row r="13" spans="2:8" ht="17" customHeight="1" x14ac:dyDescent="0.2">
      <c r="B13" s="42" t="s">
        <v>8378</v>
      </c>
      <c r="C13" s="54" t="s">
        <v>8379</v>
      </c>
      <c r="D13" s="54"/>
      <c r="E13" s="54"/>
      <c r="F13" s="54"/>
      <c r="G13" s="54"/>
      <c r="H13" s="55"/>
    </row>
    <row r="14" spans="2:8" ht="31" customHeight="1" x14ac:dyDescent="0.2">
      <c r="B14" s="41" t="s">
        <v>8380</v>
      </c>
      <c r="C14" s="62" t="s">
        <v>8423</v>
      </c>
      <c r="D14" s="63"/>
      <c r="E14" s="63"/>
      <c r="F14" s="63"/>
      <c r="G14" s="63"/>
      <c r="H14" s="64"/>
    </row>
    <row r="15" spans="2:8" ht="31" customHeight="1" x14ac:dyDescent="0.2">
      <c r="B15" s="39" t="s">
        <v>8381</v>
      </c>
      <c r="C15" s="65" t="s">
        <v>8416</v>
      </c>
      <c r="D15" s="66"/>
      <c r="E15" s="66"/>
      <c r="F15" s="66"/>
      <c r="G15" s="66"/>
      <c r="H15" s="67"/>
    </row>
    <row r="16" spans="2:8" ht="31" customHeight="1" x14ac:dyDescent="0.2">
      <c r="B16" s="39" t="s">
        <v>8382</v>
      </c>
      <c r="C16" s="65" t="s">
        <v>8415</v>
      </c>
      <c r="D16" s="66"/>
      <c r="E16" s="66"/>
      <c r="F16" s="66"/>
      <c r="G16" s="66"/>
      <c r="H16" s="67"/>
    </row>
    <row r="17" spans="2:8" ht="31" customHeight="1" x14ac:dyDescent="0.2">
      <c r="B17" s="39" t="s">
        <v>8383</v>
      </c>
      <c r="C17" s="65" t="s">
        <v>8424</v>
      </c>
      <c r="D17" s="66"/>
      <c r="E17" s="66"/>
      <c r="F17" s="66"/>
      <c r="G17" s="66"/>
      <c r="H17" s="67"/>
    </row>
    <row r="18" spans="2:8" ht="31" customHeight="1" x14ac:dyDescent="0.2">
      <c r="B18" s="40" t="s">
        <v>8384</v>
      </c>
      <c r="C18" s="68" t="s">
        <v>8417</v>
      </c>
      <c r="D18" s="69"/>
      <c r="E18" s="69"/>
      <c r="F18" s="69"/>
      <c r="G18" s="69"/>
      <c r="H18" s="70"/>
    </row>
    <row r="20" spans="2:8" ht="21" x14ac:dyDescent="0.25">
      <c r="B20" s="45" t="s">
        <v>8418</v>
      </c>
      <c r="C20" s="46"/>
      <c r="D20" s="46"/>
      <c r="E20" s="46"/>
      <c r="F20" s="46"/>
      <c r="G20" s="46"/>
      <c r="H20" s="47"/>
    </row>
    <row r="21" spans="2:8" ht="29" customHeight="1" x14ac:dyDescent="0.2">
      <c r="B21" s="48" t="s">
        <v>8419</v>
      </c>
      <c r="C21" s="49"/>
      <c r="D21" s="49"/>
      <c r="E21" s="49"/>
      <c r="F21" s="49"/>
      <c r="G21" s="49"/>
      <c r="H21" s="50"/>
    </row>
    <row r="22" spans="2:8" ht="25" customHeight="1" x14ac:dyDescent="0.2">
      <c r="B22" s="56" t="s">
        <v>8425</v>
      </c>
      <c r="C22" s="57"/>
      <c r="D22" s="57"/>
      <c r="E22" s="57"/>
      <c r="F22" s="57"/>
      <c r="G22" s="57"/>
      <c r="H22" s="58"/>
    </row>
    <row r="23" spans="2:8" ht="26" customHeight="1" x14ac:dyDescent="0.2">
      <c r="B23" s="59" t="s">
        <v>8420</v>
      </c>
      <c r="C23" s="60"/>
      <c r="D23" s="60"/>
      <c r="E23" s="60"/>
      <c r="F23" s="60"/>
      <c r="G23" s="60"/>
      <c r="H23" s="61"/>
    </row>
    <row r="24" spans="2:8" ht="29" customHeight="1" x14ac:dyDescent="0.2">
      <c r="B24" s="44"/>
      <c r="C24" s="44"/>
      <c r="D24" s="44"/>
      <c r="E24" s="44"/>
      <c r="F24" s="44"/>
      <c r="G24" s="44"/>
      <c r="H24" s="44"/>
    </row>
    <row r="25" spans="2:8" ht="27" customHeight="1" x14ac:dyDescent="0.2">
      <c r="B25" s="44"/>
      <c r="C25" s="44"/>
      <c r="D25" s="44"/>
      <c r="E25" s="44"/>
      <c r="F25" s="44"/>
      <c r="G25" s="44"/>
      <c r="H25" s="44"/>
    </row>
    <row r="26" spans="2:8" x14ac:dyDescent="0.2">
      <c r="B26" s="43"/>
      <c r="C26" s="43"/>
      <c r="D26" s="43"/>
      <c r="E26" s="43"/>
      <c r="F26" s="43"/>
      <c r="G26" s="43"/>
      <c r="H26" s="43"/>
    </row>
  </sheetData>
  <mergeCells count="14">
    <mergeCell ref="B21:H21"/>
    <mergeCell ref="B22:H22"/>
    <mergeCell ref="B23:H23"/>
    <mergeCell ref="C14:H14"/>
    <mergeCell ref="C15:H15"/>
    <mergeCell ref="C16:H16"/>
    <mergeCell ref="C17:H17"/>
    <mergeCell ref="C18:H18"/>
    <mergeCell ref="B20:H20"/>
    <mergeCell ref="B8:H8"/>
    <mergeCell ref="B9:H9"/>
    <mergeCell ref="B10:H10"/>
    <mergeCell ref="B12:H12"/>
    <mergeCell ref="C13:H13"/>
  </mergeCells>
  <hyperlinks>
    <hyperlink ref="B14" location="Data!A1" display="Data" xr:uid="{7A4A9806-2D8A-2345-9D0F-775422ABB8C9}"/>
    <hyperlink ref="B18" location="Bonus!A1" display="Bonus" xr:uid="{5FA67998-C97C-224F-8C95-F06E389A0F9F}"/>
    <hyperlink ref="B15" location="'Chart 1'!A1" display="Chart 1" xr:uid="{12C562AF-3115-7140-B63B-25AC115813C5}"/>
    <hyperlink ref="B16" location="'Chart 2'!A1" display="Chart 2" xr:uid="{FA1E2B71-1BCC-AA48-9005-82F0EA49BD3C}"/>
    <hyperlink ref="B17" location="'Chart 3'!A1" display="Chart 3" xr:uid="{AEB10257-0AA1-E747-896E-697F6F15F28D}"/>
    <hyperlink ref="B23:H23" r:id="rId1" display="GitHub link to conclusions" xr:uid="{4E092A5B-F18D-DB4B-97A5-2A71FA0E44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5" zoomScaleNormal="75" workbookViewId="0">
      <selection activeCell="B792" sqref="B79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customWidth="1"/>
    <col min="16" max="16" width="16.83203125" bestFit="1" customWidth="1"/>
    <col min="17" max="18" width="14.33203125" customWidth="1"/>
    <col min="19" max="19" width="23.5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s="7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8310</v>
      </c>
      <c r="R3" s="7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s="7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s="7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s="7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s="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s="7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s="7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s="7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s="7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s="7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s="7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s="7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s="7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s="7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s="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s="7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s="7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s="7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s="7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s="7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s="7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s="7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s="7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s="7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s="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s="7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s="7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s="7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s="7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s="7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s="7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s="7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s="7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s="7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s="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s="7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s="7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s="7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s="7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s="7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s="7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s="7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s="7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s="7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s="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s="7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s="7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s="7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s="7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s="7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s="7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s="7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s="7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s="7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s="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s="7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s="7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s="7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s="7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s="7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s="7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s="7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s="7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8310</v>
      </c>
      <c r="R66" s="7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7" t="s">
        <v>8310</v>
      </c>
      <c r="R67" s="7" t="s">
        <v>8312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s="7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s="7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s="7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4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s="7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s="7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s="7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s="7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s="7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4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s="7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s="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s="7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s="7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s="7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s="7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s="7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s="7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s="7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s="7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s="7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s="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s="7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s="7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s="7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s="7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s="7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s="7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s="7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s="7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s="7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s="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s="7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s="7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s="7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s="7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s="7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s="7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s="7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s="7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s="7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s="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s="7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s="7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s="7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s="7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s="7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s="7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s="7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s="7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s="7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s="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s="7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4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s="7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s="7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s="7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s="7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s="7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s="7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s="7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s="7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s="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s="7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s="7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8310</v>
      </c>
      <c r="R130" s="7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7" t="s">
        <v>8310</v>
      </c>
      <c r="R131" s="7" t="s">
        <v>8313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s="7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s="7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s="7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s="7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s="7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s="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s="7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s="7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s="7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s="7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s="7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s="7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s="7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s="7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s="7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s="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s="7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s="7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s="7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s="7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s="7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s="7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s="7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s="7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s="7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s="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s="7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s="7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s="7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s="7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s="7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s="7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s="7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s="7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s="7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s="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s="7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s="7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s="7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s="7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s="7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s="7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s="7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s="7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s="7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s="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s="7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s="7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48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s="7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s="7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s="7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s="7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s="7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s="7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s="7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s="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s="7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s="7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s="7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s="7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s="7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s="7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8310</v>
      </c>
      <c r="R194" s="7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7" t="s">
        <v>8310</v>
      </c>
      <c r="R195" s="7" t="s">
        <v>8314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s="7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s="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s="7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64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s="7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s="7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s="7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s="7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s="7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s="7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s="7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s="7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s="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s="7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s="7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s="7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s="7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s="7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s="7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s="7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s="7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s="7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s="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s="7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s="7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s="7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s="7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s="7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s="7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s="7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s="7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s="7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s="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s="7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s="7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s="7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s="7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s="7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s="7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s="7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s="7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s="7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s="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s="7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s="7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s="7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s="7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s="7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s="7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s="7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s="7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s="7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s="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s="7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s="7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s="7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s="7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s="7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s="7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s="7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64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s="7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s="7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s="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8310</v>
      </c>
      <c r="R258" s="7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7" t="s">
        <v>8310</v>
      </c>
      <c r="R259" s="7" t="s">
        <v>8315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s="7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s="7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s="7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s="7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s="7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s="7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s="7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s="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s="7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s="7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s="7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s="7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s="7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s="7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s="7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s="7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s="7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s="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s="7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s="7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s="7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s="7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s="7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s="7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s="7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s="7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s="7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s="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s="7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s="7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s="7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s="7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s="7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s="7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s="7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s="7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s="7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s="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s="7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s="7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s="7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s="7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s="7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s="7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s="7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s="7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s="7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s="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s="7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s="7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s="7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s="7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s="7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s="7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64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s="7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s="7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s="7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s="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s="7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s="7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s="7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s="7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8310</v>
      </c>
      <c r="R322" s="7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7" t="s">
        <v>8310</v>
      </c>
      <c r="R323" s="7" t="s">
        <v>8315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s="7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s="7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s="7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s="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s="7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s="7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s="7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s="7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s="7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s="7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s="7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s="7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s="7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s="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s="7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s="7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s="7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s="7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s="7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s="7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s="7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s="7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s="7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s="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s="7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s="7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s="7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s="7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s="7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s="7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s="7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s="7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s="7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s="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s="7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s="7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s="7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s="7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s="7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s="7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s="7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s="7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s="7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s="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s="7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s="7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s="7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s="7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s="7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s="7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s="7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s="7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s="7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s="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s="7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s="7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s="7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s="7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s="7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s="7" t="s">
        <v>8315</v>
      </c>
      <c r="S383" s="11">
        <f t="shared" si="22"/>
        <v>41085.48978009259</v>
      </c>
      <c r="T383" s="11">
        <f t="shared" si="23"/>
        <v>41120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s="7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s="7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8310</v>
      </c>
      <c r="R386" s="7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7" t="s">
        <v>8310</v>
      </c>
      <c r="R387" s="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s="7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s="7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s="7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s="7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s="7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s="7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s="7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8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s="7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s="7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s="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s="7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s="7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s="7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s="7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s="7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s="7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s="7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s="7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s="7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s="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s="7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s="7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s="7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s="7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s="7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s="7" t="s">
        <v>8315</v>
      </c>
      <c r="S413" s="11">
        <f t="shared" si="26"/>
        <v>41597.967638888884</v>
      </c>
      <c r="T413" s="11">
        <f t="shared" si="27"/>
        <v>41630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s="7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s="7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s="7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s="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s="7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s="7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s="7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s="7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s="7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s="7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s="7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s="7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s="7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s="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s="7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s="7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s="7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s="7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s="7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s="7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s="7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s="7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64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s="7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s="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64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s="7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s="7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s="7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s="7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s="7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s="7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s="7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s="7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s="7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s="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s="7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s="7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8310</v>
      </c>
      <c r="R450" s="7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7" t="s">
        <v>8310</v>
      </c>
      <c r="R451" s="7" t="s">
        <v>8316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s="7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s="7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s="7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s="7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s="7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s="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s="7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s="7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s="7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s="7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s="7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s="7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s="7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s="7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s="7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s="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s="7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s="7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s="7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s="7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s="7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s="7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s="7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s="7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s="7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s="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s="7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s="7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s="7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s="7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s="7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s="7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s="7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s="7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s="7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s="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s="7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s="7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s="7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s="7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s="7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s="7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s="7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s="7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s="7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s="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s="7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s="7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s="7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s="7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s="7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s="7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s="7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s="7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s="7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s="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s="7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s="7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s="7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s="7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s="7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s="7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8310</v>
      </c>
      <c r="R514" s="7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7" t="s">
        <v>8310</v>
      </c>
      <c r="R515" s="7" t="s">
        <v>8316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s="7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s="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s="7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s="7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s="7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s="7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s="7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s="7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s="7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s="7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s="7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s="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s="7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s="7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s="7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s="7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s="7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s="7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s="7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64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s="7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s="7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8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s="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s="7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s="7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s="7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s="7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s="7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s="7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s="7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s="7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s="7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s="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s="7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s="7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s="7" t="s">
        <v>8320</v>
      </c>
      <c r="S550" s="11">
        <f t="shared" si="34"/>
        <v>42276.695</v>
      </c>
      <c r="T550" s="11">
        <f t="shared" si="35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s="7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s="7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s="7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s="7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s="7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s="7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s="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s="7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s="7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s="7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s="7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s="7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s="7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s="7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s="7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64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s="7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s="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s="7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s="7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s="7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s="7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s="7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s="7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s="7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s="7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s="7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64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s="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8319</v>
      </c>
      <c r="R578" s="7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7" t="s">
        <v>8319</v>
      </c>
      <c r="R579" s="7" t="s">
        <v>8320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s="7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s="7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s="7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s="7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s="7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s="7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s="7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s="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s="7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s="7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s="7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s="7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s="7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s="7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s="7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s="7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s="7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s="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s="7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s="7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s="7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s="7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s="7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s="7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s="7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s="7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s="7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s="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s="7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s="7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s="7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s="7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s="7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s="7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s="7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s="7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s="7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s="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64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s="7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s="7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s="7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s="7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s="7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s="7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s="7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s="7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s="7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s="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s="7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s="7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s="7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s="7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s="7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s="7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s="7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s="7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s="7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s="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s="7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s="7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s="7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s="7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8319</v>
      </c>
      <c r="R642" s="7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7" t="s">
        <v>8319</v>
      </c>
      <c r="R643" s="7" t="s">
        <v>8321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s="7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s="7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s="7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s="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s="7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s="7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s="7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s="7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s="7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s="7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s="7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64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s="7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s="7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s="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s="7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s="7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s="7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s="7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s="7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s="7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s="7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s="7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s="7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s="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s="7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s="7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s="7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s="7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s="7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s="7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s="7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s="7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s="7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s="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s="7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s="7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s="7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s="7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s="7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s="7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s="7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s="7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s="7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s="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s="7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s="7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s="7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64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s="7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s="7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s="7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s="7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s="7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s="7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s="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s="7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s="7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s="7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s="7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s="7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s="7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s="7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s="7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8319</v>
      </c>
      <c r="R706" s="7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7" t="s">
        <v>8319</v>
      </c>
      <c r="R707" s="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s="7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s="7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s="7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s="7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s="7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s="7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s="7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s="7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s="7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s="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s="7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s="7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s="7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s="7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s="7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s="7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s="7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s="7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s="7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s="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s="7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s="7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s="7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s="7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s="7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s="7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s="7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s="7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s="7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s="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s="7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s="7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s="7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s="7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s="7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s="7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64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s="7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s="7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s="7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s="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s="7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64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s="7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s="7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s="7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s="7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s="7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s="7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s="7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s="7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s="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s="7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s="7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s="7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s="7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s="7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s="7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s="7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s="7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s="7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s="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s="7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s="7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s="7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7" t="s">
        <v>8322</v>
      </c>
      <c r="R771" s="7" t="s">
        <v>8324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s="7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s="7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s="7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s="7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s="7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s="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s="7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s="7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s="7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s="7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s="7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s="7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s="7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s="7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s="7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s="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s="7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s="7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s="7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s="7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s="7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s="7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s="7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s="7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s="7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s="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s="7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s="7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s="7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s="7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s="7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s="7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s="7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s="7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s="7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s="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s="7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s="7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s="7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s="7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s="7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s="7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s="7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s="7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s="7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s="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s="7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s="7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s="7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s="7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s="7" t="s">
        <v>8326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s="7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s="7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s="7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s="7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s="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s="7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s="7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s="7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s="7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s="7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s="7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8325</v>
      </c>
      <c r="R834" s="7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7" t="s">
        <v>8325</v>
      </c>
      <c r="R835" s="7" t="s">
        <v>8326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s="7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s="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s="7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s="7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s="7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s="7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s="7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s="7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s="7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s="7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s="7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s="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s="7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s="7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s="7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s="7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s="7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s="7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s="7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s="7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s="7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s="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s="7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s="7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s="7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s="7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s="7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s="7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s="7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s="7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s="7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s="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s="7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s="7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s="7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s="7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s="7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s="7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s="7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s="7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s="7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s="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s="7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s="7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s="7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s="7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s="7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s="7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s="7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s="7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s="7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s="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s="7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s="7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s="7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s="7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s="7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s="7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s="7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s="7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s="7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s="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8325</v>
      </c>
      <c r="R898" s="7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7" t="s">
        <v>8325</v>
      </c>
      <c r="R899" s="7" t="s">
        <v>8329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s="7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s="7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s="7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s="7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s="7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s="7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s="7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s="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s="7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s="7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s="7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s="7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s="7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s="7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s="7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s="7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s="7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s="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s="7" t="s">
        <v>8328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s="7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s="7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s="7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s="7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s="7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s="7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s="7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s="7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s="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s="7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s="7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s="7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s="7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s="7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s="7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s="7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s="7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s="7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s="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s="7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s="7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s="7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s="7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s="7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s="7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s="7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s="7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s="7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s="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s="7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s="7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s="7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64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s="7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s="7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s="7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s="7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s="7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s="7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s="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s="7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s="7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s="7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s="7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8319</v>
      </c>
      <c r="R962" s="7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7" t="s">
        <v>8319</v>
      </c>
      <c r="R963" s="7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s="7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s="7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s="7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s="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s="7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s="7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s="7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s="7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s="7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s="7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s="7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s="7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s="7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s="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64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s="7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s="7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s="7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s="7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s="7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s="7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s="7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s="7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s="7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s="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s="7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s="7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s="7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s="7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s="7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s="7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s="7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s="7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s="7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s="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s="7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s="7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s="7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s="7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s="7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s="7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s="7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s="7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s="7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s="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s="7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s="7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64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s="7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s="7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s="7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s="7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s="7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s="7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s="7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s="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s="7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s="7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s="7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s="7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s="7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s="7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s="7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s="7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8325</v>
      </c>
      <c r="R1026" s="7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7" t="s">
        <v>8325</v>
      </c>
      <c r="R1027" s="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s="7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s="7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s="7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s="7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s="7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s="7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s="7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s="7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s="7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s="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s="7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s="7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s="7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s="7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s="7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s="7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s="7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s="7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s="7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s="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s="7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s="7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s="7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s="7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s="7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s="7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s="7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s="7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s="7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s="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s="7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s="7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s="7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s="7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s="7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s="7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s="7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s="7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s="7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s="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s="7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s="7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s="7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s="7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s="7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s="7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s="7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s="7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s="7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s="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s="7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s="7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s="7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s="7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s="7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s="7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s="7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s="7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s="7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s="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s="7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s="7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8333</v>
      </c>
      <c r="R1090" s="7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7" t="s">
        <v>8333</v>
      </c>
      <c r="R1091" s="7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s="7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s="7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s="7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s="7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s="7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s="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s="7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s="7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s="7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s="7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s="7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s="7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s="7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s="7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s="7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s="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s="7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s="7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s="7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s="7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s="7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s="7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s="7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s="7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s="7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s="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s="7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s="7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s="7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s="7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s="7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s="7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s="7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s="7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s="7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s="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s="7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s="7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s="7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s="7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s="7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s="7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s="7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s="7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s="7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s="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s="7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s="7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s="7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s="7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s="7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s="7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s="7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s="7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s="7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s="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s="7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s="7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s="7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s="7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s="7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64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s="7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8336</v>
      </c>
      <c r="R1154" s="7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7" t="s">
        <v>8336</v>
      </c>
      <c r="R1155" s="7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s="7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s="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s="7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s="7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s="7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s="7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s="7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s="7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s="7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s="7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s="7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s="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s="7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s="7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s="7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s="7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s="7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s="7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s="7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s="7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s="7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s="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s="7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s="7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s="7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s="7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s="7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s="7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s="7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s="7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s="7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64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s="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s="7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s="7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s="7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s="7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s="7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s="7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s="7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s="7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s="7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s="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s="7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s="7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s="7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s="7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s="7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s="7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s="7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s="7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s="7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s="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s="7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s="7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s="7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s="7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s="7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s="7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s="7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s="7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s="7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s="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8338</v>
      </c>
      <c r="R1218" s="7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7" t="s">
        <v>8338</v>
      </c>
      <c r="R1219" s="7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s="7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s="7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s="7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s="7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s="7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s="7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s="7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s="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s="7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s="7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s="7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s="7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s="7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s="7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s="7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s="7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s="7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s="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s="7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s="7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s="7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s="7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s="7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s="7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s="7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s="7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s="7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s="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s="7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s="7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s="7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s="7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s="7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s="7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s="7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s="7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s="7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s="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s="7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s="7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s="7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s="7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s="7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s="7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s="7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s="7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s="7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s="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s="7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s="7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s="7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s="7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s="7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s="7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s="7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s="7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s="7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s="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s="7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s="7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s="7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s="7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8325</v>
      </c>
      <c r="R1282" s="7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7" t="s">
        <v>8325</v>
      </c>
      <c r="R1283" s="7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s="7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s="7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s="7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s="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s="7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s="7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s="7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s="7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s="7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s="7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s="7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s="7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s="7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s="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s="7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s="7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s="7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s="7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s="7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s="7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s="7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s="7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s="7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s="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s="7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s="7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s="7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s="7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s="7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s="7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s="7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s="7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s="7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s="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s="7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s="7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s="7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s="7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s="7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s="7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s="7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s="7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s="7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s="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s="7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s="7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s="7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s="7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s="7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s="7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s="7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s="7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s="7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s="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s="7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s="7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s="7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s="7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s="7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s="7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s="7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s="7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8322</v>
      </c>
      <c r="R1346" s="7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7" t="s">
        <v>8322</v>
      </c>
      <c r="R1347" s="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s="7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s="7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s="7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s="7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s="7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s="7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s="7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s="7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s="7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s="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s="7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s="7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s="7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s="7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s="7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s="7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s="7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s="7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s="7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s="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s="7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s="7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s="7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s="7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s="7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s="7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s="7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s="7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s="7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s="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s="7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s="7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s="7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s="7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s="7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s="7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s="7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s="7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s="7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s="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s="7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s="7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s="7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s="7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s="7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s="7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s="7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s="7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s="7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s="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s="7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s="7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s="7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s="7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s="7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s="7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s="7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s="7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s="7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s="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s="7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s="7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8322</v>
      </c>
      <c r="R1410" s="7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7" t="s">
        <v>8322</v>
      </c>
      <c r="R1411" s="7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s="7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s="7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s="7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s="7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s="7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s="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s="7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s="7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s="7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64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s="7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s="7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s="7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s="7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s="7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s="7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s="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s="7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s="7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s="7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s="7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s="7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s="7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s="7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s="7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s="7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s="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s="7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s="7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s="7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s="7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s="7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s="7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s="7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s="7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s="7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64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s="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64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s="7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s="7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s="7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s="7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s="7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s="7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s="7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s="7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s="7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s="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s="7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s="7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s="7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s="7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s="7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s="7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s="7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s="7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s="7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s="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s="7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s="7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s="7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s="7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s="7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s="7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8322</v>
      </c>
      <c r="R1474" s="7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7" t="s">
        <v>8322</v>
      </c>
      <c r="R1475" s="7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s="7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s="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s="7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s="7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s="7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s="7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s="7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s="7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s="7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s="7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s="7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s="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s="7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s="7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s="7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s="7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s="7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s="7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s="7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s="7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s="7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s="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s="7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s="7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s="7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s="7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s="7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s="7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s="7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s="7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s="7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80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s="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s="7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s="7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s="7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s="7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s="7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64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s="7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s="7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s="7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s="7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s="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s="7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s="7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s="7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s="7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s="7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s="7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64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s="7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s="7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s="7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s="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s="7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s="7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s="7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s="7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s="7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s="7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s="7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s="7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s="7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s="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8338</v>
      </c>
      <c r="R1538" s="7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7" t="s">
        <v>8338</v>
      </c>
      <c r="R1539" s="7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s="7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s="7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s="7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s="7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s="7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s="7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s="7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s="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s="7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s="7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s="7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s="7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s="7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s="7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64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s="7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s="7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s="7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s="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s="7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s="7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s="7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s="7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s="7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s="7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s="7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s="7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s="7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s="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s="7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s="7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s="7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s="7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s="7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s="7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s="7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s="7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s="7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s="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s="7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s="7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s="7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s="7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s="7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s="7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s="7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s="7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s="7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s="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s="7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s="7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s="7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s="7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s="7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64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s="7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s="7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s="7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s="7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s="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s="7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s="7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s="7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s="7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8338</v>
      </c>
      <c r="R1602" s="7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7" t="s">
        <v>8325</v>
      </c>
      <c r="R1603" s="7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s="7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s="7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s="7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s="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s="7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s="7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s="7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s="7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s="7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s="7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s="7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s="7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s="7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s="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s="7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s="7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s="7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s="7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s="7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s="7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s="7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s="7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s="7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s="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s="7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s="7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s="7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s="7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s="7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s="7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s="7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s="7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s="7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s="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s="7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s="7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s="7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s="7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s="7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s="7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s="7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s="7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s="7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s="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s="7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s="7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s="7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s="7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s="7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s="7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s="7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s="7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s="7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s="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s="7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s="7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s="7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s="7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s="7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s="7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s="7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s="7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8325</v>
      </c>
      <c r="R1666" s="7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7" t="s">
        <v>8325</v>
      </c>
      <c r="R1667" s="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s="7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s="7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s="7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s="7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s="7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s="7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s="7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s="7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s="7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s="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s="7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s="7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s="7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s="7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s="7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s="7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s="7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s="7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s="7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s="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s="7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s="7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s="7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s="7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s="7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s="7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s="7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s="7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s="7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s="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s="7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s="7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s="7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s="7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s="7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s="7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s="7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s="7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s="7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s="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s="7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s="7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s="7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s="7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s="7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s="7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s="7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s="7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s="7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s="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s="7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s="7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s="7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s="7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s="7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s="7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s="7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s="7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s="7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s="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s="7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s="7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8325</v>
      </c>
      <c r="R1730" s="7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7" t="s">
        <v>8325</v>
      </c>
      <c r="R1731" s="7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s="7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s="7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s="7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s="7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s="7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s="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s="7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s="7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s="7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s="7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s="7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s="7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s="7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s="7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s="7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s="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s="7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s="7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s="7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s="7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s="7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s="7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s="7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s="7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s="7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s="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s="7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s="7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s="7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s="7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s="7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s="7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s="7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s="7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s="7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s="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s="7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s="7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s="7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s="7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s="7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s="7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s="7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s="7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s="7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s="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s="7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64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s="7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s="7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s="7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s="7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s="7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s="7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s="7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s="7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s="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s="7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s="7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s="7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s="7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s="7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s="7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48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8338</v>
      </c>
      <c r="R1794" s="7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7" t="s">
        <v>8338</v>
      </c>
      <c r="R1795" s="7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64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s="7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s="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s="7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s="7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s="7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s="7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s="7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s="7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s="7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s="7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s="7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s="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s="7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s="7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s="7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s="7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s="7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s="7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s="7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s="7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s="7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s="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s="7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s="7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s="7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s="7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s="7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s="7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s="7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s="7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s="7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s="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s="7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s="7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s="7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s="7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s="7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s="7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s="7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s="7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s="7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s="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s="7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s="7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s="7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s="7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s="7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s="7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s="7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s="7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s="7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s="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s="7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s="7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s="7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s="7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s="7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s="7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s="7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s="7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s="7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s="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8325</v>
      </c>
      <c r="R1858" s="7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7" t="s">
        <v>8325</v>
      </c>
      <c r="R1859" s="7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s="7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s="7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s="7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s="7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s="7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s="7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s="7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s="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s="7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s="7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s="7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s="7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s="7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s="7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s="7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s="7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s="7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s="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s="7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s="7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s="7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s="7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s="7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s="7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s="7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s="7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s="7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s="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s="7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s="7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s="7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s="7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s="7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s="7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s="7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s="7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s="7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s="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s="7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s="7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s="7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s="7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s="7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s="7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s="7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s="7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s="7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s="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s="7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s="7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s="7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s="7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s="7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s="7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s="7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s="7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s="7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s="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s="7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s="7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s="7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s="7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8319</v>
      </c>
      <c r="R1922" s="7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7" t="s">
        <v>8325</v>
      </c>
      <c r="R1923" s="7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s="7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s="7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s="7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s="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s="7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s="7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s="7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s="7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s="7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s="7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s="7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s="7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s="7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s="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s="7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s="7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s="7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s="7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s="7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s="7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s="7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s="7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64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s="7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s="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s="7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64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s="7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s="7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s="7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s="7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64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s="7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s="7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s="7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s="7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s="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s="7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s="7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s="7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s="7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s="7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s="7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64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s="7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s="7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s="7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s="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s="7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s="7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s="7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s="7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s="7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s="7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s="7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s="7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s="7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s="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s="7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s="7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s="7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s="7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s="7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s="7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s="7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s="7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8338</v>
      </c>
      <c r="R1986" s="7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7" t="s">
        <v>8338</v>
      </c>
      <c r="R1987" s="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s="7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s="7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s="7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s="7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s="7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s="7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s="7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s="7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s="7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s="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s="7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s="7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s="7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s="7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s="7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s="7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s="7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s="7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s="7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s="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s="7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64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s="7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s="7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s="7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s="7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s="7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64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s="7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s="7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s="7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s="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s="7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s="7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s="7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s="7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s="7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s="7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s="7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s="7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s="7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s="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s="7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s="7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s="7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s="7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s="7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s="7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s="7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s="7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s="7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64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s="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s="7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s="7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s="7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s="7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s="7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s="7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s="7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s="7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s="7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s="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s="7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s="7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8319</v>
      </c>
      <c r="R2050" s="7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7" t="s">
        <v>8319</v>
      </c>
      <c r="R2051" s="7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64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s="7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s="7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s="7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s="7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s="7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s="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s="7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s="7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s="7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s="7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s="7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s="7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s="7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s="7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s="7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s="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s="7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s="7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s="7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s="7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s="7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s="7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s="7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s="7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s="7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s="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s="7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s="7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s="7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s="7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s="7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s="7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s="7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s="7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s="7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s="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s="7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s="7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s="7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s="7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s="7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s="7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s="7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s="7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s="7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s="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s="7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s="7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s="7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s="7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s="7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s="7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s="7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s="7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s="7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s="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s="7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s="7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s="7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s="7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s="7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s="7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8325</v>
      </c>
      <c r="R2114" s="7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7" t="s">
        <v>8325</v>
      </c>
      <c r="R2115" s="7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s="7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s="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s="7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s="7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s="7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s="7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s="7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s="7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s="7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s="7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s="7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s="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s="7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s="7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s="7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s="7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s="7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s="7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s="7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s="7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s="7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s="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s="7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s="7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s="7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s="7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s="7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s="7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s="7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s="7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s="7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s="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s="7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s="7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s="7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s="7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s="7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s="7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s="7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s="7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s="7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s="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s="7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s="7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s="7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s="7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s="7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s="7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s="7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s="7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s="7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s="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s="7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s="7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s="7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s="7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s="7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s="7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s="7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s="7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s="7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s="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8325</v>
      </c>
      <c r="R2178" s="7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7" t="s">
        <v>8325</v>
      </c>
      <c r="R2179" s="7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s="7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s="7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s="7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s="7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s="7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s="7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s="7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s="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s="7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s="7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s="7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s="7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s="7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s="7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s="7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s="7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s="7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s="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s="7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s="7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s="7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s="7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s="7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s="7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s="7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s="7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s="7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s="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s="7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s="7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s="7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s="7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s="7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s="7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s="7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s="7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s="7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s="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s="7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s="7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s="7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s="7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s="7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s="7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s="7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s="7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s="7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s="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s="7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s="7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s="7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s="7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s="7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s="7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s="7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s="7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s="7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s="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s="7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s="7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s="7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s="7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8333</v>
      </c>
      <c r="R2242" s="7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7" t="s">
        <v>8333</v>
      </c>
      <c r="R2243" s="7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s="7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s="7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s="7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s="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s="7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s="7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s="7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s="7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s="7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s="7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s="7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s="7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s="7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s="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s="7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s="7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s="7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s="7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s="7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s="7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s="7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s="7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s="7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s="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s="7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s="7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s="7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s="7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s="7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s="7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s="7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s="7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s="7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s="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s="7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s="7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s="7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s="7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s="7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s="7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s="7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s="7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s="7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s="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s="7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s="7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s="7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s="7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s="7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s="7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s="7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s="7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s="7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s="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s="7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s="7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s="7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s="7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s="7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s="7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s="7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s="7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8325</v>
      </c>
      <c r="R2306" s="7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7" t="s">
        <v>8325</v>
      </c>
      <c r="R2307" s="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s="7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s="7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s="7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s="7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s="7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s="7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s="7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s="7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s="7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s="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s="7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s="7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s="7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s="7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s="7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s="7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s="7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s="7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s="7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s="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s="7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s="7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s="7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s="7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s="7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s="7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s="7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s="7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s="7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s="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s="7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s="7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s="7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s="7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s="7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s="7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s="7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s="7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s="7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s="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s="7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s="7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s="7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s="7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s="7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s="7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64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s="7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s="7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s="7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s="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s="7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s="7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s="7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s="7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s="7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s="7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s="7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s="7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s="7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s="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s="7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s="7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8319</v>
      </c>
      <c r="R2370" s="7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7" t="s">
        <v>8319</v>
      </c>
      <c r="R2371" s="7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s="7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s="7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s="7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s="7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s="7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s="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s="7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s="7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s="7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s="7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s="7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s="7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s="7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s="7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s="7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s="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s="7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s="7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s="7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64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s="7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s="7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s="7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s="7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s="7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s="7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s="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64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s="7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s="7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s="7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s="7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s="7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s="7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s="7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s="7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s="7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s="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s="7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s="7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s="7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s="7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s="7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s="7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64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s="7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s="7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s="7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s="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s="7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s="7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s="7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s="7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s="7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s="7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s="7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s="7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s="7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s="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s="7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s="7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s="7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s="7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s="7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s="7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8336</v>
      </c>
      <c r="R2434" s="7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7" t="s">
        <v>8336</v>
      </c>
      <c r="R2435" s="7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s="7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s="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s="7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s="7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s="7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s="7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s="7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s="7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s="7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s="7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s="7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s="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s="7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s="7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s="7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s="7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s="7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s="7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s="7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s="7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s="7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s="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s="7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s="7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s="7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s="7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s="7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s="7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s="7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s="7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s="7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s="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s="7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s="7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s="7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s="7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s="7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s="7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s="7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s="7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s="7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s="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s="7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s="7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s="7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s="7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s="7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s="7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s="7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s="7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s="7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s="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s="7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s="7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s="7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s="7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s="7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s="7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s="7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s="7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s="7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s="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8325</v>
      </c>
      <c r="R2498" s="7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7" t="s">
        <v>8325</v>
      </c>
      <c r="R2499" s="7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s="7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s="7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s="7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64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s="7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s="7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s="7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s="7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s="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s="7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s="7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s="7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s="7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s="7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s="7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s="7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64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s="7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s="7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s="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s="7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s="7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s="7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s="7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s="7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s="7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s="7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s="7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s="7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s="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s="7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s="7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s="7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s="7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s="7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s="7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s="7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s="7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s="7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s="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s="7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s="7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s="7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s="7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s="7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s="7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s="7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s="7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s="7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s="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s="7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s="7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s="7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s="7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s="7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s="7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s="7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s="7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s="7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s="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s="7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s="7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s="7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s="7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8325</v>
      </c>
      <c r="R2562" s="7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7" t="s">
        <v>8336</v>
      </c>
      <c r="R2563" s="7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s="7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s="7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s="7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s="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s="7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s="7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s="7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s="7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s="7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s="7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s="7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s="7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s="7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s="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s="7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s="7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s="7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s="7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s="7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s="7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s="7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s="7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s="7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s="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s="7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s="7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s="7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s="7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s="7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s="7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s="7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s="7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s="7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s="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s="7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s="7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s="7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s="7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s="7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s="7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s="7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s="7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s="7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64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s="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s="7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s="7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s="7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s="7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s="7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4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s="7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s="7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s="7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s="7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s="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s="7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s="7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s="7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s="7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s="7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s="7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s="7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s="7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8319</v>
      </c>
      <c r="R2626" s="7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7" t="s">
        <v>8319</v>
      </c>
      <c r="R2627" s="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s="7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s="7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s="7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s="7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s="7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s="7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s="7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s="7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s="7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s="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s="7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s="7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s="7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s="7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s="7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s="7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s="7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s="7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s="7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s="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s="7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s="7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s="7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s="7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s="7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s="7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s="7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s="7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s="7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s="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s="7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s="7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s="7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s="7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s="7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s="7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s="7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s="7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s="7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s="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s="7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s="7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s="7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s="7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s="7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s="7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s="7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s="7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s="7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s="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s="7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s="7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64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s="7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s="7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s="7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s="7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s="7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s="7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s="7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s="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s="7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s="7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8336</v>
      </c>
      <c r="R2690" s="7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7" t="s">
        <v>8336</v>
      </c>
      <c r="R2691" s="7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s="7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s="7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s="7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s="7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s="7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s="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s="7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s="7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s="7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s="7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s="7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s="7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s="7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s="7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s="7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s="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s="7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s="7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s="7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64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s="7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s="7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s="7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s="7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s="7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s="7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s="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s="7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s="7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s="7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s="7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s="7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s="7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s="7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s="7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s="7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s="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s="7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s="7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s="7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s="7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s="7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s="7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s="7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s="7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s="7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s="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s="7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s="7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s="7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s="7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s="7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s="7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s="7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s="7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s="7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s="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s="7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s="7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s="7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s="7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s="7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s="7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8322</v>
      </c>
      <c r="R2754" s="7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7" t="s">
        <v>8322</v>
      </c>
      <c r="R2755" s="7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s="7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s="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s="7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s="7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s="7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s="7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s="7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s="7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s="7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s="7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s="7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s="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s="7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s="7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s="7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s="7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s="7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s="7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s="7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s="7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s="7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s="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4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s="7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s="7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s="7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s="7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s="7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s="7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s="7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s="7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s="7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s="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s="7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s="7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s="7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s="7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s="7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s="7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s="7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s="7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s="7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s="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s="7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s="7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s="7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s="7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s="7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s="7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s="7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s="7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s="7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s="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s="7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s="7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s="7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s="7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s="7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s="7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s="7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s="7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s="7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s="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8317</v>
      </c>
      <c r="R2818" s="7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7" t="s">
        <v>8317</v>
      </c>
      <c r="R2819" s="7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s="7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s="7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s="7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s="7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s="7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s="7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s="7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s="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s="7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s="7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s="7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s="7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s="7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s="7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s="7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s="7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s="7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s="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s="7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s="7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s="7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s="7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s="7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s="7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s="7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s="7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s="7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s="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s="7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s="7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64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s="7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s="7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s="7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64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s="7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s="7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s="7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s="7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s="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s="7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s="7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s="7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s="7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s="7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s="7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s="7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s="7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s="7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s="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s="7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s="7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s="7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s="7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s="7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s="7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s="7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s="7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s="7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s="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s="7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64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s="7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s="7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s="7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8317</v>
      </c>
      <c r="R2882" s="7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7" t="s">
        <v>8317</v>
      </c>
      <c r="R2883" s="7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s="7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s="7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s="7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s="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s="7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s="7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s="7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s="7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s="7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s="7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s="7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s="7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s="7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s="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s="7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s="7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s="7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s="7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64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s="7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s="7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s="7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s="7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s="7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s="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s="7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s="7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s="7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s="7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s="7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s="7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s="7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s="7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s="7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s="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s="7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s="7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s="7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s="7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s="7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s="7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s="7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s="7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s="7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s="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s="7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s="7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s="7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s="7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s="7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s="7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s="7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s="7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s="7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s="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s="7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s="7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s="7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s="7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s="7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s="7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s="7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s="7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8317</v>
      </c>
      <c r="R2946" s="7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7" t="s">
        <v>8317</v>
      </c>
      <c r="R2947" s="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s="7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s="7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s="7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s="7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s="7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s="7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s="7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s="7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s="7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s="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s="7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s="7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s="7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s="7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s="7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s="7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s="7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s="7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s="7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s="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s="7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s="7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s="7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s="7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s="7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s="7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s="7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s="7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s="7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s="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s="7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80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s="7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s="7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s="7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s="7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s="7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s="7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s="7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s="7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s="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s="7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s="7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s="7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s="7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s="7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s="7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s="7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s="7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s="7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s="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s="7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s="7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s="7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s="7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s="7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s="7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s="7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s="7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s="7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s="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s="7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s="7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8317</v>
      </c>
      <c r="R3010" s="7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7" t="s">
        <v>8317</v>
      </c>
      <c r="R3011" s="7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s="7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s="7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s="7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s="7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s="7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s="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s="7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s="7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64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s="7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s="7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s="7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s="7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s="7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s="7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s="7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s="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s="7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s="7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s="7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s="7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s="7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s="7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s="7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s="7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s="7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s="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s="7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s="7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s="7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s="7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s="7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s="7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s="7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s="7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s="7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s="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s="7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s="7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s="7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s="7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s="7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s="7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s="7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s="7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s="7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s="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s="7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s="7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s="7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s="7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s="7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s="7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s="7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s="7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s="7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s="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s="7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s="7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s="7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s="7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s="7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s="7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8317</v>
      </c>
      <c r="R3074" s="7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7" t="s">
        <v>8317</v>
      </c>
      <c r="R3075" s="7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80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s="7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s="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s="7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s="7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s="7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s="7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s="7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s="7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s="7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s="7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s="7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s="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s="7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s="7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s="7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s="7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s="7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s="7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s="7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s="7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s="7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s="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s="7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s="7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s="7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s="7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s="7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4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s="7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s="7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s="7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s="7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s="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s="7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s="7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s="7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s="7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s="7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s="7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s="7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s="7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s="7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s="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s="7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s="7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s="7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s="7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s="7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s="7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s="7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s="7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s="7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s="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s="7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s="7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s="7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s="7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s="7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s="7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s="7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s="7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s="7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s="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8317</v>
      </c>
      <c r="R3138" s="7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7" t="s">
        <v>8317</v>
      </c>
      <c r="R3139" s="7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s="7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s="7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s="7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s="7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s="7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s="7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s="7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s="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8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s="7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s="7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s="7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s="7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s="7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s="7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s="7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s="7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s="7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s="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s="7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s="7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s="7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s="7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s="7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64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s="7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s="7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s="7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64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s="7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s="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s="7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s="7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s="7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s="7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s="7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s="7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s="7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s="7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64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s="7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s="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s="7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s="7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s="7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s="7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s="7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s="7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s="7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s="7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s="7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s="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s="7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s="7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s="7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4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s="7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s="7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s="7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s="7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s="7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s="7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s="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s="7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s="7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4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s="7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s="7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8317</v>
      </c>
      <c r="R3202" s="7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7" t="s">
        <v>8317</v>
      </c>
      <c r="R3203" s="7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s="7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s="7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s="7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s="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s="7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s="7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s="7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s="7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s="7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s="7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s="7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s="7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s="7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s="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s="7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s="7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s="7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s="7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s="7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s="7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s="7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s="7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s="7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s="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s="7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s="7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s="7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s="7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s="7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s="7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s="7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s="7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s="7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s="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s="7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s="7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s="7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s="7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s="7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s="7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s="7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s="7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s="7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s="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s="7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s="7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s="7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s="7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s="7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s="7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s="7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s="7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s="7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s="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s="7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s="7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s="7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s="7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s="7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s="7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s="7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s="7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8317</v>
      </c>
      <c r="R3266" s="7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7" t="s">
        <v>8317</v>
      </c>
      <c r="R3267" s="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s="7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s="7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s="7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s="7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s="7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s="7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s="7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s="7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s="7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s="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s="7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s="7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s="7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s="7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s="7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s="7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s="7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s="7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s="7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s="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s="7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s="7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s="7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s="7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s="7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s="7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s="7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s="7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s="7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s="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s="7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s="7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s="7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s="7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s="7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s="7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s="7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s="7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s="7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s="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s="7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s="7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s="7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s="7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s="7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s="7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s="7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s="7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s="7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s="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s="7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s="7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s="7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s="7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s="7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s="7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s="7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64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s="7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s="7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s="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s="7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s="7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8317</v>
      </c>
      <c r="R3330" s="7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7" t="s">
        <v>8317</v>
      </c>
      <c r="R3331" s="7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s="7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s="7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s="7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s="7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s="7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s="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s="7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s="7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s="7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s="7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s="7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s="7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s="7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s="7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s="7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s="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s="7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s="7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s="7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s="7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80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s="7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s="7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s="7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s="7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s="7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s="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s="7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s="7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s="7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s="7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s="7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64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s="7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s="7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s="7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s="7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s="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s="7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s="7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s="7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s="7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s="7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s="7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s="7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s="7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s="7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s="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s="7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s="7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s="7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s="7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s="7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s="7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s="7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s="7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s="7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s="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s="7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s="7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s="7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s="7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s="7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s="7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8317</v>
      </c>
      <c r="R3394" s="7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7" t="s">
        <v>8317</v>
      </c>
      <c r="R3395" s="7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s="7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s="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s="7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s="7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s="7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s="7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s="7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64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s="7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s="7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s="7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s="7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s="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s="7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s="7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s="7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s="7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s="7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s="7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s="7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s="7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s="7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s="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s="7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s="7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s="7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s="7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s="7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s="7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s="7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s="7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s="7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s="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s="7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s="7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s="7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s="7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s="7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s="7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s="7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s="7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s="7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s="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s="7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s="7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s="7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s="7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s="7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s="7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s="7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s="7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s="7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s="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s="7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s="7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s="7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s="7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s="7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s="7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s="7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s="7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s="7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s="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8317</v>
      </c>
      <c r="R3458" s="7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7" t="s">
        <v>8317</v>
      </c>
      <c r="R3459" s="7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s="7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s="7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s="7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s="7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s="7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s="7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s="7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s="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s="7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s="7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s="7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s="7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s="7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s="7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s="7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s="7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s="7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s="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s="7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s="7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s="7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s="7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s="7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s="7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s="7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s="7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s="7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s="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s="7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s="7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s="7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s="7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s="7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s="7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s="7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s="7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s="7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s="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s="7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s="7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s="7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s="7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s="7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s="7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s="7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s="7" t="s">
        <v>8318</v>
      </c>
      <c r="S3505" s="11">
        <f t="shared" si="218"/>
        <v>42545.27</v>
      </c>
      <c r="T3505" s="11">
        <f t="shared" si="219"/>
        <v>42575.27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s="7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s="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s="7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s="7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s="7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s="7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s="7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s="7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s="7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s="7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s="7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s="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s="7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s="7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s="7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s="7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8317</v>
      </c>
      <c r="R3522" s="7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7" t="s">
        <v>8317</v>
      </c>
      <c r="R3523" s="7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s="7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s="7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s="7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s="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s="7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s="7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s="7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s="7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s="7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s="7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64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s="7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s="7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s="7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s="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s="7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s="7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s="7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s="7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s="7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s="7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s="7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s="7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s="7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s="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s="7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s="7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s="7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s="7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s="7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s="7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s="7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s="7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s="7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s="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s="7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s="7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s="7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s="7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s="7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s="7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64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s="7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s="7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s="7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s="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s="7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s="7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s="7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s="7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s="7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s="7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s="7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s="7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s="7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s="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s="7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s="7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s="7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s="7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s="7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s="7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s="7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s="7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8317</v>
      </c>
      <c r="R3586" s="7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7" t="s">
        <v>8317</v>
      </c>
      <c r="R3587" s="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s="7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s="7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s="7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s="7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s="7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s="7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s="7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s="7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s="7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s="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s="7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s="7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s="7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s="7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s="7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s="7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s="7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s="7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s="7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s="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s="7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s="7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s="7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s="7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s="7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s="7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s="7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s="7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s="7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s="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s="7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s="7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s="7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s="7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s="7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s="7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s="7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s="7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s="7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64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s="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s="7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s="7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s="7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s="7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s="7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s="7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s="7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s="7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s="7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s="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s="7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s="7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s="7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s="7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s="7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s="7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s="7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s="7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s="7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s="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s="7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s="7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8317</v>
      </c>
      <c r="R3650" s="7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7" t="s">
        <v>8317</v>
      </c>
      <c r="R3651" s="7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s="7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s="7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s="7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s="7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80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s="7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s="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s="7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64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s="7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s="7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s="7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s="7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64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s="7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s="7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s="7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s="7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s="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s="7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s="7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s="7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s="7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s="7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s="7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s="7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s="7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s="7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s="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s="7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s="7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s="7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s="7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s="7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s="7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s="7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s="7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s="7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s="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s="7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64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s="7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s="7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s="7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s="7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s="7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s="7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s="7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s="7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s="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s="7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s="7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s="7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s="7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s="7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s="7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s="7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s="7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s="7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s="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s="7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s="7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s="7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s="7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s="7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s="7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8317</v>
      </c>
      <c r="R3714" s="7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7" t="s">
        <v>8317</v>
      </c>
      <c r="R3715" s="7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s="7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s="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s="7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s="7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s="7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s="7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s="7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s="7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s="7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s="7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64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s="7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s="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s="7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s="7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s="7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s="7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s="7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s="7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s="7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s="7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s="7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s="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s="7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s="7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s="7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s="7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s="7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s="7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s="7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s="7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s="7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s="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s="7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s="7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s="7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s="7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s="7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s="7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s="7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s="7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s="7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s="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s="7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s="7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s="7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s="7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s="7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s="7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s="7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s="7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s="7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s="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s="7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s="7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s="7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s="7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s="7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s="7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s="7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s="7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s="7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s="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8317</v>
      </c>
      <c r="R3778" s="7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7" t="s">
        <v>8317</v>
      </c>
      <c r="R3779" s="7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s="7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s="7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s="7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s="7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s="7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s="7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s="7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s="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s="7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s="7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s="7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s="7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s="7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s="7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s="7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s="7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s="7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s="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s="7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s="7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s="7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s="7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s="7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s="7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s="7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s="7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s="7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s="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s="7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s="7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s="7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s="7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s="7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s="7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s="7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s="7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s="7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s="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s="7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s="7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s="7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s="7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s="7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s="7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64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s="7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s="7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s="7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s="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s="7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s="7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s="7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s="7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s="7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s="7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s="7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s="7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s="7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s="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s="7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s="7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64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s="7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s="7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8317</v>
      </c>
      <c r="R3842" s="7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7" t="s">
        <v>8317</v>
      </c>
      <c r="R3843" s="7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s="7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s="7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s="7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s="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s="7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s="7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s="7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64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s="7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s="7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s="7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s="7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s="7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s="7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s="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s="7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s="7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s="7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s="7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s="7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s="7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s="7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s="7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s="7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s="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s="7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s="7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s="7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s="7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s="7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s="7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s="7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s="7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s="7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64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s="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s="7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s="7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s="7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s="7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s="7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s="7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s="7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s="7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s="7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s="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s="7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s="7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s="7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s="7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s="7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s="7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s="7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s="7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s="7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s="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s="7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s="7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80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s="7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s="7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s="7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s="7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s="7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64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s="7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8317</v>
      </c>
      <c r="R3906" s="7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7" t="s">
        <v>8317</v>
      </c>
      <c r="R3907" s="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s="7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s="7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s="7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s="7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s="7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s="7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s="7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s="7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s="7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s="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s="7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s="7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s="7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s="7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s="7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s="7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s="7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s="7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s="7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s="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s="7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s="7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s="7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s="7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s="7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s="7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s="7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s="7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s="7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s="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s="7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s="7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s="7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s="7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s="7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s="7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s="7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s="7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s="7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s="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s="7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s="7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s="7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s="7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s="7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64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s="7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s="7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s="7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s="7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s="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s="7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s="7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s="7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s="7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64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s="7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s="7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s="7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80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s="7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s="7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s="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64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s="7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s="7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8317</v>
      </c>
      <c r="R3970" s="7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7" t="s">
        <v>8317</v>
      </c>
      <c r="R3971" s="7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s="7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s="7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s="7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s="7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s="7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s="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64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s="7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s="7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s="7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s="7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s="7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s="7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s="7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s="7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s="7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64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s="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s="7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s="7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s="7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s="7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s="7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s="7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s="7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s="7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s="7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s="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s="7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s="7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s="7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s="7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s="7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s="7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s="7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s="7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s="7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s="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s="7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s="7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64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s="7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s="7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s="7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s="7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s="7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s="7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s="7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s="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s="7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s="7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s="7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s="7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s="7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s="7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s="7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s="7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s="7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64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s="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s="7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s="7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s="7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s="7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s="7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s="7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8317</v>
      </c>
      <c r="R4034" s="7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7" t="s">
        <v>8317</v>
      </c>
      <c r="R4035" s="7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s="7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s="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s="7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s="7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s="7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s="7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s="7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s="7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s="7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s="7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s="7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s="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s="7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s="7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s="7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s="7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s="7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s="7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s="7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s="7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s="7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s="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s="7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s="7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s="7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s="7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s="7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s="7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s="7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s="7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s="7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s="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s="7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s="7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s="7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s="7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s="7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64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s="7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s="7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s="7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s="7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s="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s="7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s="7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s="7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s="7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s="7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s="7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s="7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s="7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s="7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s="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s="7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s="7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s="7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s="7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s="7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s="7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s="7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s="7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s="7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8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s="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8317</v>
      </c>
      <c r="R4098" s="7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7" t="s">
        <v>8317</v>
      </c>
      <c r="R4099" s="7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s="7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s="7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s="7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s="7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s="7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s="7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s="7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64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s="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s="7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s="7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s="7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s="7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s="7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s="7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64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s="7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s="7" t="s">
        <v>8318</v>
      </c>
      <c r="S4115" s="11">
        <f t="shared" si="258"/>
        <v>42358.364849537036</v>
      </c>
      <c r="T4115" s="11">
        <f t="shared" si="259"/>
        <v>42377.06527777778</v>
      </c>
    </row>
  </sheetData>
  <autoFilter ref="A1:T4115" xr:uid="{00000000-0009-0000-0000-000000000000}">
    <filterColumn colId="16">
      <filters>
        <filter val="music"/>
      </filters>
    </filterColumn>
  </autoFilter>
  <conditionalFormatting sqref="F1:F4115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"/>
  <sheetViews>
    <sheetView workbookViewId="0"/>
  </sheetViews>
  <sheetFormatPr baseColWidth="10" defaultColWidth="8.83203125" defaultRowHeight="15" x14ac:dyDescent="0.2"/>
  <cols>
    <col min="1" max="1" width="13.5" customWidth="1"/>
    <col min="2" max="2" width="16.33203125" customWidth="1"/>
    <col min="3" max="3" width="6.1640625" customWidth="1"/>
    <col min="4" max="4" width="8.83203125" customWidth="1"/>
    <col min="5" max="5" width="4.33203125" customWidth="1"/>
    <col min="6" max="6" width="11.33203125" bestFit="1" customWidth="1"/>
  </cols>
  <sheetData>
    <row r="1" spans="1:6" x14ac:dyDescent="0.2">
      <c r="A1" s="31" t="s">
        <v>8412</v>
      </c>
    </row>
    <row r="3" spans="1:6" x14ac:dyDescent="0.2">
      <c r="A3" s="8" t="s">
        <v>8223</v>
      </c>
      <c r="B3" t="s">
        <v>8360</v>
      </c>
    </row>
    <row r="5" spans="1:6" x14ac:dyDescent="0.2">
      <c r="A5" s="8" t="s">
        <v>8364</v>
      </c>
      <c r="B5" s="8" t="s">
        <v>8363</v>
      </c>
    </row>
    <row r="6" spans="1:6" x14ac:dyDescent="0.2">
      <c r="A6" s="8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2">
      <c r="A7" s="9" t="s">
        <v>8310</v>
      </c>
      <c r="B7" s="10">
        <v>300</v>
      </c>
      <c r="C7" s="10">
        <v>180</v>
      </c>
      <c r="D7" s="10">
        <v>40</v>
      </c>
      <c r="E7" s="10"/>
      <c r="F7" s="10">
        <v>520</v>
      </c>
    </row>
    <row r="8" spans="1:6" x14ac:dyDescent="0.2">
      <c r="A8" s="9" t="s">
        <v>8336</v>
      </c>
      <c r="B8" s="10">
        <v>34</v>
      </c>
      <c r="C8" s="10">
        <v>140</v>
      </c>
      <c r="D8" s="10">
        <v>20</v>
      </c>
      <c r="E8" s="10">
        <v>6</v>
      </c>
      <c r="F8" s="10">
        <v>200</v>
      </c>
    </row>
    <row r="9" spans="1:6" x14ac:dyDescent="0.2">
      <c r="A9" s="9" t="s">
        <v>8333</v>
      </c>
      <c r="B9" s="10">
        <v>80</v>
      </c>
      <c r="C9" s="10">
        <v>140</v>
      </c>
      <c r="D9" s="10"/>
      <c r="E9" s="10"/>
      <c r="F9" s="10">
        <v>220</v>
      </c>
    </row>
    <row r="10" spans="1:6" x14ac:dyDescent="0.2">
      <c r="A10" s="9" t="s">
        <v>8331</v>
      </c>
      <c r="B10" s="10"/>
      <c r="C10" s="10"/>
      <c r="D10" s="10">
        <v>24</v>
      </c>
      <c r="E10" s="10"/>
      <c r="F10" s="10">
        <v>24</v>
      </c>
    </row>
    <row r="11" spans="1:6" x14ac:dyDescent="0.2">
      <c r="A11" s="9" t="s">
        <v>8325</v>
      </c>
      <c r="B11" s="10">
        <v>540</v>
      </c>
      <c r="C11" s="10">
        <v>120</v>
      </c>
      <c r="D11" s="10">
        <v>20</v>
      </c>
      <c r="E11" s="10">
        <v>20</v>
      </c>
      <c r="F11" s="10">
        <v>700</v>
      </c>
    </row>
    <row r="12" spans="1:6" x14ac:dyDescent="0.2">
      <c r="A12" s="9" t="s">
        <v>8338</v>
      </c>
      <c r="B12" s="10">
        <v>103</v>
      </c>
      <c r="C12" s="10">
        <v>117</v>
      </c>
      <c r="D12" s="10"/>
      <c r="E12" s="10"/>
      <c r="F12" s="10">
        <v>220</v>
      </c>
    </row>
    <row r="13" spans="1:6" x14ac:dyDescent="0.2">
      <c r="A13" s="9" t="s">
        <v>8322</v>
      </c>
      <c r="B13" s="10">
        <v>80</v>
      </c>
      <c r="C13" s="10">
        <v>127</v>
      </c>
      <c r="D13" s="10">
        <v>30</v>
      </c>
      <c r="E13" s="10"/>
      <c r="F13" s="10">
        <v>237</v>
      </c>
    </row>
    <row r="14" spans="1:6" x14ac:dyDescent="0.2">
      <c r="A14" s="9" t="s">
        <v>8319</v>
      </c>
      <c r="B14" s="10">
        <v>209</v>
      </c>
      <c r="C14" s="10">
        <v>213</v>
      </c>
      <c r="D14" s="10">
        <v>178</v>
      </c>
      <c r="E14" s="10"/>
      <c r="F14" s="10">
        <v>600</v>
      </c>
    </row>
    <row r="15" spans="1:6" x14ac:dyDescent="0.2">
      <c r="A15" s="9" t="s">
        <v>8317</v>
      </c>
      <c r="B15" s="10">
        <v>839</v>
      </c>
      <c r="C15" s="10">
        <v>493</v>
      </c>
      <c r="D15" s="10">
        <v>37</v>
      </c>
      <c r="E15" s="10">
        <v>24</v>
      </c>
      <c r="F15" s="10">
        <v>1393</v>
      </c>
    </row>
    <row r="16" spans="1:6" x14ac:dyDescent="0.2">
      <c r="A16" s="9" t="s">
        <v>8362</v>
      </c>
      <c r="B16" s="10">
        <v>2185</v>
      </c>
      <c r="C16" s="10">
        <v>1530</v>
      </c>
      <c r="D16" s="10">
        <v>349</v>
      </c>
      <c r="E16" s="10">
        <v>50</v>
      </c>
      <c r="F16" s="10">
        <v>4114</v>
      </c>
    </row>
  </sheetData>
  <hyperlinks>
    <hyperlink ref="A1" location="Specifications!A1" display="Back to Specifications" xr:uid="{E888D59A-2530-3D43-B6F6-A0067CB4A897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9"/>
  <sheetViews>
    <sheetView workbookViewId="0"/>
  </sheetViews>
  <sheetFormatPr baseColWidth="10" defaultColWidth="8.8320312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31" t="s">
        <v>8412</v>
      </c>
    </row>
    <row r="3" spans="1:6" x14ac:dyDescent="0.2">
      <c r="A3" s="8" t="s">
        <v>8223</v>
      </c>
      <c r="B3" t="s">
        <v>8360</v>
      </c>
    </row>
    <row r="4" spans="1:6" x14ac:dyDescent="0.2">
      <c r="A4" s="8" t="s">
        <v>8308</v>
      </c>
      <c r="B4" t="s">
        <v>8360</v>
      </c>
    </row>
    <row r="6" spans="1:6" x14ac:dyDescent="0.2">
      <c r="A6" s="8" t="s">
        <v>8364</v>
      </c>
      <c r="B6" s="8" t="s">
        <v>8363</v>
      </c>
    </row>
    <row r="7" spans="1:6" x14ac:dyDescent="0.2">
      <c r="A7" s="8" t="s">
        <v>8361</v>
      </c>
      <c r="B7" t="s">
        <v>8219</v>
      </c>
      <c r="C7" t="s">
        <v>8221</v>
      </c>
      <c r="D7" t="s">
        <v>8220</v>
      </c>
      <c r="E7" t="s">
        <v>8222</v>
      </c>
      <c r="F7" t="s">
        <v>8362</v>
      </c>
    </row>
    <row r="8" spans="1:6" x14ac:dyDescent="0.2">
      <c r="A8" s="9" t="s">
        <v>8316</v>
      </c>
      <c r="B8" s="10"/>
      <c r="C8" s="10">
        <v>100</v>
      </c>
      <c r="D8" s="10"/>
      <c r="E8" s="10"/>
      <c r="F8" s="10">
        <v>100</v>
      </c>
    </row>
    <row r="9" spans="1:6" x14ac:dyDescent="0.2">
      <c r="A9" s="9" t="s">
        <v>8344</v>
      </c>
      <c r="B9" s="10"/>
      <c r="C9" s="10"/>
      <c r="D9" s="10">
        <v>20</v>
      </c>
      <c r="E9" s="10"/>
      <c r="F9" s="10">
        <v>20</v>
      </c>
    </row>
    <row r="10" spans="1:6" x14ac:dyDescent="0.2">
      <c r="A10" s="9" t="s">
        <v>8332</v>
      </c>
      <c r="B10" s="10"/>
      <c r="C10" s="10"/>
      <c r="D10" s="10">
        <v>24</v>
      </c>
      <c r="E10" s="10"/>
      <c r="F10" s="10">
        <v>24</v>
      </c>
    </row>
    <row r="11" spans="1:6" x14ac:dyDescent="0.2">
      <c r="A11" s="9" t="s">
        <v>8358</v>
      </c>
      <c r="B11" s="10"/>
      <c r="C11" s="10">
        <v>40</v>
      </c>
      <c r="D11" s="10"/>
      <c r="E11" s="10"/>
      <c r="F11" s="10">
        <v>40</v>
      </c>
    </row>
    <row r="12" spans="1:6" x14ac:dyDescent="0.2">
      <c r="A12" s="9" t="s">
        <v>8354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8315</v>
      </c>
      <c r="B13" s="10">
        <v>180</v>
      </c>
      <c r="C13" s="10"/>
      <c r="D13" s="10"/>
      <c r="E13" s="10"/>
      <c r="F13" s="10">
        <v>180</v>
      </c>
    </row>
    <row r="14" spans="1:6" x14ac:dyDescent="0.2">
      <c r="A14" s="9" t="s">
        <v>8314</v>
      </c>
      <c r="B14" s="10"/>
      <c r="C14" s="10">
        <v>80</v>
      </c>
      <c r="D14" s="10"/>
      <c r="E14" s="10"/>
      <c r="F14" s="10">
        <v>80</v>
      </c>
    </row>
    <row r="15" spans="1:6" x14ac:dyDescent="0.2">
      <c r="A15" s="9" t="s">
        <v>8330</v>
      </c>
      <c r="B15" s="10">
        <v>40</v>
      </c>
      <c r="C15" s="10"/>
      <c r="D15" s="10"/>
      <c r="E15" s="10"/>
      <c r="F15" s="10">
        <v>40</v>
      </c>
    </row>
    <row r="16" spans="1:6" x14ac:dyDescent="0.2">
      <c r="A16" s="9" t="s">
        <v>8347</v>
      </c>
      <c r="B16" s="10"/>
      <c r="C16" s="10">
        <v>40</v>
      </c>
      <c r="D16" s="10"/>
      <c r="E16" s="10">
        <v>20</v>
      </c>
      <c r="F16" s="10">
        <v>60</v>
      </c>
    </row>
    <row r="17" spans="1:6" x14ac:dyDescent="0.2">
      <c r="A17" s="9" t="s">
        <v>8324</v>
      </c>
      <c r="B17" s="10"/>
      <c r="C17" s="10">
        <v>40</v>
      </c>
      <c r="D17" s="10"/>
      <c r="E17" s="10"/>
      <c r="F17" s="10">
        <v>40</v>
      </c>
    </row>
    <row r="18" spans="1:6" x14ac:dyDescent="0.2">
      <c r="A18" s="9" t="s">
        <v>8337</v>
      </c>
      <c r="B18" s="10"/>
      <c r="C18" s="10">
        <v>120</v>
      </c>
      <c r="D18" s="10">
        <v>20</v>
      </c>
      <c r="E18" s="10"/>
      <c r="F18" s="10">
        <v>140</v>
      </c>
    </row>
    <row r="19" spans="1:6" x14ac:dyDescent="0.2">
      <c r="A19" s="9" t="s">
        <v>8348</v>
      </c>
      <c r="B19" s="10"/>
      <c r="C19" s="10">
        <v>20</v>
      </c>
      <c r="D19" s="10"/>
      <c r="E19" s="10"/>
      <c r="F19" s="10">
        <v>20</v>
      </c>
    </row>
    <row r="20" spans="1:6" x14ac:dyDescent="0.2">
      <c r="A20" s="9" t="s">
        <v>8349</v>
      </c>
      <c r="B20" s="10">
        <v>140</v>
      </c>
      <c r="C20" s="10"/>
      <c r="D20" s="10"/>
      <c r="E20" s="10"/>
      <c r="F20" s="10">
        <v>140</v>
      </c>
    </row>
    <row r="21" spans="1:6" x14ac:dyDescent="0.2">
      <c r="A21" s="9" t="s">
        <v>8329</v>
      </c>
      <c r="B21" s="10">
        <v>140</v>
      </c>
      <c r="C21" s="10">
        <v>20</v>
      </c>
      <c r="D21" s="10"/>
      <c r="E21" s="10"/>
      <c r="F21" s="10">
        <v>160</v>
      </c>
    </row>
    <row r="22" spans="1:6" x14ac:dyDescent="0.2">
      <c r="A22" s="9" t="s">
        <v>8328</v>
      </c>
      <c r="B22" s="10"/>
      <c r="C22" s="10">
        <v>60</v>
      </c>
      <c r="D22" s="10"/>
      <c r="E22" s="10"/>
      <c r="F22" s="10">
        <v>60</v>
      </c>
    </row>
    <row r="23" spans="1:6" x14ac:dyDescent="0.2">
      <c r="A23" s="9" t="s">
        <v>8356</v>
      </c>
      <c r="B23" s="10">
        <v>9</v>
      </c>
      <c r="C23" s="10">
        <v>11</v>
      </c>
      <c r="D23" s="10"/>
      <c r="E23" s="10"/>
      <c r="F23" s="10">
        <v>20</v>
      </c>
    </row>
    <row r="24" spans="1:6" x14ac:dyDescent="0.2">
      <c r="A24" s="9" t="s">
        <v>8327</v>
      </c>
      <c r="B24" s="10">
        <v>20</v>
      </c>
      <c r="C24" s="10"/>
      <c r="D24" s="10"/>
      <c r="E24" s="10"/>
      <c r="F24" s="10">
        <v>20</v>
      </c>
    </row>
    <row r="25" spans="1:6" x14ac:dyDescent="0.2">
      <c r="A25" s="9" t="s">
        <v>8335</v>
      </c>
      <c r="B25" s="10"/>
      <c r="C25" s="10">
        <v>40</v>
      </c>
      <c r="D25" s="10"/>
      <c r="E25" s="10"/>
      <c r="F25" s="10">
        <v>40</v>
      </c>
    </row>
    <row r="26" spans="1:6" x14ac:dyDescent="0.2">
      <c r="A26" s="9" t="s">
        <v>8359</v>
      </c>
      <c r="B26" s="10">
        <v>60</v>
      </c>
      <c r="C26" s="10">
        <v>60</v>
      </c>
      <c r="D26" s="10">
        <v>20</v>
      </c>
      <c r="E26" s="10"/>
      <c r="F26" s="10">
        <v>140</v>
      </c>
    </row>
    <row r="27" spans="1:6" x14ac:dyDescent="0.2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8323</v>
      </c>
      <c r="B28" s="10">
        <v>60</v>
      </c>
      <c r="C28" s="10"/>
      <c r="D28" s="10"/>
      <c r="E28" s="10"/>
      <c r="F28" s="10">
        <v>60</v>
      </c>
    </row>
    <row r="29" spans="1:6" x14ac:dyDescent="0.2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8339</v>
      </c>
      <c r="B30" s="10">
        <v>103</v>
      </c>
      <c r="C30" s="10">
        <v>57</v>
      </c>
      <c r="D30" s="10"/>
      <c r="E30" s="10"/>
      <c r="F30" s="10">
        <v>160</v>
      </c>
    </row>
    <row r="31" spans="1:6" x14ac:dyDescent="0.2">
      <c r="A31" s="9" t="s">
        <v>8345</v>
      </c>
      <c r="B31" s="10"/>
      <c r="C31" s="10">
        <v>20</v>
      </c>
      <c r="D31" s="10"/>
      <c r="E31" s="10"/>
      <c r="F31" s="10">
        <v>20</v>
      </c>
    </row>
    <row r="32" spans="1:6" x14ac:dyDescent="0.2">
      <c r="A32" s="9" t="s">
        <v>8318</v>
      </c>
      <c r="B32" s="10">
        <v>694</v>
      </c>
      <c r="C32" s="10">
        <v>353</v>
      </c>
      <c r="D32" s="10"/>
      <c r="E32" s="10">
        <v>19</v>
      </c>
      <c r="F32" s="10">
        <v>1066</v>
      </c>
    </row>
    <row r="33" spans="1:6" x14ac:dyDescent="0.2">
      <c r="A33" s="9" t="s">
        <v>8346</v>
      </c>
      <c r="B33" s="10">
        <v>40</v>
      </c>
      <c r="C33" s="10"/>
      <c r="D33" s="10"/>
      <c r="E33" s="10"/>
      <c r="F33" s="10">
        <v>40</v>
      </c>
    </row>
    <row r="34" spans="1:6" x14ac:dyDescent="0.2">
      <c r="A34" s="9" t="s">
        <v>8342</v>
      </c>
      <c r="B34" s="10">
        <v>20</v>
      </c>
      <c r="C34" s="10"/>
      <c r="D34" s="10"/>
      <c r="E34" s="10"/>
      <c r="F34" s="10">
        <v>20</v>
      </c>
    </row>
    <row r="35" spans="1:6" x14ac:dyDescent="0.2">
      <c r="A35" s="9" t="s">
        <v>8353</v>
      </c>
      <c r="B35" s="10"/>
      <c r="C35" s="10">
        <v>20</v>
      </c>
      <c r="D35" s="10"/>
      <c r="E35" s="10"/>
      <c r="F35" s="10">
        <v>20</v>
      </c>
    </row>
    <row r="36" spans="1:6" x14ac:dyDescent="0.2">
      <c r="A36" s="9" t="s">
        <v>8326</v>
      </c>
      <c r="B36" s="10">
        <v>260</v>
      </c>
      <c r="C36" s="10"/>
      <c r="D36" s="10"/>
      <c r="E36" s="10"/>
      <c r="F36" s="10">
        <v>260</v>
      </c>
    </row>
    <row r="37" spans="1:6" x14ac:dyDescent="0.2">
      <c r="A37" s="9" t="s">
        <v>8313</v>
      </c>
      <c r="B37" s="10"/>
      <c r="C37" s="10"/>
      <c r="D37" s="10">
        <v>40</v>
      </c>
      <c r="E37" s="10"/>
      <c r="F37" s="10">
        <v>40</v>
      </c>
    </row>
    <row r="38" spans="1:6" x14ac:dyDescent="0.2">
      <c r="A38" s="9" t="s">
        <v>8312</v>
      </c>
      <c r="B38" s="10">
        <v>60</v>
      </c>
      <c r="C38" s="10"/>
      <c r="D38" s="10"/>
      <c r="E38" s="10"/>
      <c r="F38" s="10">
        <v>60</v>
      </c>
    </row>
    <row r="39" spans="1:6" x14ac:dyDescent="0.2">
      <c r="A39" s="9" t="s">
        <v>8352</v>
      </c>
      <c r="B39" s="10">
        <v>34</v>
      </c>
      <c r="C39" s="10"/>
      <c r="D39" s="10"/>
      <c r="E39" s="10">
        <v>6</v>
      </c>
      <c r="F39" s="10">
        <v>40</v>
      </c>
    </row>
    <row r="40" spans="1:6" x14ac:dyDescent="0.2">
      <c r="A40" s="9" t="s">
        <v>8355</v>
      </c>
      <c r="B40" s="10">
        <v>40</v>
      </c>
      <c r="C40" s="10">
        <v>2</v>
      </c>
      <c r="D40" s="10">
        <v>18</v>
      </c>
      <c r="E40" s="10"/>
      <c r="F40" s="10">
        <v>60</v>
      </c>
    </row>
    <row r="41" spans="1:6" x14ac:dyDescent="0.2">
      <c r="A41" s="9" t="s">
        <v>8357</v>
      </c>
      <c r="B41" s="10">
        <v>85</v>
      </c>
      <c r="C41" s="10">
        <v>80</v>
      </c>
      <c r="D41" s="10">
        <v>17</v>
      </c>
      <c r="E41" s="10">
        <v>5</v>
      </c>
      <c r="F41" s="10">
        <v>187</v>
      </c>
    </row>
    <row r="42" spans="1:6" x14ac:dyDescent="0.2">
      <c r="A42" s="9" t="s">
        <v>8351</v>
      </c>
      <c r="B42" s="10">
        <v>80</v>
      </c>
      <c r="C42" s="10"/>
      <c r="D42" s="10"/>
      <c r="E42" s="10"/>
      <c r="F42" s="10">
        <v>80</v>
      </c>
    </row>
    <row r="43" spans="1:6" x14ac:dyDescent="0.2">
      <c r="A43" s="9" t="s">
        <v>8311</v>
      </c>
      <c r="B43" s="10">
        <v>60</v>
      </c>
      <c r="C43" s="10"/>
      <c r="D43" s="10"/>
      <c r="E43" s="10"/>
      <c r="F43" s="10">
        <v>60</v>
      </c>
    </row>
    <row r="44" spans="1:6" x14ac:dyDescent="0.2">
      <c r="A44" s="9" t="s">
        <v>8341</v>
      </c>
      <c r="B44" s="10"/>
      <c r="C44" s="10">
        <v>47</v>
      </c>
      <c r="D44" s="10">
        <v>10</v>
      </c>
      <c r="E44" s="10"/>
      <c r="F44" s="10">
        <v>57</v>
      </c>
    </row>
    <row r="45" spans="1:6" x14ac:dyDescent="0.2">
      <c r="A45" s="9" t="s">
        <v>8334</v>
      </c>
      <c r="B45" s="10"/>
      <c r="C45" s="10">
        <v>100</v>
      </c>
      <c r="D45" s="10"/>
      <c r="E45" s="10"/>
      <c r="F45" s="10">
        <v>100</v>
      </c>
    </row>
    <row r="46" spans="1:6" x14ac:dyDescent="0.2">
      <c r="A46" s="9" t="s">
        <v>8321</v>
      </c>
      <c r="B46" s="10">
        <v>20</v>
      </c>
      <c r="C46" s="10">
        <v>120</v>
      </c>
      <c r="D46" s="10">
        <v>60</v>
      </c>
      <c r="E46" s="10"/>
      <c r="F46" s="10">
        <v>200</v>
      </c>
    </row>
    <row r="47" spans="1:6" x14ac:dyDescent="0.2">
      <c r="A47" s="9" t="s">
        <v>8320</v>
      </c>
      <c r="B47" s="10"/>
      <c r="C47" s="10">
        <v>60</v>
      </c>
      <c r="D47" s="10">
        <v>100</v>
      </c>
      <c r="E47" s="10"/>
      <c r="F47" s="10">
        <v>160</v>
      </c>
    </row>
    <row r="48" spans="1:6" x14ac:dyDescent="0.2">
      <c r="A48" s="9" t="s">
        <v>8340</v>
      </c>
      <c r="B48" s="10"/>
      <c r="C48" s="10"/>
      <c r="D48" s="10">
        <v>20</v>
      </c>
      <c r="E48" s="10"/>
      <c r="F48" s="10">
        <v>20</v>
      </c>
    </row>
    <row r="49" spans="1:6" x14ac:dyDescent="0.2">
      <c r="A49" s="9" t="s">
        <v>8362</v>
      </c>
      <c r="B49" s="10">
        <v>2185</v>
      </c>
      <c r="C49" s="10">
        <v>1530</v>
      </c>
      <c r="D49" s="10">
        <v>349</v>
      </c>
      <c r="E49" s="10">
        <v>50</v>
      </c>
      <c r="F49" s="10">
        <v>4114</v>
      </c>
    </row>
  </sheetData>
  <hyperlinks>
    <hyperlink ref="A1" location="Specifications!A1" display="Back to Specifications" xr:uid="{567A7C89-6722-BE49-9869-B0F62618090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DAC9-8394-3B45-9014-944F5A64C0CE}">
  <dimension ref="A1:E20"/>
  <sheetViews>
    <sheetView zoomScale="99" workbookViewId="0"/>
  </sheetViews>
  <sheetFormatPr baseColWidth="10" defaultRowHeight="15" x14ac:dyDescent="0.2"/>
  <cols>
    <col min="1" max="1" width="25.5" bestFit="1" customWidth="1"/>
    <col min="2" max="2" width="15" bestFit="1" customWidth="1"/>
    <col min="3" max="3" width="5.5" bestFit="1" customWidth="1"/>
    <col min="4" max="4" width="9" bestFit="1" customWidth="1"/>
    <col min="5" max="6" width="10.1640625" bestFit="1" customWidth="1"/>
  </cols>
  <sheetData>
    <row r="1" spans="1:5" x14ac:dyDescent="0.2">
      <c r="A1" s="31" t="s">
        <v>8412</v>
      </c>
    </row>
    <row r="3" spans="1:5" x14ac:dyDescent="0.2">
      <c r="A3" s="8" t="s">
        <v>8308</v>
      </c>
      <c r="B3" t="s">
        <v>8360</v>
      </c>
    </row>
    <row r="4" spans="1:5" x14ac:dyDescent="0.2">
      <c r="A4" s="8" t="s">
        <v>8410</v>
      </c>
      <c r="B4" t="s">
        <v>8360</v>
      </c>
    </row>
    <row r="6" spans="1:5" x14ac:dyDescent="0.2">
      <c r="A6" s="8" t="s">
        <v>8364</v>
      </c>
      <c r="B6" s="8" t="s">
        <v>8363</v>
      </c>
    </row>
    <row r="7" spans="1:5" x14ac:dyDescent="0.2">
      <c r="A7" s="8" t="s">
        <v>8361</v>
      </c>
      <c r="B7" t="s">
        <v>8220</v>
      </c>
      <c r="C7" t="s">
        <v>8221</v>
      </c>
      <c r="D7" t="s">
        <v>8219</v>
      </c>
      <c r="E7" t="s">
        <v>8362</v>
      </c>
    </row>
    <row r="8" spans="1:5" x14ac:dyDescent="0.2">
      <c r="A8" s="32" t="s">
        <v>8404</v>
      </c>
      <c r="B8" s="10">
        <v>34</v>
      </c>
      <c r="C8" s="10">
        <v>149</v>
      </c>
      <c r="D8" s="10">
        <v>183</v>
      </c>
      <c r="E8" s="10">
        <v>366</v>
      </c>
    </row>
    <row r="9" spans="1:5" x14ac:dyDescent="0.2">
      <c r="A9" s="32" t="s">
        <v>8405</v>
      </c>
      <c r="B9" s="10">
        <v>27</v>
      </c>
      <c r="C9" s="10">
        <v>105</v>
      </c>
      <c r="D9" s="10">
        <v>202</v>
      </c>
      <c r="E9" s="10">
        <v>334</v>
      </c>
    </row>
    <row r="10" spans="1:5" x14ac:dyDescent="0.2">
      <c r="A10" s="32" t="s">
        <v>8406</v>
      </c>
      <c r="B10" s="10">
        <v>28</v>
      </c>
      <c r="C10" s="10">
        <v>108</v>
      </c>
      <c r="D10" s="10">
        <v>179</v>
      </c>
      <c r="E10" s="10">
        <v>315</v>
      </c>
    </row>
    <row r="11" spans="1:5" x14ac:dyDescent="0.2">
      <c r="A11" s="32" t="s">
        <v>8407</v>
      </c>
      <c r="B11" s="10">
        <v>27</v>
      </c>
      <c r="C11" s="10">
        <v>103</v>
      </c>
      <c r="D11" s="10">
        <v>193</v>
      </c>
      <c r="E11" s="10">
        <v>323</v>
      </c>
    </row>
    <row r="12" spans="1:5" x14ac:dyDescent="0.2">
      <c r="A12" s="32" t="s">
        <v>8398</v>
      </c>
      <c r="B12" s="10">
        <v>26</v>
      </c>
      <c r="C12" s="10">
        <v>126</v>
      </c>
      <c r="D12" s="10">
        <v>233</v>
      </c>
      <c r="E12" s="10">
        <v>385</v>
      </c>
    </row>
    <row r="13" spans="1:5" x14ac:dyDescent="0.2">
      <c r="A13" s="32" t="s">
        <v>8408</v>
      </c>
      <c r="B13" s="10">
        <v>27</v>
      </c>
      <c r="C13" s="10">
        <v>148</v>
      </c>
      <c r="D13" s="10">
        <v>213</v>
      </c>
      <c r="E13" s="10">
        <v>388</v>
      </c>
    </row>
    <row r="14" spans="1:5" x14ac:dyDescent="0.2">
      <c r="A14" s="32" t="s">
        <v>8399</v>
      </c>
      <c r="B14" s="10">
        <v>44</v>
      </c>
      <c r="C14" s="10">
        <v>148</v>
      </c>
      <c r="D14" s="10">
        <v>192</v>
      </c>
      <c r="E14" s="10">
        <v>384</v>
      </c>
    </row>
    <row r="15" spans="1:5" x14ac:dyDescent="0.2">
      <c r="A15" s="32" t="s">
        <v>8400</v>
      </c>
      <c r="B15" s="10">
        <v>32</v>
      </c>
      <c r="C15" s="10">
        <v>134</v>
      </c>
      <c r="D15" s="10">
        <v>167</v>
      </c>
      <c r="E15" s="10">
        <v>333</v>
      </c>
    </row>
    <row r="16" spans="1:5" x14ac:dyDescent="0.2">
      <c r="A16" s="32" t="s">
        <v>8401</v>
      </c>
      <c r="B16" s="10">
        <v>24</v>
      </c>
      <c r="C16" s="10">
        <v>127</v>
      </c>
      <c r="D16" s="10">
        <v>148</v>
      </c>
      <c r="E16" s="10">
        <v>299</v>
      </c>
    </row>
    <row r="17" spans="1:5" x14ac:dyDescent="0.2">
      <c r="A17" s="32" t="s">
        <v>8402</v>
      </c>
      <c r="B17" s="10">
        <v>20</v>
      </c>
      <c r="C17" s="10">
        <v>150</v>
      </c>
      <c r="D17" s="10">
        <v>184</v>
      </c>
      <c r="E17" s="10">
        <v>354</v>
      </c>
    </row>
    <row r="18" spans="1:5" x14ac:dyDescent="0.2">
      <c r="A18" s="32" t="s">
        <v>8403</v>
      </c>
      <c r="B18" s="10">
        <v>37</v>
      </c>
      <c r="C18" s="10">
        <v>113</v>
      </c>
      <c r="D18" s="10">
        <v>180</v>
      </c>
      <c r="E18" s="10">
        <v>330</v>
      </c>
    </row>
    <row r="19" spans="1:5" x14ac:dyDescent="0.2">
      <c r="A19" s="32" t="s">
        <v>8409</v>
      </c>
      <c r="B19" s="10">
        <v>23</v>
      </c>
      <c r="C19" s="10">
        <v>119</v>
      </c>
      <c r="D19" s="10">
        <v>111</v>
      </c>
      <c r="E19" s="10">
        <v>253</v>
      </c>
    </row>
    <row r="20" spans="1:5" x14ac:dyDescent="0.2">
      <c r="A20" s="32" t="s">
        <v>8362</v>
      </c>
      <c r="B20" s="10">
        <v>349</v>
      </c>
      <c r="C20" s="10">
        <v>1530</v>
      </c>
      <c r="D20" s="10">
        <v>2185</v>
      </c>
      <c r="E20" s="10">
        <v>4064</v>
      </c>
    </row>
  </sheetData>
  <hyperlinks>
    <hyperlink ref="A1" location="Specifications!A1" display="Back to Specifications" xr:uid="{6CAAFC0E-9B60-3F42-A999-465CAB12A5C4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6"/>
  <sheetViews>
    <sheetView zoomScale="125" zoomScaleNormal="125" workbookViewId="0"/>
  </sheetViews>
  <sheetFormatPr baseColWidth="10" defaultColWidth="8.83203125" defaultRowHeight="15" x14ac:dyDescent="0.2"/>
  <cols>
    <col min="1" max="1" width="24.832031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s="31" t="s">
        <v>8412</v>
      </c>
    </row>
    <row r="3" spans="1:8" ht="17" thickBot="1" x14ac:dyDescent="0.25">
      <c r="A3" s="33" t="s">
        <v>8411</v>
      </c>
    </row>
    <row r="4" spans="1:8" ht="20.25" customHeight="1" thickBot="1" x14ac:dyDescent="0.25">
      <c r="A4" s="27" t="s">
        <v>8371</v>
      </c>
      <c r="B4" s="28" t="s">
        <v>8372</v>
      </c>
      <c r="C4" s="29" t="s">
        <v>8373</v>
      </c>
      <c r="D4" s="29" t="s">
        <v>8374</v>
      </c>
      <c r="E4" s="29" t="s">
        <v>8367</v>
      </c>
      <c r="F4" s="29" t="s">
        <v>8368</v>
      </c>
      <c r="G4" s="29" t="s">
        <v>8369</v>
      </c>
      <c r="H4" s="30" t="s">
        <v>8370</v>
      </c>
    </row>
    <row r="5" spans="1:8" x14ac:dyDescent="0.2">
      <c r="A5" s="22" t="s">
        <v>8386</v>
      </c>
      <c r="B5" s="23">
        <f>COUNTIFS(goal_range,"&lt;1000",state_range,"successful")</f>
        <v>322</v>
      </c>
      <c r="C5" s="24">
        <f>COUNTIFS(goal_range,"&lt;1000",state_range,"failed")</f>
        <v>113</v>
      </c>
      <c r="D5" s="24">
        <f>COUNTIFS(goal_range,"&lt;1000",state_range,"canceled")</f>
        <v>18</v>
      </c>
      <c r="E5" s="24">
        <f>SUM(B5:D5)</f>
        <v>453</v>
      </c>
      <c r="F5" s="25">
        <f>B5/$E5</f>
        <v>0.71081677704194257</v>
      </c>
      <c r="G5" s="25">
        <f t="shared" ref="G5:H16" si="0">C5/$E5</f>
        <v>0.24944812362030905</v>
      </c>
      <c r="H5" s="26">
        <f t="shared" si="0"/>
        <v>3.9735099337748346E-2</v>
      </c>
    </row>
    <row r="6" spans="1:8" x14ac:dyDescent="0.2">
      <c r="A6" s="15" t="s">
        <v>8387</v>
      </c>
      <c r="B6" s="14">
        <f>COUNTIFS(goal_range,"&gt;=1000",goal_range,"&lt;=4999",state_range,"successful")</f>
        <v>932</v>
      </c>
      <c r="C6" s="12">
        <f>COUNTIFS(goal_range,"&gt;=1000",goal_range,"&lt;=4999",state_range,"failed")</f>
        <v>420</v>
      </c>
      <c r="D6" s="12">
        <f>COUNTIFS(goal_range,"&gt;=1000",goal_range,"&lt;=4999",state_range,"canceled")</f>
        <v>60</v>
      </c>
      <c r="E6" s="12">
        <f t="shared" ref="E6:E16" si="1">SUM(B6:D6)</f>
        <v>1412</v>
      </c>
      <c r="F6" s="13">
        <f t="shared" ref="F6:F16" si="2">B6/$E6</f>
        <v>0.66005665722379603</v>
      </c>
      <c r="G6" s="13">
        <f t="shared" si="0"/>
        <v>0.29745042492917845</v>
      </c>
      <c r="H6" s="16">
        <f t="shared" si="0"/>
        <v>4.2492917847025496E-2</v>
      </c>
    </row>
    <row r="7" spans="1:8" x14ac:dyDescent="0.2">
      <c r="A7" s="15" t="s">
        <v>8388</v>
      </c>
      <c r="B7" s="14">
        <f>COUNTIFS(goal_range,"&gt;=5000",goal_range,"&lt;=9999",state_range,"successful")</f>
        <v>381</v>
      </c>
      <c r="C7" s="12">
        <f>COUNTIFS(goal_range,"&gt;=5000",goal_range,"&lt;=9999",state_range,"failed")</f>
        <v>283</v>
      </c>
      <c r="D7" s="12">
        <f>COUNTIFS(goal_range,"&gt;=5000",goal_range,"&lt;=9999",state_range,"canceled")</f>
        <v>52</v>
      </c>
      <c r="E7" s="12">
        <f t="shared" si="1"/>
        <v>716</v>
      </c>
      <c r="F7" s="13">
        <f t="shared" si="2"/>
        <v>0.53212290502793291</v>
      </c>
      <c r="G7" s="13">
        <f t="shared" si="0"/>
        <v>0.39525139664804471</v>
      </c>
      <c r="H7" s="16">
        <f t="shared" si="0"/>
        <v>7.2625698324022353E-2</v>
      </c>
    </row>
    <row r="8" spans="1:8" x14ac:dyDescent="0.2">
      <c r="A8" s="15" t="s">
        <v>8389</v>
      </c>
      <c r="B8" s="14">
        <f>COUNTIFS(goal_range,"&gt;=10000",goal_range,"&lt;=14999",state_range,"successful")</f>
        <v>168</v>
      </c>
      <c r="C8" s="12">
        <f>COUNTIFS(goal_range,"&gt;=10000",goal_range,"&lt;=14999",state_range,"failed")</f>
        <v>144</v>
      </c>
      <c r="D8" s="12">
        <f>COUNTIFS(goal_range,"&gt;=10000",goal_range,"&lt;=14999",state_range,"canceled")</f>
        <v>40</v>
      </c>
      <c r="E8" s="12">
        <f t="shared" si="1"/>
        <v>352</v>
      </c>
      <c r="F8" s="13">
        <f t="shared" si="2"/>
        <v>0.47727272727272729</v>
      </c>
      <c r="G8" s="13">
        <f t="shared" si="0"/>
        <v>0.40909090909090912</v>
      </c>
      <c r="H8" s="16">
        <f t="shared" si="0"/>
        <v>0.11363636363636363</v>
      </c>
    </row>
    <row r="9" spans="1:8" x14ac:dyDescent="0.2">
      <c r="A9" s="15" t="s">
        <v>8390</v>
      </c>
      <c r="B9" s="14">
        <f>COUNTIFS(goal_range,"&gt;=15000",goal_range,"&lt;=19999",state_range,"successful")</f>
        <v>94</v>
      </c>
      <c r="C9" s="12">
        <f>COUNTIFS(goal_range,"&gt;=15000",goal_range,"&lt;=19999",state_range,"failed")</f>
        <v>90</v>
      </c>
      <c r="D9" s="12">
        <f>COUNTIFS(goal_range,"&gt;=15000",goal_range,"&lt;=19999",state_range,"canceled")</f>
        <v>17</v>
      </c>
      <c r="E9" s="12">
        <f t="shared" si="1"/>
        <v>201</v>
      </c>
      <c r="F9" s="13">
        <f t="shared" si="2"/>
        <v>0.46766169154228854</v>
      </c>
      <c r="G9" s="13">
        <f t="shared" si="0"/>
        <v>0.44776119402985076</v>
      </c>
      <c r="H9" s="16">
        <f t="shared" si="0"/>
        <v>8.45771144278607E-2</v>
      </c>
    </row>
    <row r="10" spans="1:8" x14ac:dyDescent="0.2">
      <c r="A10" s="15" t="s">
        <v>8391</v>
      </c>
      <c r="B10" s="14">
        <f>COUNTIFS(goal_range,"&gt;=20000",goal_range,"&lt;=24999",state_range,"successful")</f>
        <v>62</v>
      </c>
      <c r="C10" s="12">
        <f>COUNTIFS(goal_range,"&gt;=20000",goal_range,"&lt;=24999",state_range,"failed")</f>
        <v>72</v>
      </c>
      <c r="D10" s="12">
        <f>COUNTIFS(goal_range,"&gt;=20000",goal_range,"&lt;=24999",state_range,"canceled")</f>
        <v>14</v>
      </c>
      <c r="E10" s="12">
        <f t="shared" si="1"/>
        <v>148</v>
      </c>
      <c r="F10" s="13">
        <f t="shared" si="2"/>
        <v>0.41891891891891891</v>
      </c>
      <c r="G10" s="13">
        <f t="shared" si="0"/>
        <v>0.48648648648648651</v>
      </c>
      <c r="H10" s="16">
        <f t="shared" si="0"/>
        <v>9.45945945945946E-2</v>
      </c>
    </row>
    <row r="11" spans="1:8" x14ac:dyDescent="0.2">
      <c r="A11" s="15" t="s">
        <v>8392</v>
      </c>
      <c r="B11" s="14">
        <f>COUNTIFS(goal_range,"&gt;=25000",goal_range,"&lt;=29999",state_range,"successful")</f>
        <v>55</v>
      </c>
      <c r="C11" s="12">
        <f>COUNTIFS(goal_range,"&gt;=25000",goal_range,"&lt;=29999",state_range,"failed")</f>
        <v>64</v>
      </c>
      <c r="D11" s="12">
        <f>COUNTIFS(goal_range,"&gt;=25000",goal_range,"&lt;=29999",state_range,"canceled")</f>
        <v>18</v>
      </c>
      <c r="E11" s="12">
        <f t="shared" si="1"/>
        <v>137</v>
      </c>
      <c r="F11" s="13">
        <f t="shared" si="2"/>
        <v>0.40145985401459855</v>
      </c>
      <c r="G11" s="13">
        <f t="shared" si="0"/>
        <v>0.46715328467153283</v>
      </c>
      <c r="H11" s="16">
        <f t="shared" si="0"/>
        <v>0.13138686131386862</v>
      </c>
    </row>
    <row r="12" spans="1:8" x14ac:dyDescent="0.2">
      <c r="A12" s="15" t="s">
        <v>8393</v>
      </c>
      <c r="B12" s="14">
        <f>COUNTIFS(goal_range,"&gt;=30000",goal_range,"&lt;=34999",state_range,"successful")</f>
        <v>32</v>
      </c>
      <c r="C12" s="12">
        <f>COUNTIFS(goal_range,"&gt;=30000",goal_range,"&lt;=34999",state_range,"failed")</f>
        <v>37</v>
      </c>
      <c r="D12" s="12">
        <f>COUNTIFS(goal_range,"&gt;=30000",goal_range,"&lt;=34999",state_range,"canceled")</f>
        <v>13</v>
      </c>
      <c r="E12" s="12">
        <f t="shared" si="1"/>
        <v>82</v>
      </c>
      <c r="F12" s="13">
        <f t="shared" si="2"/>
        <v>0.3902439024390244</v>
      </c>
      <c r="G12" s="13">
        <f t="shared" si="0"/>
        <v>0.45121951219512196</v>
      </c>
      <c r="H12" s="16">
        <f t="shared" si="0"/>
        <v>0.15853658536585366</v>
      </c>
    </row>
    <row r="13" spans="1:8" x14ac:dyDescent="0.2">
      <c r="A13" s="15" t="s">
        <v>8394</v>
      </c>
      <c r="B13" s="14">
        <f>COUNTIFS(goal_range,"&gt;=35000",goal_range,"&lt;=39999",state_range,"successful")</f>
        <v>26</v>
      </c>
      <c r="C13" s="12">
        <f>COUNTIFS(goal_range,"&gt;=35000",goal_range,"&lt;=39999",state_range,"failed")</f>
        <v>22</v>
      </c>
      <c r="D13" s="12">
        <f>COUNTIFS(goal_range,"&gt;=35000",goal_range,"&lt;=39999",state_range,"canceled")</f>
        <v>7</v>
      </c>
      <c r="E13" s="12">
        <f t="shared" si="1"/>
        <v>55</v>
      </c>
      <c r="F13" s="13">
        <f t="shared" si="2"/>
        <v>0.47272727272727272</v>
      </c>
      <c r="G13" s="13">
        <f t="shared" si="0"/>
        <v>0.4</v>
      </c>
      <c r="H13" s="16">
        <f t="shared" si="0"/>
        <v>0.12727272727272726</v>
      </c>
    </row>
    <row r="14" spans="1:8" x14ac:dyDescent="0.2">
      <c r="A14" s="15" t="s">
        <v>8395</v>
      </c>
      <c r="B14" s="14">
        <f>COUNTIFS(goal_range,"&gt;=40000",goal_range,"&lt;=44999",state_range,"successful")</f>
        <v>21</v>
      </c>
      <c r="C14" s="12">
        <f>COUNTIFS(goal_range,"&gt;=40000",goal_range,"&lt;=44999",state_range,"failed")</f>
        <v>16</v>
      </c>
      <c r="D14" s="12">
        <f>COUNTIFS(goal_range,"&gt;=40000",goal_range,"&lt;=44999",state_range,"canceled")</f>
        <v>6</v>
      </c>
      <c r="E14" s="12">
        <f t="shared" si="1"/>
        <v>43</v>
      </c>
      <c r="F14" s="13">
        <f t="shared" si="2"/>
        <v>0.48837209302325579</v>
      </c>
      <c r="G14" s="13">
        <f t="shared" si="0"/>
        <v>0.37209302325581395</v>
      </c>
      <c r="H14" s="16">
        <f t="shared" si="0"/>
        <v>0.13953488372093023</v>
      </c>
    </row>
    <row r="15" spans="1:8" x14ac:dyDescent="0.2">
      <c r="A15" s="15" t="s">
        <v>8396</v>
      </c>
      <c r="B15" s="14">
        <f>COUNTIFS(goal_range,"&gt;=45000",goal_range,"&lt;=49999",state_range,"successful")</f>
        <v>6</v>
      </c>
      <c r="C15" s="12">
        <f>COUNTIFS(goal_range,"&gt;=45000",goal_range,"&lt;=49999",state_range,"failed")</f>
        <v>11</v>
      </c>
      <c r="D15" s="12">
        <f>COUNTIFS(goal_range,"&gt;=45000",goal_range,"&lt;=49999",state_range,"canceled")</f>
        <v>4</v>
      </c>
      <c r="E15" s="12">
        <f t="shared" si="1"/>
        <v>21</v>
      </c>
      <c r="F15" s="13">
        <f t="shared" si="2"/>
        <v>0.2857142857142857</v>
      </c>
      <c r="G15" s="13">
        <f t="shared" si="0"/>
        <v>0.52380952380952384</v>
      </c>
      <c r="H15" s="16">
        <f t="shared" si="0"/>
        <v>0.19047619047619047</v>
      </c>
    </row>
    <row r="16" spans="1:8" ht="16" thickBot="1" x14ac:dyDescent="0.25">
      <c r="A16" s="17" t="s">
        <v>8397</v>
      </c>
      <c r="B16" s="18">
        <f>COUNTIFS(goal_range,"&gt;=50000",state_range,"successful")</f>
        <v>86</v>
      </c>
      <c r="C16" s="19">
        <f>COUNTIFS(goal_range,"&gt;=50000",state_range,"failed")</f>
        <v>258</v>
      </c>
      <c r="D16" s="19">
        <f>COUNTIFS(goal_range,"&gt;=50000",state_range,"canceled")</f>
        <v>100</v>
      </c>
      <c r="E16" s="19">
        <f t="shared" si="1"/>
        <v>444</v>
      </c>
      <c r="F16" s="20">
        <f t="shared" si="2"/>
        <v>0.19369369369369369</v>
      </c>
      <c r="G16" s="20">
        <f t="shared" si="0"/>
        <v>0.58108108108108103</v>
      </c>
      <c r="H16" s="21">
        <f t="shared" si="0"/>
        <v>0.22522522522522523</v>
      </c>
    </row>
  </sheetData>
  <hyperlinks>
    <hyperlink ref="A1" location="Specifications!A1" display="Back to Specifications" xr:uid="{68BDF025-0708-FE43-AC2C-0979960B593C}"/>
  </hyperlinks>
  <pageMargins left="0.7" right="0.7" top="0.75" bottom="0.75" header="0.3" footer="0.3"/>
  <ignoredErrors>
    <ignoredError sqref="B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Specifications</vt:lpstr>
      <vt:lpstr>Data</vt:lpstr>
      <vt:lpstr>Chart 1</vt:lpstr>
      <vt:lpstr>Chart 2</vt:lpstr>
      <vt:lpstr>Chart 3</vt:lpstr>
      <vt:lpstr>Bonus</vt:lpstr>
      <vt:lpstr>goal_range</vt:lpstr>
      <vt:lpstr>state_range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Alejandro Montesinos</cp:lastModifiedBy>
  <dcterms:created xsi:type="dcterms:W3CDTF">2017-04-20T15:17:24Z</dcterms:created>
  <dcterms:modified xsi:type="dcterms:W3CDTF">2019-02-17T01:25:28Z</dcterms:modified>
</cp:coreProperties>
</file>