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9435" windowHeight="4485" activeTab="2"/>
  </bookViews>
  <sheets>
    <sheet name="Instructions" sheetId="2" r:id="rId1"/>
    <sheet name="LBO Assumptions" sheetId="3" r:id="rId2"/>
    <sheet name="Operating Assumptions" sheetId="1" r:id="rId3"/>
  </sheets>
  <definedNames>
    <definedName name="IQ_CQ" hidden="1">5000</definedName>
    <definedName name="IQ_CY" hidden="1">10000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NTM" hidden="1">6000</definedName>
    <definedName name="IQ_SHAREOUTSTANDING" hidden="1">"c1347"</definedName>
    <definedName name="IQ_TODAY" hidden="1">0</definedName>
    <definedName name="IQ_YTD" hidden="1">3000</definedName>
  </definedNames>
  <calcPr calcId="145621" calcMode="manual" iterate="1" calcCompleted="0" calcOnSave="0"/>
</workbook>
</file>

<file path=xl/calcChain.xml><?xml version="1.0" encoding="utf-8"?>
<calcChain xmlns="http://schemas.openxmlformats.org/spreadsheetml/2006/main">
  <c r="B105" i="1" l="1"/>
  <c r="J36" i="1" l="1"/>
  <c r="K36" i="1" s="1"/>
  <c r="L36" i="1" s="1"/>
  <c r="M36" i="1" s="1"/>
  <c r="H36" i="1"/>
  <c r="I36" i="1" s="1"/>
  <c r="J34" i="1"/>
  <c r="K34" i="1"/>
  <c r="H34" i="1"/>
  <c r="H38" i="1" s="1"/>
  <c r="I32" i="1"/>
  <c r="I34" i="1" s="1"/>
  <c r="J32" i="1"/>
  <c r="K32" i="1"/>
  <c r="L32" i="1"/>
  <c r="L34" i="1" s="1"/>
  <c r="M32" i="1"/>
  <c r="M34" i="1" s="1"/>
  <c r="H32" i="1"/>
  <c r="I31" i="1"/>
  <c r="J31" i="1"/>
  <c r="K31" i="1"/>
  <c r="L31" i="1"/>
  <c r="M31" i="1"/>
  <c r="H31" i="1"/>
  <c r="I26" i="1"/>
  <c r="J26" i="1"/>
  <c r="K26" i="1"/>
  <c r="L26" i="1"/>
  <c r="M26" i="1"/>
  <c r="H26" i="1"/>
  <c r="K38" i="1" l="1"/>
  <c r="J38" i="1"/>
  <c r="M38" i="1"/>
  <c r="I38" i="1"/>
  <c r="L38" i="1"/>
  <c r="I29" i="1"/>
  <c r="J29" i="1"/>
  <c r="K29" i="1"/>
  <c r="L29" i="1"/>
  <c r="M29" i="1"/>
  <c r="H29" i="1"/>
  <c r="I19" i="1"/>
  <c r="J19" i="1"/>
  <c r="K19" i="1"/>
  <c r="L19" i="1"/>
  <c r="M19" i="1"/>
  <c r="H19" i="1"/>
  <c r="I18" i="1"/>
  <c r="J18" i="1"/>
  <c r="K18" i="1"/>
  <c r="L18" i="1"/>
  <c r="M18" i="1"/>
  <c r="H18" i="1"/>
  <c r="I41" i="1"/>
  <c r="J41" i="1" s="1"/>
  <c r="K41" i="1" s="1"/>
  <c r="L41" i="1" s="1"/>
  <c r="M41" i="1" s="1"/>
  <c r="I42" i="1"/>
  <c r="J42" i="1" s="1"/>
  <c r="K42" i="1" s="1"/>
  <c r="L42" i="1" s="1"/>
  <c r="M42" i="1" s="1"/>
  <c r="J21" i="1"/>
  <c r="K21" i="1"/>
  <c r="L21" i="1"/>
  <c r="M21" i="1"/>
  <c r="I21" i="1"/>
  <c r="I22" i="1"/>
  <c r="J22" i="1" s="1"/>
  <c r="K22" i="1" s="1"/>
  <c r="L22" i="1" s="1"/>
  <c r="M22" i="1" s="1"/>
  <c r="J15" i="1"/>
  <c r="K15" i="1"/>
  <c r="L15" i="1"/>
  <c r="M15" i="1"/>
  <c r="I15" i="1"/>
  <c r="I16" i="1"/>
  <c r="J16" i="1" s="1"/>
  <c r="K16" i="1" s="1"/>
  <c r="L16" i="1" s="1"/>
  <c r="M16" i="1" s="1"/>
  <c r="M9" i="1"/>
  <c r="L9" i="1"/>
  <c r="K9" i="1"/>
  <c r="J9" i="1"/>
  <c r="I9" i="1"/>
  <c r="J12" i="1"/>
  <c r="K12" i="1"/>
  <c r="L12" i="1"/>
  <c r="M12" i="1"/>
  <c r="I12" i="1"/>
  <c r="I13" i="1"/>
  <c r="J13" i="1" s="1"/>
  <c r="K13" i="1" s="1"/>
  <c r="L13" i="1" s="1"/>
  <c r="M13" i="1" s="1"/>
  <c r="I10" i="1"/>
  <c r="J10" i="1" s="1"/>
  <c r="K10" i="1" s="1"/>
  <c r="L10" i="1" s="1"/>
  <c r="M10" i="1" s="1"/>
  <c r="I6" i="1"/>
  <c r="J6" i="1" s="1"/>
  <c r="K6" i="1" s="1"/>
  <c r="L6" i="1" s="1"/>
  <c r="M6" i="1" s="1"/>
  <c r="J4" i="1"/>
  <c r="K4" i="1"/>
  <c r="L4" i="1"/>
  <c r="M4" i="1" s="1"/>
  <c r="I4" i="1"/>
  <c r="E12" i="3" l="1"/>
</calcChain>
</file>

<file path=xl/sharedStrings.xml><?xml version="1.0" encoding="utf-8"?>
<sst xmlns="http://schemas.openxmlformats.org/spreadsheetml/2006/main" count="79" uniqueCount="75">
  <si>
    <t>Operating Assumptions</t>
  </si>
  <si>
    <t>2003A</t>
  </si>
  <si>
    <t>Revenues</t>
  </si>
  <si>
    <t>YOY Growth</t>
  </si>
  <si>
    <t>COGS (Excl. Depreciation)</t>
  </si>
  <si>
    <t>Capex</t>
  </si>
  <si>
    <t>Depreciation (Book)</t>
  </si>
  <si>
    <t>Amortization</t>
  </si>
  <si>
    <t>Tax Rate</t>
  </si>
  <si>
    <t>Sales &amp; Marketing Expenses (excl. Amortization)</t>
  </si>
  <si>
    <t>General &amp; Administration  Expenses (excl. Amortization)</t>
  </si>
  <si>
    <t>% Revenue (assume constant margin)</t>
  </si>
  <si>
    <t xml:space="preserve">Opening Balance Sheet </t>
  </si>
  <si>
    <t>Cash &amp; Equivalents</t>
  </si>
  <si>
    <t>Accounts Receivable</t>
  </si>
  <si>
    <t>Inventory</t>
  </si>
  <si>
    <t>Other Current Assets</t>
  </si>
  <si>
    <t>Total Current Assets</t>
  </si>
  <si>
    <t>Gross PP&amp;E</t>
  </si>
  <si>
    <t>Accumulated Depreciation</t>
  </si>
  <si>
    <t>Net PP&amp;E</t>
  </si>
  <si>
    <t>Other Assets</t>
  </si>
  <si>
    <t>Accounts Payable</t>
  </si>
  <si>
    <t>Accrued Expenses &amp; Liabilities</t>
  </si>
  <si>
    <t>Taxes Payable</t>
  </si>
  <si>
    <t>Other Current Liabilities</t>
  </si>
  <si>
    <t>Total Current Liabilities</t>
  </si>
  <si>
    <t>Revolver Debt</t>
  </si>
  <si>
    <t>Other Long Term Debt</t>
  </si>
  <si>
    <t>Total Assets</t>
  </si>
  <si>
    <t>Total Liabilities</t>
  </si>
  <si>
    <t>Total Liabilities &amp; Shareholder Equity</t>
  </si>
  <si>
    <t>Dividend Per Share</t>
  </si>
  <si>
    <t>Other Assumptions</t>
  </si>
  <si>
    <t>Interest Rate on Straight Debt</t>
  </si>
  <si>
    <t>Interest Rate on Cash &amp; Equivalents</t>
  </si>
  <si>
    <t xml:space="preserve">Common Shares </t>
  </si>
  <si>
    <t>Price per Share Issued</t>
  </si>
  <si>
    <t>New Shares Issued (First 3 Years)</t>
  </si>
  <si>
    <t>Shares Repurchases (Last 2 years)</t>
  </si>
  <si>
    <t>Price per Share Repurchased</t>
  </si>
  <si>
    <t>% Revenue (assume declining margin to 44%)</t>
  </si>
  <si>
    <t>Step 1:  Recreate from a blank spreadsheet a 5 year (2008) three statement model (Income Statement/ Balance Sheet/ Cash Flow).</t>
  </si>
  <si>
    <t>Minimum Cash Balance</t>
  </si>
  <si>
    <t>Interest Rate on Revolver</t>
  </si>
  <si>
    <t>Step 3:  Create a leveraged buyout analysis (Calculate a 3,4,5 year return with an Exit Multiple of 12x).  Please include a credit analysis</t>
  </si>
  <si>
    <t xml:space="preserve">Purchase Price Per Share </t>
  </si>
  <si>
    <t>Bank Debt</t>
  </si>
  <si>
    <t>Subordinate Debt</t>
  </si>
  <si>
    <t>PIK Sub Debt</t>
  </si>
  <si>
    <t>Total Leverage</t>
  </si>
  <si>
    <t>Financing Assumptions</t>
  </si>
  <si>
    <t>Leverage</t>
  </si>
  <si>
    <t>2004 LBO Transaction Summary</t>
  </si>
  <si>
    <t>Goodwill &amp; Other Intangibles</t>
  </si>
  <si>
    <t>% Revenue (assume declining margin to 4%)</t>
  </si>
  <si>
    <t>Fees (Amort over 7 Yrs)</t>
  </si>
  <si>
    <t xml:space="preserve">Step 2:  Create a 5 year Discounted Cash Flow Analysis (Assume 12% WACC and a 10x Terminal Multiple on Forward EBITDA) </t>
  </si>
  <si>
    <t>The purpose of this exercise is to understand your fundamentals of modeling, accounting, valuation, LBO structuring and proper formatting.</t>
  </si>
  <si>
    <t>Other Long Term Liabilities</t>
  </si>
  <si>
    <t>Shareholders Equity</t>
  </si>
  <si>
    <t>Exercise Instructions (2 hrs Time Limit)</t>
  </si>
  <si>
    <t>Step Up/Down</t>
  </si>
  <si>
    <t>EBIT</t>
  </si>
  <si>
    <t>% Revenue</t>
  </si>
  <si>
    <t>EBITDA</t>
  </si>
  <si>
    <t>Interest Expense</t>
  </si>
  <si>
    <t>Interest Income</t>
  </si>
  <si>
    <t>Pre-Tax Income</t>
  </si>
  <si>
    <t>Taxes at 40%</t>
  </si>
  <si>
    <t>Net Income</t>
  </si>
  <si>
    <t>Shares Outstanding</t>
  </si>
  <si>
    <t>EPS</t>
  </si>
  <si>
    <t>Debt Schedule</t>
  </si>
  <si>
    <t>Revolver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</si>
</sst>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  <numFmt numFmtId="167" formatCode="0.00\x"/>
    <numFmt numFmtId="168" formatCode="0&quot;A&quot;"/>
    <numFmt numFmtId="169" formatCode="0&quot;E&quot;"/>
    <numFmt numFmtId="170" formatCode="#,##0.0%_);\(#,##0.0%\);#,##0.0%_);@_%_)"/>
    <numFmt numFmtId="172" formatCode="_(&quot;$&quot;* #,##0.0_);_(&quot;$&quot;* \(#,##0.0\);_(&quot;$&quot;* &quot;-&quot;?_);_(@_)"/>
    <numFmt numFmtId="177" formatCode="&quot;$&quot;#,##0.00_%_);\(&quot;$&quot;#,##0.00\)_%;&quot;$&quot;#,##0.00_%_);@_%_)"/>
    <numFmt numFmtId="179" formatCode="#,##0_%_);\(#,##0\)_%;#,##0_%_);@_%_)"/>
    <numFmt numFmtId="182" formatCode="#,##0%_);\(#,##0%\);#,##0%_);@_%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9" fontId="0" fillId="0" borderId="0" xfId="3" applyFont="1"/>
    <xf numFmtId="44" fontId="0" fillId="0" borderId="0" xfId="2" applyFont="1"/>
    <xf numFmtId="164" fontId="0" fillId="0" borderId="0" xfId="2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2" xfId="0" applyBorder="1"/>
    <xf numFmtId="165" fontId="0" fillId="0" borderId="2" xfId="1" applyNumberFormat="1" applyFont="1" applyBorder="1"/>
    <xf numFmtId="165" fontId="0" fillId="0" borderId="1" xfId="1" applyNumberFormat="1" applyFont="1" applyBorder="1"/>
    <xf numFmtId="166" fontId="0" fillId="0" borderId="0" xfId="3" applyNumberFormat="1" applyFont="1"/>
    <xf numFmtId="44" fontId="0" fillId="0" borderId="1" xfId="2" applyFont="1" applyBorder="1"/>
    <xf numFmtId="44" fontId="0" fillId="0" borderId="0" xfId="2" applyNumberFormat="1" applyFont="1"/>
    <xf numFmtId="167" fontId="0" fillId="0" borderId="0" xfId="0" applyNumberFormat="1"/>
    <xf numFmtId="167" fontId="0" fillId="0" borderId="2" xfId="0" applyNumberFormat="1" applyBorder="1"/>
    <xf numFmtId="9" fontId="0" fillId="0" borderId="2" xfId="3" applyFont="1" applyBorder="1"/>
    <xf numFmtId="164" fontId="0" fillId="0" borderId="0" xfId="0" applyNumberFormat="1"/>
    <xf numFmtId="168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9" fontId="3" fillId="0" borderId="0" xfId="3" applyFont="1"/>
    <xf numFmtId="0" fontId="1" fillId="0" borderId="0" xfId="0" applyFont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70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72" fontId="0" fillId="0" borderId="0" xfId="0" applyNumberFormat="1"/>
    <xf numFmtId="9" fontId="0" fillId="0" borderId="0" xfId="0" applyNumberFormat="1"/>
    <xf numFmtId="172" fontId="1" fillId="0" borderId="0" xfId="0" applyNumberFormat="1" applyFont="1" applyFill="1" applyBorder="1" applyAlignment="1"/>
    <xf numFmtId="0" fontId="0" fillId="0" borderId="0" xfId="0" applyNumberFormat="1"/>
    <xf numFmtId="164" fontId="2" fillId="0" borderId="0" xfId="3" applyNumberFormat="1" applyFont="1"/>
    <xf numFmtId="177" fontId="2" fillId="0" borderId="0" xfId="3" applyNumberFormat="1" applyFont="1"/>
    <xf numFmtId="179" fontId="0" fillId="0" borderId="0" xfId="0" applyNumberFormat="1"/>
    <xf numFmtId="179" fontId="1" fillId="0" borderId="0" xfId="3" applyNumberFormat="1" applyFont="1"/>
    <xf numFmtId="3" fontId="4" fillId="0" borderId="0" xfId="0" applyNumberFormat="1" applyFont="1"/>
    <xf numFmtId="182" fontId="0" fillId="0" borderId="0" xfId="0" applyNumberFormat="1"/>
    <xf numFmtId="182" fontId="3" fillId="0" borderId="0" xfId="3" applyNumberFormat="1" applyFont="1"/>
    <xf numFmtId="0" fontId="0" fillId="0" borderId="4" xfId="0" applyBorder="1"/>
    <xf numFmtId="0" fontId="0" fillId="0" borderId="3" xfId="0" applyBorder="1"/>
    <xf numFmtId="166" fontId="0" fillId="0" borderId="3" xfId="0" applyNumberForma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D252B"/>
      <rgbColor rgb="00008000"/>
      <rgbColor rgb="00000080"/>
      <rgbColor rgb="00E3E311"/>
      <rgbColor rgb="00800080"/>
      <rgbColor rgb="0068A2BF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A46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FFF079"/>
      <rgbColor rgb="00993300"/>
      <rgbColor rgb="00993366"/>
      <rgbColor rgb="0020396D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zoomScaleNormal="100" workbookViewId="0">
      <selection activeCell="A3" sqref="A3"/>
    </sheetView>
  </sheetViews>
  <sheetFormatPr defaultRowHeight="12.75" x14ac:dyDescent="0.2"/>
  <sheetData>
    <row r="2" spans="2:2" x14ac:dyDescent="0.2">
      <c r="B2" s="5" t="s">
        <v>61</v>
      </c>
    </row>
    <row r="4" spans="2:2" x14ac:dyDescent="0.2">
      <c r="B4" t="s">
        <v>42</v>
      </c>
    </row>
    <row r="5" spans="2:2" x14ac:dyDescent="0.2">
      <c r="B5" t="s">
        <v>57</v>
      </c>
    </row>
    <row r="6" spans="2:2" x14ac:dyDescent="0.2">
      <c r="B6" t="s">
        <v>45</v>
      </c>
    </row>
    <row r="8" spans="2:2" x14ac:dyDescent="0.2">
      <c r="B8" t="s">
        <v>58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showGridLines="0" workbookViewId="0">
      <selection activeCell="F9" sqref="F9"/>
    </sheetView>
  </sheetViews>
  <sheetFormatPr defaultRowHeight="12.75" x14ac:dyDescent="0.2"/>
  <cols>
    <col min="5" max="5" width="16.28515625" customWidth="1"/>
    <col min="6" max="6" width="24.7109375" customWidth="1"/>
  </cols>
  <sheetData>
    <row r="3" spans="2:6" x14ac:dyDescent="0.2">
      <c r="B3" s="5" t="s">
        <v>53</v>
      </c>
    </row>
    <row r="4" spans="2:6" x14ac:dyDescent="0.2">
      <c r="B4" s="5"/>
    </row>
    <row r="5" spans="2:6" ht="3" customHeight="1" thickBot="1" x14ac:dyDescent="0.25">
      <c r="B5" s="6"/>
      <c r="C5" s="6"/>
      <c r="D5" s="6"/>
      <c r="E5" s="6"/>
      <c r="F5" s="6"/>
    </row>
    <row r="6" spans="2:6" x14ac:dyDescent="0.2">
      <c r="B6" t="s">
        <v>46</v>
      </c>
      <c r="E6" s="14">
        <v>20</v>
      </c>
    </row>
    <row r="8" spans="2:6" x14ac:dyDescent="0.2">
      <c r="B8" s="5" t="s">
        <v>51</v>
      </c>
      <c r="C8" s="5"/>
      <c r="D8" s="5"/>
      <c r="E8" s="4" t="s">
        <v>52</v>
      </c>
      <c r="F8" s="4" t="s">
        <v>56</v>
      </c>
    </row>
    <row r="9" spans="2:6" x14ac:dyDescent="0.2">
      <c r="B9" t="s">
        <v>47</v>
      </c>
      <c r="E9" s="15">
        <v>3</v>
      </c>
      <c r="F9" s="1">
        <v>0.02</v>
      </c>
    </row>
    <row r="10" spans="2:6" x14ac:dyDescent="0.2">
      <c r="B10" t="s">
        <v>48</v>
      </c>
      <c r="E10" s="15">
        <v>2</v>
      </c>
      <c r="F10" s="1">
        <v>0.03</v>
      </c>
    </row>
    <row r="11" spans="2:6" x14ac:dyDescent="0.2">
      <c r="B11" s="9" t="s">
        <v>49</v>
      </c>
      <c r="C11" s="9"/>
      <c r="D11" s="9"/>
      <c r="E11" s="16">
        <v>2</v>
      </c>
      <c r="F11" s="17">
        <v>0.03</v>
      </c>
    </row>
    <row r="12" spans="2:6" x14ac:dyDescent="0.2">
      <c r="B12" t="s">
        <v>50</v>
      </c>
      <c r="E12" s="15">
        <f>+SUM(E9:E11)</f>
        <v>7</v>
      </c>
    </row>
    <row r="13" spans="2:6" ht="3" customHeight="1" thickBot="1" x14ac:dyDescent="0.25">
      <c r="B13" s="6"/>
      <c r="C13" s="6"/>
      <c r="D13" s="6"/>
      <c r="E13" s="6"/>
      <c r="F13" s="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7"/>
  <sheetViews>
    <sheetView showGridLines="0" tabSelected="1" topLeftCell="A39" zoomScale="85" zoomScaleNormal="85" workbookViewId="0">
      <selection activeCell="B105" sqref="B105"/>
    </sheetView>
  </sheetViews>
  <sheetFormatPr defaultRowHeight="12.75" x14ac:dyDescent="0.2"/>
  <cols>
    <col min="8" max="13" width="11.28515625" customWidth="1"/>
  </cols>
  <sheetData>
    <row r="2" spans="2:17" x14ac:dyDescent="0.2">
      <c r="B2" s="5" t="s">
        <v>0</v>
      </c>
    </row>
    <row r="4" spans="2:17" x14ac:dyDescent="0.2">
      <c r="H4" s="19">
        <v>2003</v>
      </c>
      <c r="I4" s="20">
        <f>H4+1</f>
        <v>2004</v>
      </c>
      <c r="J4" s="20">
        <f t="shared" ref="J4:M4" si="0">I4+1</f>
        <v>2005</v>
      </c>
      <c r="K4" s="20">
        <f t="shared" si="0"/>
        <v>2006</v>
      </c>
      <c r="L4" s="20">
        <f t="shared" si="0"/>
        <v>2007</v>
      </c>
      <c r="M4" s="20">
        <f t="shared" si="0"/>
        <v>2008</v>
      </c>
      <c r="O4" s="23" t="s">
        <v>62</v>
      </c>
      <c r="P4" s="24"/>
    </row>
    <row r="5" spans="2:17" ht="3" customHeight="1" thickBot="1" x14ac:dyDescent="0.25">
      <c r="B5" s="6"/>
      <c r="C5" s="6"/>
      <c r="D5" s="6"/>
      <c r="E5" s="6"/>
      <c r="F5" s="6"/>
      <c r="G5" s="6"/>
      <c r="H5" s="7"/>
      <c r="I5" s="7"/>
      <c r="J5" s="7"/>
      <c r="K5" s="7"/>
      <c r="L5" s="7"/>
      <c r="M5" s="7"/>
    </row>
    <row r="6" spans="2:17" x14ac:dyDescent="0.2">
      <c r="B6" t="s">
        <v>2</v>
      </c>
      <c r="H6" s="3">
        <v>20000</v>
      </c>
      <c r="I6" s="18">
        <f>H6+(I7*H6)</f>
        <v>22000</v>
      </c>
      <c r="J6" s="18">
        <f t="shared" ref="J6:M6" si="1">I6+(J7*I6)</f>
        <v>24200</v>
      </c>
      <c r="K6" s="18">
        <f t="shared" si="1"/>
        <v>26620</v>
      </c>
      <c r="L6" s="18">
        <f t="shared" si="1"/>
        <v>29282</v>
      </c>
      <c r="M6" s="18">
        <f t="shared" si="1"/>
        <v>32210.2</v>
      </c>
    </row>
    <row r="7" spans="2:17" x14ac:dyDescent="0.2">
      <c r="B7" t="s">
        <v>3</v>
      </c>
      <c r="H7" s="21">
        <v>0.1</v>
      </c>
      <c r="I7" s="21">
        <v>0.1</v>
      </c>
      <c r="J7" s="21">
        <v>0.1</v>
      </c>
      <c r="K7" s="21">
        <v>0.1</v>
      </c>
      <c r="L7" s="21">
        <v>0.1</v>
      </c>
      <c r="M7" s="21">
        <v>0.1</v>
      </c>
    </row>
    <row r="9" spans="2:17" ht="12.75" customHeight="1" x14ac:dyDescent="0.2">
      <c r="B9" t="s">
        <v>4</v>
      </c>
      <c r="H9" s="3">
        <v>9000</v>
      </c>
      <c r="I9" s="29">
        <f>I6*I10</f>
        <v>9856</v>
      </c>
      <c r="J9" s="29">
        <f>J6*J10</f>
        <v>10793.2</v>
      </c>
      <c r="K9" s="29">
        <f>K6*K10</f>
        <v>11819.28</v>
      </c>
      <c r="L9" s="29">
        <f>L6*L10</f>
        <v>12942.644</v>
      </c>
      <c r="M9" s="29">
        <f>M6*M10</f>
        <v>14172.488000000001</v>
      </c>
    </row>
    <row r="10" spans="2:17" x14ac:dyDescent="0.2">
      <c r="B10" t="s">
        <v>41</v>
      </c>
      <c r="H10" s="21">
        <v>0.45</v>
      </c>
      <c r="I10" s="36">
        <f>H10-$O$10</f>
        <v>0.44800000000000001</v>
      </c>
      <c r="J10" s="36">
        <f t="shared" ref="J10:M10" si="2">I10-$O$10</f>
        <v>0.44600000000000001</v>
      </c>
      <c r="K10" s="36">
        <f t="shared" si="2"/>
        <v>0.44400000000000001</v>
      </c>
      <c r="L10" s="36">
        <f t="shared" si="2"/>
        <v>0.442</v>
      </c>
      <c r="M10" s="36">
        <f t="shared" si="2"/>
        <v>0.44</v>
      </c>
      <c r="O10" s="25">
        <v>2E-3</v>
      </c>
      <c r="P10" s="26"/>
    </row>
    <row r="12" spans="2:17" x14ac:dyDescent="0.2">
      <c r="B12" t="s">
        <v>10</v>
      </c>
      <c r="H12" s="3">
        <v>1800</v>
      </c>
      <c r="I12" s="18">
        <f>I6*I13</f>
        <v>1980</v>
      </c>
      <c r="J12" s="18">
        <f t="shared" ref="J12:M12" si="3">J6*J13</f>
        <v>2178</v>
      </c>
      <c r="K12" s="18">
        <f t="shared" si="3"/>
        <v>2395.7999999999997</v>
      </c>
      <c r="L12" s="18">
        <f t="shared" si="3"/>
        <v>2635.38</v>
      </c>
      <c r="M12" s="18">
        <f t="shared" si="3"/>
        <v>2898.9180000000001</v>
      </c>
    </row>
    <row r="13" spans="2:17" x14ac:dyDescent="0.2">
      <c r="B13" t="s">
        <v>11</v>
      </c>
      <c r="H13" s="21">
        <v>0.09</v>
      </c>
      <c r="I13" s="28">
        <f>H13</f>
        <v>0.09</v>
      </c>
      <c r="J13" s="28">
        <f t="shared" ref="J13:M13" si="4">I13</f>
        <v>0.09</v>
      </c>
      <c r="K13" s="28">
        <f t="shared" si="4"/>
        <v>0.09</v>
      </c>
      <c r="L13" s="28">
        <f t="shared" si="4"/>
        <v>0.09</v>
      </c>
      <c r="M13" s="28">
        <f t="shared" si="4"/>
        <v>0.09</v>
      </c>
    </row>
    <row r="15" spans="2:17" x14ac:dyDescent="0.2">
      <c r="B15" t="s">
        <v>9</v>
      </c>
      <c r="G15" s="30"/>
      <c r="H15" s="3">
        <v>1100</v>
      </c>
      <c r="I15" s="27">
        <f>I6*I16</f>
        <v>1144</v>
      </c>
      <c r="J15" s="27">
        <f t="shared" ref="J15:M15" si="5">J6*J16</f>
        <v>1185.8</v>
      </c>
      <c r="K15" s="27">
        <f t="shared" si="5"/>
        <v>1224.5199999999998</v>
      </c>
      <c r="L15" s="27">
        <f t="shared" si="5"/>
        <v>1259.1259999999997</v>
      </c>
      <c r="M15" s="27">
        <f t="shared" si="5"/>
        <v>1288.4079999999997</v>
      </c>
    </row>
    <row r="16" spans="2:17" x14ac:dyDescent="0.2">
      <c r="B16" t="s">
        <v>55</v>
      </c>
      <c r="H16" s="37">
        <v>5.5E-2</v>
      </c>
      <c r="I16" s="36">
        <f>H16-$O$16</f>
        <v>5.1999999999999998E-2</v>
      </c>
      <c r="J16" s="36">
        <f t="shared" ref="J16:M16" si="6">I16-$O$16</f>
        <v>4.8999999999999995E-2</v>
      </c>
      <c r="K16" s="36">
        <f t="shared" si="6"/>
        <v>4.5999999999999992E-2</v>
      </c>
      <c r="L16" s="36">
        <f t="shared" si="6"/>
        <v>4.299999999999999E-2</v>
      </c>
      <c r="M16" s="36">
        <f t="shared" si="6"/>
        <v>3.9999999999999987E-2</v>
      </c>
      <c r="O16" s="25">
        <v>3.0000000000000001E-3</v>
      </c>
      <c r="P16" s="25"/>
      <c r="Q16" s="22"/>
    </row>
    <row r="18" spans="2:13" x14ac:dyDescent="0.2">
      <c r="B18" s="5" t="s">
        <v>65</v>
      </c>
      <c r="H18" s="18">
        <f>H6-H9-H12-H15</f>
        <v>8100</v>
      </c>
      <c r="I18" s="18">
        <f t="shared" ref="I18:M18" si="7">I6-I9-I12-I15</f>
        <v>9020</v>
      </c>
      <c r="J18" s="18">
        <f t="shared" si="7"/>
        <v>10043</v>
      </c>
      <c r="K18" s="18">
        <f t="shared" si="7"/>
        <v>11180.4</v>
      </c>
      <c r="L18" s="18">
        <f t="shared" si="7"/>
        <v>12444.849999999999</v>
      </c>
      <c r="M18" s="18">
        <f t="shared" si="7"/>
        <v>13850.386</v>
      </c>
    </row>
    <row r="19" spans="2:13" x14ac:dyDescent="0.2">
      <c r="B19" s="22" t="s">
        <v>64</v>
      </c>
      <c r="H19" s="36">
        <f>H18/H6</f>
        <v>0.40500000000000003</v>
      </c>
      <c r="I19" s="36">
        <f t="shared" ref="I19:M19" si="8">I18/I6</f>
        <v>0.41</v>
      </c>
      <c r="J19" s="36">
        <f t="shared" si="8"/>
        <v>0.41499999999999998</v>
      </c>
      <c r="K19" s="36">
        <f t="shared" si="8"/>
        <v>0.42</v>
      </c>
      <c r="L19" s="36">
        <f t="shared" si="8"/>
        <v>0.42499999999999993</v>
      </c>
      <c r="M19" s="36">
        <f t="shared" si="8"/>
        <v>0.43</v>
      </c>
    </row>
    <row r="21" spans="2:13" x14ac:dyDescent="0.2">
      <c r="B21" t="s">
        <v>6</v>
      </c>
      <c r="H21" s="3">
        <v>1000</v>
      </c>
      <c r="I21" s="18">
        <f>I6*I22</f>
        <v>1100</v>
      </c>
      <c r="J21" s="18">
        <f t="shared" ref="J21:M21" si="9">J6*J22</f>
        <v>1210</v>
      </c>
      <c r="K21" s="18">
        <f t="shared" si="9"/>
        <v>1331</v>
      </c>
      <c r="L21" s="18">
        <f t="shared" si="9"/>
        <v>1464.1000000000001</v>
      </c>
      <c r="M21" s="18">
        <f t="shared" si="9"/>
        <v>1610.5100000000002</v>
      </c>
    </row>
    <row r="22" spans="2:13" x14ac:dyDescent="0.2">
      <c r="B22" t="s">
        <v>11</v>
      </c>
      <c r="H22" s="21">
        <v>0.05</v>
      </c>
      <c r="I22" s="28">
        <f>H22</f>
        <v>0.05</v>
      </c>
      <c r="J22" s="28">
        <f t="shared" ref="J22:M22" si="10">I22</f>
        <v>0.05</v>
      </c>
      <c r="K22" s="28">
        <f t="shared" si="10"/>
        <v>0.05</v>
      </c>
      <c r="L22" s="28">
        <f t="shared" si="10"/>
        <v>0.05</v>
      </c>
      <c r="M22" s="28">
        <f t="shared" si="10"/>
        <v>0.05</v>
      </c>
    </row>
    <row r="24" spans="2:13" x14ac:dyDescent="0.2">
      <c r="B24" t="s">
        <v>7</v>
      </c>
      <c r="H24" s="3">
        <v>12</v>
      </c>
    </row>
    <row r="25" spans="2:13" x14ac:dyDescent="0.2">
      <c r="H25" s="1"/>
    </row>
    <row r="26" spans="2:13" x14ac:dyDescent="0.2">
      <c r="B26" s="5" t="s">
        <v>63</v>
      </c>
      <c r="H26" s="31">
        <f>H18-H21-H24</f>
        <v>7088</v>
      </c>
      <c r="I26" s="31">
        <f t="shared" ref="I26:M26" si="11">I18-I21-I24</f>
        <v>7920</v>
      </c>
      <c r="J26" s="31">
        <f t="shared" si="11"/>
        <v>8833</v>
      </c>
      <c r="K26" s="31">
        <f t="shared" si="11"/>
        <v>9849.4</v>
      </c>
      <c r="L26" s="31">
        <f t="shared" si="11"/>
        <v>10980.749999999998</v>
      </c>
      <c r="M26" s="31">
        <f t="shared" si="11"/>
        <v>12239.876</v>
      </c>
    </row>
    <row r="27" spans="2:13" x14ac:dyDescent="0.2">
      <c r="H27" s="1"/>
    </row>
    <row r="28" spans="2:13" x14ac:dyDescent="0.2">
      <c r="B28" s="22" t="s">
        <v>66</v>
      </c>
      <c r="H28" s="1"/>
    </row>
    <row r="29" spans="2:13" x14ac:dyDescent="0.2">
      <c r="B29" s="22" t="s">
        <v>67</v>
      </c>
      <c r="H29" s="3">
        <f>H52*H69</f>
        <v>15.75</v>
      </c>
      <c r="I29" s="3">
        <f t="shared" ref="I29:M29" si="12">I52*I69</f>
        <v>0</v>
      </c>
      <c r="J29" s="3">
        <f t="shared" si="12"/>
        <v>0</v>
      </c>
      <c r="K29" s="3">
        <f t="shared" si="12"/>
        <v>0</v>
      </c>
      <c r="L29" s="3">
        <f t="shared" si="12"/>
        <v>0</v>
      </c>
      <c r="M29" s="3">
        <f t="shared" si="12"/>
        <v>0</v>
      </c>
    </row>
    <row r="30" spans="2:13" x14ac:dyDescent="0.2">
      <c r="H30" s="1"/>
    </row>
    <row r="31" spans="2:13" x14ac:dyDescent="0.2">
      <c r="B31" s="22" t="s">
        <v>68</v>
      </c>
      <c r="H31" s="31">
        <f>H26+SUM(H28:H29)</f>
        <v>7103.75</v>
      </c>
      <c r="I31" s="31">
        <f t="shared" ref="I31:M31" si="13">I26+SUM(I28:I29)</f>
        <v>7920</v>
      </c>
      <c r="J31" s="31">
        <f t="shared" si="13"/>
        <v>8833</v>
      </c>
      <c r="K31" s="31">
        <f t="shared" si="13"/>
        <v>9849.4</v>
      </c>
      <c r="L31" s="31">
        <f t="shared" si="13"/>
        <v>10980.749999999998</v>
      </c>
      <c r="M31" s="31">
        <f t="shared" si="13"/>
        <v>12239.876</v>
      </c>
    </row>
    <row r="32" spans="2:13" x14ac:dyDescent="0.2">
      <c r="B32" s="22" t="s">
        <v>69</v>
      </c>
      <c r="H32" s="3">
        <f>H31*$H$55</f>
        <v>2841.5</v>
      </c>
      <c r="I32" s="3">
        <f t="shared" ref="I32:M32" si="14">I31*$H$55</f>
        <v>3168</v>
      </c>
      <c r="J32" s="3">
        <f t="shared" si="14"/>
        <v>3533.2000000000003</v>
      </c>
      <c r="K32" s="3">
        <f t="shared" si="14"/>
        <v>3939.76</v>
      </c>
      <c r="L32" s="3">
        <f t="shared" si="14"/>
        <v>4392.2999999999993</v>
      </c>
      <c r="M32" s="3">
        <f t="shared" si="14"/>
        <v>4895.9504000000006</v>
      </c>
    </row>
    <row r="33" spans="2:16" x14ac:dyDescent="0.2">
      <c r="B33" s="22"/>
      <c r="H33" s="1"/>
    </row>
    <row r="34" spans="2:16" x14ac:dyDescent="0.2">
      <c r="B34" s="5" t="s">
        <v>70</v>
      </c>
      <c r="H34" s="31">
        <f>H31-H32</f>
        <v>4262.25</v>
      </c>
      <c r="I34" s="31">
        <f t="shared" ref="I34:M34" si="15">I31-I32</f>
        <v>4752</v>
      </c>
      <c r="J34" s="31">
        <f t="shared" si="15"/>
        <v>5299.7999999999993</v>
      </c>
      <c r="K34" s="31">
        <f t="shared" si="15"/>
        <v>5909.6399999999994</v>
      </c>
      <c r="L34" s="31">
        <f t="shared" si="15"/>
        <v>6588.4499999999989</v>
      </c>
      <c r="M34" s="31">
        <f t="shared" si="15"/>
        <v>7343.9255999999996</v>
      </c>
    </row>
    <row r="35" spans="2:16" x14ac:dyDescent="0.2">
      <c r="B35" s="5"/>
      <c r="H35" s="1"/>
    </row>
    <row r="36" spans="2:16" x14ac:dyDescent="0.2">
      <c r="B36" s="22" t="s">
        <v>71</v>
      </c>
      <c r="H36" s="34">
        <f>H57/P36</f>
        <v>4000</v>
      </c>
      <c r="I36" s="33">
        <f>(H36)+($H$58/$P$36)</f>
        <v>4010</v>
      </c>
      <c r="J36" s="33">
        <f t="shared" ref="J36:M36" si="16">(I36)+($H$58/$P$36)</f>
        <v>4020</v>
      </c>
      <c r="K36" s="33">
        <f t="shared" si="16"/>
        <v>4030</v>
      </c>
      <c r="L36" s="33">
        <f t="shared" si="16"/>
        <v>4040</v>
      </c>
      <c r="M36" s="33">
        <f t="shared" si="16"/>
        <v>4050</v>
      </c>
      <c r="P36" s="35">
        <v>1000</v>
      </c>
    </row>
    <row r="37" spans="2:16" x14ac:dyDescent="0.2">
      <c r="B37" s="5"/>
      <c r="H37" s="1"/>
    </row>
    <row r="38" spans="2:16" x14ac:dyDescent="0.2">
      <c r="B38" s="5" t="s">
        <v>72</v>
      </c>
      <c r="H38" s="32">
        <f>H34/H36</f>
        <v>1.0655625</v>
      </c>
      <c r="I38" s="32">
        <f t="shared" ref="I38:M38" si="17">I34/I36</f>
        <v>1.1850374064837905</v>
      </c>
      <c r="J38" s="32">
        <f t="shared" si="17"/>
        <v>1.3183582089552237</v>
      </c>
      <c r="K38" s="32">
        <f t="shared" si="17"/>
        <v>1.4664119106699751</v>
      </c>
      <c r="L38" s="32">
        <f t="shared" si="17"/>
        <v>1.6308044554455443</v>
      </c>
      <c r="M38" s="32">
        <f t="shared" si="17"/>
        <v>1.8133149629629628</v>
      </c>
    </row>
    <row r="39" spans="2:16" x14ac:dyDescent="0.2">
      <c r="B39" s="22"/>
      <c r="H39" s="1"/>
    </row>
    <row r="40" spans="2:16" x14ac:dyDescent="0.2">
      <c r="B40" s="22"/>
      <c r="H40" s="1"/>
    </row>
    <row r="41" spans="2:16" x14ac:dyDescent="0.2">
      <c r="B41" t="s">
        <v>5</v>
      </c>
      <c r="H41" s="3">
        <v>1750</v>
      </c>
      <c r="I41" s="18">
        <f>H41+(H41*I42)</f>
        <v>1750</v>
      </c>
      <c r="J41" s="18">
        <f t="shared" ref="J41:M41" si="18">I41+(I41*J42)</f>
        <v>1750</v>
      </c>
      <c r="K41" s="18">
        <f t="shared" si="18"/>
        <v>1750</v>
      </c>
      <c r="L41" s="18">
        <f t="shared" si="18"/>
        <v>1750</v>
      </c>
      <c r="M41" s="18">
        <f t="shared" si="18"/>
        <v>1750</v>
      </c>
    </row>
    <row r="42" spans="2:16" x14ac:dyDescent="0.2">
      <c r="B42" t="s">
        <v>3</v>
      </c>
      <c r="H42" s="21">
        <v>0</v>
      </c>
      <c r="I42" s="28">
        <f>H42</f>
        <v>0</v>
      </c>
      <c r="J42" s="28">
        <f t="shared" ref="J42:M42" si="19">I42</f>
        <v>0</v>
      </c>
      <c r="K42" s="28">
        <f t="shared" si="19"/>
        <v>0</v>
      </c>
      <c r="L42" s="28">
        <f t="shared" si="19"/>
        <v>0</v>
      </c>
      <c r="M42" s="28">
        <f t="shared" si="19"/>
        <v>0</v>
      </c>
    </row>
    <row r="43" spans="2:16" ht="3" customHeight="1" thickBot="1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2:16" x14ac:dyDescent="0.2">
      <c r="H44" s="1"/>
    </row>
    <row r="46" spans="2:16" x14ac:dyDescent="0.2">
      <c r="B46" s="5" t="s">
        <v>33</v>
      </c>
    </row>
    <row r="48" spans="2:16" x14ac:dyDescent="0.2">
      <c r="H48" s="4" t="s">
        <v>1</v>
      </c>
    </row>
    <row r="49" spans="2:8" ht="3" customHeight="1" thickBot="1" x14ac:dyDescent="0.25">
      <c r="B49" s="6"/>
      <c r="C49" s="6"/>
      <c r="D49" s="6"/>
      <c r="E49" s="6"/>
      <c r="F49" s="6"/>
      <c r="G49" s="6"/>
      <c r="H49" s="7"/>
    </row>
    <row r="50" spans="2:8" x14ac:dyDescent="0.2">
      <c r="B50" t="s">
        <v>44</v>
      </c>
      <c r="H50" s="12">
        <v>9.5000000000000001E-2</v>
      </c>
    </row>
    <row r="51" spans="2:8" x14ac:dyDescent="0.2">
      <c r="B51" t="s">
        <v>34</v>
      </c>
      <c r="H51" s="12">
        <v>0.1</v>
      </c>
    </row>
    <row r="52" spans="2:8" x14ac:dyDescent="0.2">
      <c r="B52" t="s">
        <v>35</v>
      </c>
      <c r="H52" s="12">
        <v>4.4999999999999998E-2</v>
      </c>
    </row>
    <row r="53" spans="2:8" x14ac:dyDescent="0.2">
      <c r="B53" t="s">
        <v>43</v>
      </c>
      <c r="H53" s="3">
        <v>300</v>
      </c>
    </row>
    <row r="55" spans="2:8" x14ac:dyDescent="0.2">
      <c r="B55" t="s">
        <v>8</v>
      </c>
      <c r="H55" s="1">
        <v>0.4</v>
      </c>
    </row>
    <row r="56" spans="2:8" x14ac:dyDescent="0.2">
      <c r="B56" t="s">
        <v>32</v>
      </c>
      <c r="H56" s="2">
        <v>0.2</v>
      </c>
    </row>
    <row r="57" spans="2:8" x14ac:dyDescent="0.2">
      <c r="B57" t="s">
        <v>36</v>
      </c>
      <c r="H57" s="8">
        <v>4000000</v>
      </c>
    </row>
    <row r="58" spans="2:8" x14ac:dyDescent="0.2">
      <c r="B58" t="s">
        <v>38</v>
      </c>
      <c r="H58" s="8">
        <v>10000</v>
      </c>
    </row>
    <row r="59" spans="2:8" x14ac:dyDescent="0.2">
      <c r="B59" t="s">
        <v>39</v>
      </c>
      <c r="H59" s="8">
        <v>0</v>
      </c>
    </row>
    <row r="60" spans="2:8" x14ac:dyDescent="0.2">
      <c r="B60" t="s">
        <v>37</v>
      </c>
      <c r="H60" s="2">
        <v>15</v>
      </c>
    </row>
    <row r="61" spans="2:8" x14ac:dyDescent="0.2">
      <c r="B61" t="s">
        <v>40</v>
      </c>
      <c r="H61" s="2">
        <v>0</v>
      </c>
    </row>
    <row r="62" spans="2:8" ht="3" customHeight="1" thickBot="1" x14ac:dyDescent="0.25">
      <c r="B62" s="6"/>
      <c r="C62" s="6"/>
      <c r="D62" s="6"/>
      <c r="E62" s="6"/>
      <c r="F62" s="6"/>
      <c r="G62" s="6"/>
      <c r="H62" s="13"/>
    </row>
    <row r="65" spans="2:10" x14ac:dyDescent="0.2">
      <c r="B65" s="5" t="s">
        <v>12</v>
      </c>
    </row>
    <row r="67" spans="2:10" x14ac:dyDescent="0.2">
      <c r="H67" s="4" t="s">
        <v>1</v>
      </c>
      <c r="J67" s="22"/>
    </row>
    <row r="68" spans="2:10" ht="3" customHeight="1" thickBot="1" x14ac:dyDescent="0.25">
      <c r="B68" s="6"/>
      <c r="C68" s="6"/>
      <c r="D68" s="6"/>
      <c r="E68" s="6"/>
      <c r="F68" s="6"/>
      <c r="G68" s="6"/>
      <c r="H68" s="6"/>
    </row>
    <row r="69" spans="2:10" x14ac:dyDescent="0.2">
      <c r="B69" t="s">
        <v>13</v>
      </c>
      <c r="H69" s="3">
        <v>350</v>
      </c>
    </row>
    <row r="70" spans="2:10" x14ac:dyDescent="0.2">
      <c r="B70" t="s">
        <v>14</v>
      </c>
      <c r="H70" s="8">
        <v>2800</v>
      </c>
    </row>
    <row r="71" spans="2:10" x14ac:dyDescent="0.2">
      <c r="B71" t="s">
        <v>15</v>
      </c>
      <c r="H71" s="8">
        <v>2000</v>
      </c>
    </row>
    <row r="72" spans="2:10" x14ac:dyDescent="0.2">
      <c r="B72" s="9" t="s">
        <v>16</v>
      </c>
      <c r="C72" s="9"/>
      <c r="D72" s="9"/>
      <c r="E72" s="9"/>
      <c r="F72" s="9"/>
      <c r="G72" s="9"/>
      <c r="H72" s="10">
        <v>100</v>
      </c>
    </row>
    <row r="73" spans="2:10" x14ac:dyDescent="0.2">
      <c r="B73" t="s">
        <v>17</v>
      </c>
      <c r="H73" s="8">
        <v>5250</v>
      </c>
    </row>
    <row r="74" spans="2:10" x14ac:dyDescent="0.2">
      <c r="H74" s="8"/>
    </row>
    <row r="75" spans="2:10" x14ac:dyDescent="0.2">
      <c r="B75" t="s">
        <v>18</v>
      </c>
      <c r="H75" s="8">
        <v>16000</v>
      </c>
    </row>
    <row r="76" spans="2:10" x14ac:dyDescent="0.2">
      <c r="B76" s="9" t="s">
        <v>19</v>
      </c>
      <c r="C76" s="9"/>
      <c r="D76" s="9"/>
      <c r="E76" s="9"/>
      <c r="F76" s="9"/>
      <c r="G76" s="9"/>
      <c r="H76" s="10">
        <v>-3000</v>
      </c>
    </row>
    <row r="77" spans="2:10" x14ac:dyDescent="0.2">
      <c r="B77" t="s">
        <v>20</v>
      </c>
      <c r="H77" s="8">
        <v>13000</v>
      </c>
    </row>
    <row r="78" spans="2:10" x14ac:dyDescent="0.2">
      <c r="H78" s="8"/>
    </row>
    <row r="79" spans="2:10" x14ac:dyDescent="0.2">
      <c r="B79" t="s">
        <v>54</v>
      </c>
      <c r="H79" s="8">
        <v>150</v>
      </c>
    </row>
    <row r="80" spans="2:10" x14ac:dyDescent="0.2">
      <c r="B80" s="9" t="s">
        <v>21</v>
      </c>
      <c r="C80" s="9"/>
      <c r="D80" s="9"/>
      <c r="E80" s="9"/>
      <c r="F80" s="9"/>
      <c r="G80" s="9"/>
      <c r="H80" s="10">
        <v>500</v>
      </c>
    </row>
    <row r="81" spans="2:8" x14ac:dyDescent="0.2">
      <c r="B81" t="s">
        <v>29</v>
      </c>
      <c r="H81" s="8">
        <v>18900</v>
      </c>
    </row>
    <row r="82" spans="2:8" x14ac:dyDescent="0.2">
      <c r="H82" s="8"/>
    </row>
    <row r="83" spans="2:8" x14ac:dyDescent="0.2">
      <c r="B83" t="s">
        <v>22</v>
      </c>
      <c r="H83" s="8">
        <v>1200</v>
      </c>
    </row>
    <row r="84" spans="2:8" x14ac:dyDescent="0.2">
      <c r="B84" t="s">
        <v>23</v>
      </c>
      <c r="H84" s="8">
        <v>400</v>
      </c>
    </row>
    <row r="85" spans="2:8" x14ac:dyDescent="0.2">
      <c r="B85" t="s">
        <v>24</v>
      </c>
      <c r="H85" s="8">
        <v>350</v>
      </c>
    </row>
    <row r="86" spans="2:8" x14ac:dyDescent="0.2">
      <c r="B86" s="9" t="s">
        <v>25</v>
      </c>
      <c r="C86" s="9"/>
      <c r="D86" s="9"/>
      <c r="E86" s="9"/>
      <c r="F86" s="9"/>
      <c r="G86" s="9"/>
      <c r="H86" s="10">
        <v>200</v>
      </c>
    </row>
    <row r="87" spans="2:8" x14ac:dyDescent="0.2">
      <c r="B87" t="s">
        <v>26</v>
      </c>
      <c r="H87" s="8">
        <v>2150</v>
      </c>
    </row>
    <row r="88" spans="2:8" x14ac:dyDescent="0.2">
      <c r="H88" s="8"/>
    </row>
    <row r="89" spans="2:8" x14ac:dyDescent="0.2">
      <c r="B89" t="s">
        <v>27</v>
      </c>
      <c r="H89" s="8">
        <v>3100</v>
      </c>
    </row>
    <row r="90" spans="2:8" x14ac:dyDescent="0.2">
      <c r="B90" t="s">
        <v>28</v>
      </c>
      <c r="H90" s="8">
        <v>8000</v>
      </c>
    </row>
    <row r="91" spans="2:8" x14ac:dyDescent="0.2">
      <c r="B91" s="9" t="s">
        <v>59</v>
      </c>
      <c r="C91" s="9"/>
      <c r="D91" s="9"/>
      <c r="E91" s="9"/>
      <c r="F91" s="9"/>
      <c r="G91" s="9"/>
      <c r="H91" s="10">
        <v>400</v>
      </c>
    </row>
    <row r="92" spans="2:8" x14ac:dyDescent="0.2">
      <c r="B92" t="s">
        <v>30</v>
      </c>
      <c r="H92" s="8">
        <v>13650</v>
      </c>
    </row>
    <row r="93" spans="2:8" x14ac:dyDescent="0.2">
      <c r="H93" s="8"/>
    </row>
    <row r="94" spans="2:8" x14ac:dyDescent="0.2">
      <c r="B94" t="s">
        <v>60</v>
      </c>
      <c r="H94" s="8">
        <v>5250</v>
      </c>
    </row>
    <row r="95" spans="2:8" x14ac:dyDescent="0.2">
      <c r="H95" s="8"/>
    </row>
    <row r="96" spans="2:8" x14ac:dyDescent="0.2">
      <c r="B96" t="s">
        <v>31</v>
      </c>
      <c r="H96" s="8">
        <v>18900</v>
      </c>
    </row>
    <row r="97" spans="2:8" ht="3" customHeight="1" thickBot="1" x14ac:dyDescent="0.25">
      <c r="B97" s="6"/>
      <c r="C97" s="6"/>
      <c r="D97" s="6"/>
      <c r="E97" s="6"/>
      <c r="F97" s="6"/>
      <c r="G97" s="6"/>
      <c r="H97" s="11"/>
    </row>
    <row r="98" spans="2:8" x14ac:dyDescent="0.2">
      <c r="H98" s="8"/>
    </row>
    <row r="99" spans="2:8" x14ac:dyDescent="0.2">
      <c r="H99" s="8"/>
    </row>
    <row r="100" spans="2:8" x14ac:dyDescent="0.2">
      <c r="B100" s="5" t="s">
        <v>73</v>
      </c>
      <c r="H100" s="4" t="s">
        <v>1</v>
      </c>
    </row>
    <row r="101" spans="2:8" ht="3" customHeight="1" thickBot="1" x14ac:dyDescent="0.25">
      <c r="B101" s="6"/>
      <c r="C101" s="6"/>
      <c r="D101" s="6"/>
      <c r="E101" s="6"/>
      <c r="F101" s="6"/>
      <c r="G101" s="6"/>
      <c r="H101" s="6"/>
    </row>
    <row r="102" spans="2:8" x14ac:dyDescent="0.2">
      <c r="H102" s="8"/>
    </row>
    <row r="103" spans="2:8" x14ac:dyDescent="0.2">
      <c r="B103" s="22" t="s">
        <v>74</v>
      </c>
      <c r="H103" s="8"/>
    </row>
    <row r="104" spans="2:8" x14ac:dyDescent="0.2">
      <c r="B104" s="22"/>
      <c r="H104" s="8"/>
    </row>
    <row r="105" spans="2:8" x14ac:dyDescent="0.2">
      <c r="B105" s="40">
        <f>H50</f>
        <v>9.5000000000000001E-2</v>
      </c>
      <c r="H105" s="8"/>
    </row>
    <row r="106" spans="2:8" x14ac:dyDescent="0.2">
      <c r="B106" s="39"/>
      <c r="H106" s="8"/>
    </row>
    <row r="107" spans="2:8" x14ac:dyDescent="0.2">
      <c r="B107" s="38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LBO Assumptions</vt:lpstr>
      <vt:lpstr>Operating Assumptions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Matt [ICG-CIB]</dc:creator>
  <cp:lastModifiedBy>Duncan, Ian [ICG-CIB]</cp:lastModifiedBy>
  <cp:lastPrinted>2004-02-01T17:31:40Z</cp:lastPrinted>
  <dcterms:created xsi:type="dcterms:W3CDTF">2004-01-31T05:32:10Z</dcterms:created>
  <dcterms:modified xsi:type="dcterms:W3CDTF">2015-06-11T05:29:07Z</dcterms:modified>
</cp:coreProperties>
</file>